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UT 2006-2008\"/>
    </mc:Choice>
  </mc:AlternateContent>
  <xr:revisionPtr revIDLastSave="0" documentId="8_{3F0E1FE0-AD53-40C7-8BA1-8BD952207A9D}"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<sst xmlns="http://schemas.openxmlformats.org/spreadsheetml/2006/main" count="6260" uniqueCount="1118">
  <si>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</si>
  <si>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</si>
  <si>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</si>
  <si>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</si>
  <si>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</si>
  <si>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</si>
  <si>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</si>
  <si>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</si>
  <si>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</si>
  <si>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</si>
  <si>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</si>
  <si>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</si>
  <si>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</si>
  <si>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</si>
  <si>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</si>
  <si>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</si>
  <si>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</si>
  <si>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</si>
  <si>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</si>
  <si>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</si>
  <si>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</si>
  <si>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</si>
  <si>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</si>
  <si>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</si>
  <si>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</si>
  <si>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</si>
  <si>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</si>
  <si>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</si>
  <si>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</si>
  <si>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</si>
  <si>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</si>
  <si>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</si>
  <si>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</si>
  <si>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</si>
  <si>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</si>
  <si>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</si>
  <si>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</si>
  <si>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</si>
  <si>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</si>
  <si>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</si>
  <si>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</si>
  <si>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</si>
  <si>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</si>
  <si>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</si>
  <si>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</si>
  <si>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</si>
  <si>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</si>
  <si>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</si>
  <si>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</si>
  <si>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</si>
  <si>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</si>
  <si>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</si>
  <si>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</si>
  <si>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</si>
  <si>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</si>
  <si>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</si>
  <si>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</si>
  <si>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</si>
  <si>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</si>
  <si>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</si>
  <si>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</si>
  <si>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</si>
  <si>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</si>
  <si>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</si>
  <si>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</si>
  <si>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</si>
  <si>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</si>
  <si>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</si>
  <si>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</si>
  <si>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</si>
  <si>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</si>
  <si>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</si>
  <si>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</si>
  <si>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</si>
  <si>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</si>
  <si>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</si>
  <si>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</si>
  <si>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</si>
  <si>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</si>
  <si>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</si>
  <si>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</si>
  <si>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</si>
  <si>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</si>
  <si>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</si>
  <si>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</si>
  <si>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</si>
  <si>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</si>
  <si>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</si>
  <si>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</si>
  <si>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</si>
  <si>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</si>
  <si>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</si>
  <si>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</si>
  <si>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</si>
  <si>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</si>
  <si>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</si>
  <si>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</si>
  <si>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</si>
  <si>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</si>
  <si>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</si>
  <si>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</si>
  <si>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</si>
  <si>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</si>
  <si>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</si>
  <si>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</si>
  <si>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</si>
  <si>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</si>
  <si>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</si>
  <si>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</si>
  <si>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</si>
  <si>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</si>
  <si>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</si>
  <si>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</si>
  <si>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</si>
  <si>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</si>
  <si>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</si>
  <si>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</si>
  <si>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</si>
  <si>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</si>
  <si>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</si>
  <si>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</si>
  <si>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</si>
  <si>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</si>
  <si>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</si>
  <si>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</si>
  <si>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</si>
  <si>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</si>
  <si>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</si>
  <si>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</si>
  <si>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</si>
  <si>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</si>
  <si>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</si>
  <si>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</si>
  <si>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</si>
  <si>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</si>
  <si>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</si>
  <si>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</si>
  <si>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</si>
  <si>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</si>
  <si>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</si>
  <si>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</si>
  <si>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</si>
  <si>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</si>
  <si>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</si>
  <si>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</si>
  <si>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</si>
  <si>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</si>
  <si>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</si>
  <si>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</si>
  <si>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</si>
  <si>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</si>
  <si>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</si>
  <si>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</si>
  <si>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</si>
  <si>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</si>
  <si>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</si>
  <si>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</si>
  <si>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</si>
  <si>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</si>
  <si>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</si>
  <si>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</si>
  <si>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</si>
  <si>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</si>
  <si>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</si>
  <si>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</si>
  <si>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</si>
  <si>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</si>
  <si>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</si>
  <si>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</si>
  <si>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</si>
  <si>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</si>
  <si>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</si>
  <si>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</si>
  <si>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</si>
  <si>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</si>
  <si>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</si>
  <si>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</si>
  <si>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</si>
  <si>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</si>
  <si>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</si>
  <si>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</si>
  <si>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</si>
  <si>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</si>
  <si>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</si>
  <si>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</si>
  <si>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</si>
  <si>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</si>
  <si>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</si>
  <si>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</si>
  <si>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</si>
  <si>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</si>
  <si>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</si>
  <si>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</si>
  <si>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</si>
  <si>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</si>
  <si>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</si>
  <si>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</si>
  <si>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</si>
  <si>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</si>
  <si>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</si>
  <si>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</si>
  <si>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</si>
  <si>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</si>
  <si>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</si>
  <si>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</si>
  <si>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</si>
  <si>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</si>
  <si>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</si>
  <si>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</si>
  <si>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</si>
  <si>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</si>
  <si>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</si>
  <si>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</si>
  <si>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</si>
  <si>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</si>
  <si>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</si>
  <si>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</si>
  <si>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</si>
  <si>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</si>
  <si>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</si>
  <si>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</si>
  <si>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</si>
  <si>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</si>
  <si>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</si>
  <si>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</si>
  <si>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</si>
  <si>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</si>
  <si>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</si>
  <si>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</si>
  <si>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</si>
  <si>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</si>
  <si>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</si>
  <si>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</si>
  <si>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</si>
  <si>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</si>
  <si>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</si>
  <si>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</si>
  <si>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</si>
  <si>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</si>
  <si>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</si>
  <si>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</si>
  <si>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</si>
  <si>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</si>
  <si>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</si>
  <si>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</si>
  <si>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</si>
  <si>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</si>
  <si>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</si>
  <si>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</si>
  <si>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</si>
  <si>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</si>
  <si>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</si>
  <si>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</si>
  <si>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</si>
  <si>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</si>
  <si>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</si>
  <si>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</si>
  <si>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</si>
  <si>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</si>
  <si>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</si>
  <si>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</si>
  <si>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</si>
  <si>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</si>
  <si>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</si>
  <si>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</si>
  <si>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</si>
  <si>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</si>
  <si>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</si>
  <si>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</si>
  <si>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</si>
  <si>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</si>
  <si>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</si>
  <si>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</si>
  <si>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</si>
  <si>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</si>
  <si>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</si>
  <si>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</si>
  <si>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</si>
  <si>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</si>
  <si>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</si>
  <si>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</si>
  <si>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</si>
  <si>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</si>
  <si>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</si>
  <si>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</si>
  <si>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</si>
  <si>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</si>
  <si>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</si>
  <si>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</si>
  <si>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</si>
  <si>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</si>
  <si>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</si>
  <si>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</si>
  <si>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</si>
  <si>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</si>
  <si>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</si>
  <si>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</si>
  <si>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</si>
  <si>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</si>
  <si>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</si>
  <si>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</si>
  <si>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</si>
  <si>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</si>
  <si>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</si>
  <si>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</si>
  <si>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</si>
  <si>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</si>
  <si>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</si>
  <si>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</si>
  <si>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</si>
  <si>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</si>
  <si>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</si>
  <si>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</si>
  <si>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</si>
  <si>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</si>
  <si>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</si>
  <si>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</si>
  <si>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</si>
  <si>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</si>
  <si>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</si>
  <si>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</si>
  <si>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</si>
  <si>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</si>
  <si>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</si>
  <si>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</si>
  <si>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</si>
  <si>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</si>
  <si>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</si>
  <si>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</si>
  <si>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</si>
  <si>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</si>
  <si>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</si>
  <si>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</si>
  <si>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</si>
  <si>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</si>
  <si>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</si>
  <si>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</si>
  <si>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</si>
  <si>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</si>
  <si>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</si>
  <si>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</si>
  <si>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</si>
  <si>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</si>
  <si>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</si>
  <si>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</si>
  <si>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</si>
  <si>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</si>
  <si>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</si>
  <si>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</si>
  <si>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</si>
  <si>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</si>
  <si>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</si>
  <si>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</si>
  <si>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</si>
  <si>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</si>
  <si>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</si>
  <si>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</si>
  <si>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</si>
  <si>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</si>
  <si>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</si>
  <si>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</si>
  <si>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</si>
  <si>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</si>
  <si>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</si>
  <si>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</si>
  <si>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</si>
  <si>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</si>
  <si>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</si>
  <si>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</si>
  <si>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</si>
  <si>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</si>
  <si>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</si>
  <si>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</si>
  <si>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</si>
  <si>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</si>
  <si>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</si>
  <si>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</si>
  <si>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</si>
  <si>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</si>
  <si>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</si>
  <si>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</si>
  <si>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</si>
  <si>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</si>
  <si>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</si>
  <si>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</si>
  <si>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</si>
  <si>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</si>
  <si>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</si>
  <si>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</si>
  <si>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</si>
  <si>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</si>
  <si>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</si>
  <si>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</si>
  <si>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</si>
  <si>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</si>
  <si>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</si>
  <si>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</si>
  <si>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</si>
  <si>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</si>
  <si>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</si>
  <si>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</si>
  <si>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</si>
  <si>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</si>
  <si>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</si>
  <si>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</si>
  <si>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</si>
  <si>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</si>
  <si>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</si>
  <si>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</si>
  <si>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</si>
  <si>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</si>
  <si>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</si>
  <si>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</si>
  <si>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</si>
  <si>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</si>
  <si>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</si>
  <si>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</si>
  <si>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</si>
  <si>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</si>
  <si>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</si>
  <si>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</si>
  <si>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</si>
  <si>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</si>
  <si>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</si>
  <si>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</si>
  <si>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</si>
  <si>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</si>
  <si>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</si>
  <si>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</si>
  <si>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</si>
  <si>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</si>
  <si>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</si>
  <si>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</si>
  <si>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</si>
  <si>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</si>
  <si>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</si>
  <si>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</si>
  <si>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</si>
  <si>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</si>
  <si>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</si>
  <si>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</si>
  <si>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</si>
  <si>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</si>
  <si>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</si>
  <si>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</si>
  <si>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</si>
  <si>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</si>
  <si>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</si>
  <si>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</si>
  <si>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</si>
  <si>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</si>
  <si>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</si>
  <si>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</si>
  <si>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</si>
  <si>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</si>
  <si>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</si>
  <si>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</si>
  <si>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</si>
  <si>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</si>
  <si>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</si>
  <si>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</si>
  <si>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</si>
  <si>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</si>
  <si>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</si>
  <si>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</si>
  <si>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</si>
  <si>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</si>
  <si>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</si>
  <si>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</si>
  <si>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</si>
  <si>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</si>
  <si>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</si>
  <si>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</si>
  <si>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</si>
  <si>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</si>
  <si>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</si>
  <si>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</si>
  <si>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</si>
  <si>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</si>
  <si>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</si>
  <si>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</si>
  <si>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</si>
  <si>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</si>
  <si>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</si>
  <si>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</si>
  <si>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</si>
  <si>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</si>
  <si>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</si>
  <si>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</si>
  <si>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</si>
  <si>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</si>
  <si>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</si>
  <si>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</si>
  <si>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</si>
  <si>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</si>
  <si>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</si>
  <si>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</si>
  <si>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</si>
  <si>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</si>
  <si>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</si>
  <si>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</si>
  <si>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</si>
  <si>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</si>
  <si>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</si>
  <si>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</si>
  <si>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</si>
  <si>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</si>
  <si>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</si>
  <si>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</si>
  <si>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</si>
  <si>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</si>
  <si>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</si>
  <si>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</si>
  <si>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</si>
  <si>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</si>
  <si>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</si>
  <si>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</si>
  <si>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</si>
  <si>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</si>
  <si>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</si>
  <si>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</si>
  <si>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</si>
  <si>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</si>
  <si>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</si>
  <si>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</si>
  <si>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</si>
  <si>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</si>
  <si>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</si>
  <si>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</si>
  <si>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</si>
  <si>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</si>
  <si>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</si>
  <si>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</si>
  <si>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</si>
  <si>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</si>
  <si>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</si>
  <si>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</si>
  <si>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</si>
  <si>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</si>
  <si>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</si>
  <si>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</si>
  <si>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</si>
  <si>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</si>
  <si>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</si>
  <si>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</si>
  <si>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</si>
  <si>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</si>
  <si>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</si>
  <si>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</si>
  <si>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</si>
  <si>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</si>
  <si>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</si>
  <si>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</si>
  <si>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</si>
  <si>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</si>
  <si>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</si>
  <si>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</si>
  <si>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</si>
  <si>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</si>
  <si>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</si>
  <si>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</si>
  <si>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</si>
  <si>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</si>
  <si>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</si>
  <si>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</si>
  <si>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</si>
  <si>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</si>
  <si>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</si>
  <si>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</si>
  <si>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</si>
  <si>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</si>
  <si>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</si>
  <si>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</si>
  <si>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</si>
  <si>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</si>
  <si>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</si>
  <si>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</si>
  <si>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</si>
  <si>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</si>
  <si>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</si>
  <si>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</si>
  <si>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</si>
  <si>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</si>
  <si>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</si>
  <si>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</si>
  <si>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</si>
  <si>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</si>
  <si>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</si>
  <si>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</si>
  <si>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</si>
  <si>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</si>
  <si>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</si>
  <si>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</si>
  <si>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</si>
  <si>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</si>
  <si>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</si>
  <si>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</si>
  <si>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</si>
  <si>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</si>
  <si>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</si>
  <si>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</si>
  <si>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</si>
  <si>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</si>
  <si>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</si>
  <si>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</si>
  <si>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</si>
  <si>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</si>
  <si>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</si>
  <si>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</si>
  <si>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</si>
  <si>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</si>
  <si>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</si>
  <si>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</si>
  <si>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</si>
  <si>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</si>
  <si>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</si>
  <si>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</si>
  <si>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</si>
  <si>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</si>
  <si>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</si>
  <si>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</si>
  <si>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</si>
  <si>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</si>
  <si>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</si>
  <si>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</si>
  <si>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</si>
  <si>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</si>
  <si>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</si>
  <si>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</si>
  <si>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</si>
  <si>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</si>
  <si>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</si>
  <si>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</si>
  <si>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</si>
  <si>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</si>
  <si>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</si>
  <si>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</si>
  <si>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</si>
  <si>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</si>
  <si>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</si>
  <si>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</si>
  <si>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</si>
  <si>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</si>
  <si>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</si>
  <si>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</si>
  <si>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</si>
  <si>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</si>
  <si>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</si>
  <si>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</si>
  <si>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</si>
  <si>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</si>
  <si>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</si>
  <si>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</si>
  <si>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</si>
  <si>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</si>
  <si>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</si>
  <si>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</si>
  <si>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</si>
  <si>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</si>
  <si>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</si>
  <si>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</si>
  <si>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</si>
  <si>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</si>
  <si>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</si>
  <si>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</si>
  <si>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</si>
  <si>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</si>
  <si>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</si>
  <si>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</si>
  <si>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</si>
  <si>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</si>
  <si>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</si>
  <si>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</si>
  <si>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</si>
  <si>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</si>
  <si>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</si>
  <si>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</si>
  <si>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</si>
  <si>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</si>
  <si>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</si>
  <si>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</si>
  <si>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</si>
  <si>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</si>
  <si>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</si>
  <si>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</si>
  <si>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</si>
  <si>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</si>
  <si>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</si>
  <si>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</si>
  <si>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</si>
  <si>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</si>
  <si>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</si>
  <si>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</si>
  <si>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</si>
  <si>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</si>
  <si>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</si>
  <si>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</si>
  <si>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</si>
  <si>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</si>
  <si>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</si>
  <si>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</si>
  <si>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</si>
  <si>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</si>
  <si>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</si>
  <si>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</si>
  <si>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</si>
  <si>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</si>
  <si>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</si>
  <si>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</si>
  <si>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</si>
  <si>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</si>
  <si>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</si>
  <si>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</si>
  <si>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</si>
  <si>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</si>
  <si>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</si>
  <si>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</si>
  <si>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</si>
  <si>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</si>
  <si>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</si>
  <si>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</si>
  <si>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</si>
  <si>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</si>
  <si>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</si>
  <si>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</si>
  <si>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</si>
  <si>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</si>
  <si>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</si>
  <si>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</si>
  <si>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</si>
  <si>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</si>
  <si>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</si>
  <si>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</si>
  <si>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</si>
  <si>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</si>
  <si>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</si>
  <si>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</si>
  <si>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</si>
  <si>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</si>
  <si>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</si>
  <si>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</si>
  <si>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</si>
  <si>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</si>
  <si>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</si>
  <si>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</si>
  <si>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</si>
  <si>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</si>
  <si>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</si>
  <si>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</si>
  <si>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</si>
  <si>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</si>
  <si>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</si>
  <si>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</si>
  <si>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</si>
  <si>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</si>
  <si>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</si>
  <si>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</si>
  <si>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</si>
  <si>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</si>
  <si>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</si>
  <si>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</si>
  <si>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</si>
  <si>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</si>
  <si>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</si>
  <si>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</si>
  <si>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</si>
  <si>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</si>
  <si>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</si>
  <si>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</si>
  <si>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</si>
  <si>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</si>
  <si>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</si>
  <si>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</si>
  <si>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</si>
  <si>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</si>
  <si>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</si>
  <si>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</si>
  <si>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</si>
  <si>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</si>
  <si>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</si>
  <si>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</si>
  <si>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</si>
  <si>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</si>
  <si>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</si>
  <si>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</si>
  <si>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</si>
  <si>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</si>
  <si>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</si>
  <si>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</si>
  <si>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</si>
  <si>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</si>
  <si>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</si>
  <si>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</si>
  <si>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</si>
  <si>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</si>
  <si>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</si>
  <si>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</si>
  <si>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</si>
  <si>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</si>
  <si>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</si>
  <si>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</si>
  <si>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</si>
  <si>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</si>
  <si>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</si>
  <si>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</si>
  <si>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</si>
  <si>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</si>
  <si>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</si>
  <si>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</si>
  <si>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</si>
  <si>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</si>
  <si>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</si>
  <si>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</si>
  <si>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</si>
  <si>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</si>
  <si>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</si>
  <si>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</si>
  <si>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</si>
  <si>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</si>
  <si>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</si>
  <si>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</si>
  <si>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</si>
  <si>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</si>
  <si>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</si>
  <si>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</si>
  <si>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</si>
  <si>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</si>
  <si>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</si>
  <si>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</si>
  <si>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</si>
  <si>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</si>
  <si>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</si>
  <si>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</si>
  <si>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</si>
  <si>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</si>
  <si>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</si>
  <si>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</si>
  <si>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</si>
  <si>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</si>
  <si>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</si>
  <si>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</si>
  <si>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</si>
  <si>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</si>
  <si>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</si>
  <si>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</si>
  <si>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</si>
  <si>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</si>
  <si>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</si>
  <si>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</si>
  <si>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</si>
  <si>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</si>
  <si>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</si>
  <si>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</si>
  <si>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</si>
  <si>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</si>
  <si>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</si>
  <si>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</si>
  <si>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</si>
  <si>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</si>
  <si>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</si>
  <si>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</si>
  <si>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</si>
  <si>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</si>
  <si>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</si>
  <si>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</si>
  <si>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</si>
  <si>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</si>
  <si>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</si>
  <si>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</si>
  <si>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</si>
  <si>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</si>
  <si>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</si>
  <si>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</si>
  <si>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</si>
  <si>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</si>
  <si>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</si>
  <si>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</si>
  <si>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</si>
  <si>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</si>
  <si>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</si>
  <si>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</si>
  <si>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</si>
  <si>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</si>
  <si>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</si>
  <si>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</si>
  <si>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</si>
  <si>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</si>
  <si>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</si>
  <si>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</si>
  <si>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</si>
  <si>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</si>
  <si>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</si>
  <si>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</si>
  <si>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</si>
  <si>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</si>
  <si>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</si>
  <si>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</si>
  <si>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</si>
  <si>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</si>
  <si>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</si>
  <si>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</si>
  <si>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</si>
  <si>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</si>
  <si>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</si>
  <si>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</si>
  <si>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</si>
  <si>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</si>
  <si>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</si>
  <si>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</si>
  <si>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</si>
  <si>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</si>
  <si>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</si>
  <si>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</si>
  <si>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</si>
  <si>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</si>
  <si>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</si>
  <si>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</si>
  <si>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</si>
  <si>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</si>
  <si>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</si>
  <si>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</si>
  <si>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</si>
  <si>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</si>
  <si>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</si>
  <si>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</si>
  <si>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</si>
  <si>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</si>
  <si>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</si>
  <si>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</si>
  <si>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</si>
  <si>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</si>
  <si>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</si>
  <si>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</si>
  <si>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</si>
  <si>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</si>
  <si>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</si>
  <si>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</si>
  <si>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</si>
  <si>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</si>
  <si>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</si>
  <si>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</si>
  <si>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</si>
  <si>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</si>
  <si>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</si>
  <si>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</si>
  <si>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</si>
  <si>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</si>
  <si>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</si>
  <si>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</si>
  <si>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</si>
  <si>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</si>
  <si>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</si>
  <si>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</si>
  <si>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</si>
  <si>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</si>
  <si>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</si>
  <si>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</si>
  <si>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</si>
  <si>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</si>
  <si>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</si>
  <si>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</si>
  <si>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</si>
  <si>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</si>
  <si>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</si>
  <si>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</si>
  <si>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</si>
  <si>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</si>
  <si>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</si>
  <si>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</si>
  <si>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</si>
  <si>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</si>
  <si>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</si>
  <si>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</si>
  <si>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</si>
  <si>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</si>
  <si>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</si>
  <si>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</si>
  <si>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</si>
  <si>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</si>
  <si>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</si>
  <si>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</si>
  <si>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</si>
  <si>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</si>
  <si>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</si>
  <si>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</si>
  <si>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</si>
  <si>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</si>
  <si>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</si>
  <si>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</si>
  <si>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</si>
  <si>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</si>
  <si>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</si>
  <si>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</si>
  <si>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</si>
  <si>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</si>
  <si>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</si>
  <si>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</si>
  <si>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</si>
  <si>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</si>
  <si>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</si>
  <si>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</si>
  <si>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</si>
  <si>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</si>
  <si>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</si>
  <si>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</si>
  <si>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</si>
  <si>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</si>
  <si>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</si>
  <si>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</si>
  <si>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</si>
  <si>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</si>
  <si>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</si>
  <si>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</si>
  <si>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</si>
  <si>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</si>
  <si>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</si>
  <si>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</si>
  <si>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</si>
  <si>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</si>
  <si>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</si>
  <si>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</si>
  <si>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</si>
  <si>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</si>
  <si>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</si>
  <si>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</si>
  <si>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</si>
  <si>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</si>
  <si>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</si>
  <si>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</si>
  <si>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</si>
  <si>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</si>
  <si>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</si>
  <si>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</si>
  <si>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</si>
  <si>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</si>
  <si>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</si>
  <si>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</si>
  <si>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</si>
  <si>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</si>
  <si>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</si>
  <si>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</si>
  <si>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</si>
  <si>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</si>
  <si>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</si>
  <si>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</si>
  <si>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</si>
  <si>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</si>
  <si>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</si>
  <si>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</si>
  <si>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</si>
  <si>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</si>
  <si>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</si>
  <si>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</si>
  <si>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</si>
  <si>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</si>
  <si>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</si>
  <si>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</si>
  <si>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</si>
  <si>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</si>
  <si>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</si>
  <si>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</si>
  <si>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</si>
  <si>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</si>
  <si>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</si>
  <si>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</si>
  <si>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</si>
  <si>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</si>
  <si>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</si>
  <si>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</si>
  <si>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</si>
  <si>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</si>
  <si>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</si>
  <si>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</si>
  <si>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</si>
  <si>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</si>
  <si>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</si>
  <si>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</si>
  <si>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</si>
  <si>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</si>
  <si>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</si>
  <si>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</si>
  <si>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</si>
  <si>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</si>
  <si>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</si>
  <si>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</si>
  <si>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</si>
  <si>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</si>
  <si>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UT</t>
  </si>
  <si>
    <t>Div by 0</t>
  </si>
  <si>
    <t>-7.69</t>
  </si>
  <si>
    <t>-15.2</t>
  </si>
  <si>
    <t>-100</t>
  </si>
  <si>
    <t>-1.32</t>
  </si>
  <si>
    <t>.6453</t>
  </si>
  <si>
    <t>-39.5</t>
  </si>
  <si>
    <t>-74.4</t>
  </si>
  <si>
    <t>21.78</t>
  </si>
  <si>
    <t>98.26</t>
  </si>
  <si>
    <t>77.33</t>
  </si>
  <si>
    <t>6.041</t>
  </si>
  <si>
    <t>19.61</t>
  </si>
  <si>
    <t>-10.1</t>
  </si>
  <si>
    <t>17.49</t>
  </si>
  <si>
    <t>16.92</t>
  </si>
  <si>
    <t>-4.76</t>
  </si>
  <si>
    <t>36.70</t>
  </si>
  <si>
    <t>3.970</t>
  </si>
  <si>
    <t>.7194</t>
  </si>
  <si>
    <t>-.152</t>
  </si>
  <si>
    <t>-.988</t>
  </si>
  <si>
    <t>-2.85</t>
  </si>
  <si>
    <t>1.009</t>
  </si>
  <si>
    <t>11.63</t>
  </si>
  <si>
    <t>18.43</t>
  </si>
  <si>
    <t>-.376</t>
  </si>
  <si>
    <t>-16.0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</si>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</sst>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35929</v>
      </c>
      <c r="D6" s="84" t="str">
        <f>IF($B6="N/A","N/A",IF(C6&gt;15,"No",IF(C6&lt;-15,"No","Yes")))</f>
        <v>N/A</v>
      </c>
      <c r="E6" s="80">
        <v>39039</v>
      </c>
      <c r="F6" s="84" t="str">
        <f>IF($B6="N/A","N/A",IF(E6&gt;15,"No",IF(E6&lt;-15,"No","Yes")))</f>
        <v>N/A</v>
      </c>
      <c r="G6" s="80">
        <v>45545</v>
      </c>
      <c r="H6" s="84" t="str">
        <f>IF($B6="N/A","N/A",IF(G6&gt;15,"No",IF(G6&lt;-15,"No","Yes")))</f>
        <v>N/A</v>
      </c>
      <c r="I6" s="87">
        <v>8.6560000000000006</v>
      </c>
      <c r="J6" s="87">
        <v>16.670000000000002</v>
      </c>
      <c r="K6" s="84" t="str">
        <f>IF(J6="Div by 0", "N/A", IF(J6="N/A","N/A", IF(J6&gt;15, "No", IF(J6&lt;-15, "No", "Yes"))))</f>
        <v>No</v>
      </c>
    </row>
    <row r="7" spans="1:11" x14ac:dyDescent="0.25">
      <c r="A7" s="179" t="s">
        <v>694</v>
      </c>
      <c r="B7" s="79" t="s">
        <v>50</v>
      </c>
      <c r="C7" s="84">
        <v>0</v>
      </c>
      <c r="D7" s="84" t="str">
        <f>IF($B7="N/A","N/A",IF(C7&gt;15,"No",IF(C7&lt;-15,"No","Yes")))</f>
        <v>N/A</v>
      </c>
      <c r="E7" s="84">
        <v>6.1143984220999998</v>
      </c>
      <c r="F7" s="84" t="str">
        <f>IF($B7="N/A","N/A",IF(E7&gt;15,"No",IF(E7&lt;-15,"No","Yes")))</f>
        <v>N/A</v>
      </c>
      <c r="G7" s="84">
        <v>24.694258426000001</v>
      </c>
      <c r="H7" s="84" t="str">
        <f>IF($B7="N/A","N/A",IF(G7&gt;15,"No",IF(G7&lt;-15,"No","Yes")))</f>
        <v>N/A</v>
      </c>
      <c r="I7" s="87" t="s">
        <v>1088</v>
      </c>
      <c r="J7" s="87">
        <v>303.89999999999998</v>
      </c>
      <c r="K7" s="84" t="str">
        <f>IF(J7="Div by 0", "N/A", IF(J7="N/A","N/A", IF(J7&gt;15, "No", IF(J7&lt;-15, "No", "Yes"))))</f>
        <v>No</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35929</v>
      </c>
      <c r="D9" s="84" t="str">
        <f>IF($B9="N/A","N/A",IF(C9&gt;15,"No",IF(C9&lt;-15,"No","Yes")))</f>
        <v>N/A</v>
      </c>
      <c r="E9" s="80">
        <v>36652</v>
      </c>
      <c r="F9" s="84" t="str">
        <f>IF($B9="N/A","N/A",IF(E9&gt;15,"No",IF(E9&lt;-15,"No","Yes")))</f>
        <v>N/A</v>
      </c>
      <c r="G9" s="80">
        <v>34298</v>
      </c>
      <c r="H9" s="84" t="str">
        <f>IF($B9="N/A","N/A",IF(G9&gt;15,"No",IF(G9&lt;-15,"No","Yes")))</f>
        <v>N/A</v>
      </c>
      <c r="I9" s="87">
        <v>2.012</v>
      </c>
      <c r="J9" s="87">
        <v>-6.42</v>
      </c>
      <c r="K9" s="84" t="str">
        <f t="shared" ref="K9:K18" si="0">IF(J9="Div by 0", "N/A", IF(J9="N/A","N/A", IF(J9&gt;15, "No", IF(J9&lt;-15, "No", "Yes"))))</f>
        <v>Yes</v>
      </c>
    </row>
    <row r="10" spans="1:11" x14ac:dyDescent="0.25">
      <c r="A10" s="179" t="s">
        <v>696</v>
      </c>
      <c r="B10" s="79" t="s">
        <v>52</v>
      </c>
      <c r="C10" s="84">
        <v>7.4869882268000003</v>
      </c>
      <c r="D10" s="84" t="str">
        <f>IF($B10="N/A","N/A",IF(C10&gt;20,"No",IF(C10&lt;5,"No","Yes")))</f>
        <v>Yes</v>
      </c>
      <c r="E10" s="84">
        <v>7.4729891957000003</v>
      </c>
      <c r="F10" s="84" t="str">
        <f>IF($B10="N/A","N/A",IF(E10&gt;20,"No",IF(E10&lt;5,"No","Yes")))</f>
        <v>Yes</v>
      </c>
      <c r="G10" s="84">
        <v>7.8401072949000001</v>
      </c>
      <c r="H10" s="84" t="str">
        <f>IF($B10="N/A","N/A",IF(G10&gt;20,"No",IF(G10&lt;5,"No","Yes")))</f>
        <v>Yes</v>
      </c>
      <c r="I10" s="87">
        <v>-0.187</v>
      </c>
      <c r="J10" s="87">
        <v>4.9130000000000003</v>
      </c>
      <c r="K10" s="84" t="str">
        <f t="shared" si="0"/>
        <v>Yes</v>
      </c>
    </row>
    <row r="11" spans="1:11" x14ac:dyDescent="0.25">
      <c r="A11" s="179" t="s">
        <v>697</v>
      </c>
      <c r="B11" s="79" t="s">
        <v>50</v>
      </c>
      <c r="C11" s="84">
        <v>10.509616187000001</v>
      </c>
      <c r="D11" s="84" t="str">
        <f>IF($B11="N/A","N/A",IF(C11&gt;15,"No",IF(C11&lt;-15,"No","Yes")))</f>
        <v>N/A</v>
      </c>
      <c r="E11" s="84">
        <v>17.606133362000001</v>
      </c>
      <c r="F11" s="84" t="str">
        <f>IF($B11="N/A","N/A",IF(E11&gt;15,"No",IF(E11&lt;-15,"No","Yes")))</f>
        <v>N/A</v>
      </c>
      <c r="G11" s="84">
        <v>13.029914281</v>
      </c>
      <c r="H11" s="84" t="str">
        <f>IF($B11="N/A","N/A",IF(G11&gt;15,"No",IF(G11&lt;-15,"No","Yes")))</f>
        <v>N/A</v>
      </c>
      <c r="I11" s="87">
        <v>67.52</v>
      </c>
      <c r="J11" s="87">
        <v>-26</v>
      </c>
      <c r="K11" s="84" t="str">
        <f t="shared" si="0"/>
        <v>No</v>
      </c>
    </row>
    <row r="12" spans="1:11" x14ac:dyDescent="0.25">
      <c r="A12" s="179" t="s">
        <v>698</v>
      </c>
      <c r="B12" s="79" t="s">
        <v>174</v>
      </c>
      <c r="C12" s="84">
        <v>40.015889831000003</v>
      </c>
      <c r="D12" s="84" t="str">
        <f>IF($B12="N/A","N/A",IF(C12&gt;1,"Yes","No"))</f>
        <v>Yes</v>
      </c>
      <c r="E12" s="84">
        <v>67.085076709000006</v>
      </c>
      <c r="F12" s="84" t="str">
        <f>IF($B12="N/A","N/A",IF(E12&gt;1,"Yes","No"))</f>
        <v>Yes</v>
      </c>
      <c r="G12" s="84">
        <v>32.870888342000001</v>
      </c>
      <c r="H12" s="84" t="str">
        <f>IF($B12="N/A","N/A",IF(G12&gt;1,"Yes","No"))</f>
        <v>Yes</v>
      </c>
      <c r="I12" s="87">
        <v>67.650000000000006</v>
      </c>
      <c r="J12" s="87">
        <v>-51</v>
      </c>
      <c r="K12" s="84" t="str">
        <f t="shared" si="0"/>
        <v>No</v>
      </c>
    </row>
    <row r="13" spans="1:11" x14ac:dyDescent="0.25">
      <c r="A13" s="179" t="s">
        <v>699</v>
      </c>
      <c r="B13" s="79" t="s">
        <v>50</v>
      </c>
      <c r="C13" s="189">
        <v>11302.524364000001</v>
      </c>
      <c r="D13" s="84" t="str">
        <f>IF($B13="N/A","N/A",IF(C13&gt;15,"No",IF(C13&lt;-15,"No","Yes")))</f>
        <v>N/A</v>
      </c>
      <c r="E13" s="189">
        <v>10169.412366</v>
      </c>
      <c r="F13" s="84" t="str">
        <f>IF($B13="N/A","N/A",IF(E13&gt;15,"No",IF(E13&lt;-15,"No","Yes")))</f>
        <v>N/A</v>
      </c>
      <c r="G13" s="189">
        <v>11399.753860000001</v>
      </c>
      <c r="H13" s="84" t="str">
        <f>IF($B13="N/A","N/A",IF(G13&gt;15,"No",IF(G13&lt;-15,"No","Yes")))</f>
        <v>N/A</v>
      </c>
      <c r="I13" s="87">
        <v>-10</v>
      </c>
      <c r="J13" s="87">
        <v>12.1</v>
      </c>
      <c r="K13" s="84" t="str">
        <f t="shared" si="0"/>
        <v>Yes</v>
      </c>
    </row>
    <row r="14" spans="1:11" ht="12.75" customHeight="1" x14ac:dyDescent="0.25">
      <c r="A14" s="153" t="s">
        <v>845</v>
      </c>
      <c r="B14" s="79" t="s">
        <v>50</v>
      </c>
      <c r="C14" s="80">
        <v>13</v>
      </c>
      <c r="D14" s="79" t="s">
        <v>50</v>
      </c>
      <c r="E14" s="80">
        <v>12</v>
      </c>
      <c r="F14" s="79" t="s">
        <v>50</v>
      </c>
      <c r="G14" s="80">
        <v>11</v>
      </c>
      <c r="H14" s="84" t="str">
        <f>IF($B14="N/A","N/A",IF(G14&gt;15,"No",IF(G14&lt;-15,"No","Yes")))</f>
        <v>N/A</v>
      </c>
      <c r="I14" s="79" t="s">
        <v>1089</v>
      </c>
      <c r="J14" s="87">
        <v>-8.33</v>
      </c>
      <c r="K14" s="84" t="str">
        <f t="shared" si="0"/>
        <v>Yes</v>
      </c>
    </row>
    <row r="15" spans="1:11" ht="25" x14ac:dyDescent="0.25">
      <c r="A15" s="153" t="s">
        <v>846</v>
      </c>
      <c r="B15" s="79" t="s">
        <v>50</v>
      </c>
      <c r="C15" s="180">
        <v>13640.384615000001</v>
      </c>
      <c r="D15" s="84" t="str">
        <f>IF($B15="N/A","N/A",IF(C15&gt;60,"No",IF(C15&lt;15,"No","Yes")))</f>
        <v>N/A</v>
      </c>
      <c r="E15" s="180">
        <v>18523.416667000001</v>
      </c>
      <c r="F15" s="84" t="str">
        <f>IF($B15="N/A","N/A",IF(E15&gt;60,"No",IF(E15&lt;15,"No","Yes")))</f>
        <v>N/A</v>
      </c>
      <c r="G15" s="180">
        <v>6282.9090908999997</v>
      </c>
      <c r="H15" s="84" t="str">
        <f>IF($B15="N/A","N/A",IF(G15&gt;60,"No",IF(G15&lt;15,"No","Yes")))</f>
        <v>N/A</v>
      </c>
      <c r="I15" s="87">
        <v>35.799999999999997</v>
      </c>
      <c r="J15" s="87">
        <v>-66.099999999999994</v>
      </c>
      <c r="K15" s="84" t="str">
        <f t="shared" si="0"/>
        <v>No</v>
      </c>
    </row>
    <row r="16" spans="1:11" x14ac:dyDescent="0.25">
      <c r="A16" s="153" t="s">
        <v>164</v>
      </c>
      <c r="B16" s="79" t="s">
        <v>127</v>
      </c>
      <c r="C16" s="80">
        <v>0</v>
      </c>
      <c r="D16" s="84" t="str">
        <f>IF($B16="N/A","N/A",IF(C16="N/A","N/A",IF(C16=0,"Yes","No")))</f>
        <v>Yes</v>
      </c>
      <c r="E16" s="80">
        <v>0</v>
      </c>
      <c r="F16" s="84" t="str">
        <f>IF($B16="N/A","N/A",IF(E16="N/A","N/A",IF(E16=0,"Yes","No")))</f>
        <v>Yes</v>
      </c>
      <c r="G16" s="80">
        <v>0</v>
      </c>
      <c r="H16" s="84" t="str">
        <f>IF($B16="N/A","N/A",IF(G16=0,"Yes","No"))</f>
        <v>Yes</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33239</v>
      </c>
      <c r="D20" s="84" t="str">
        <f>IF($B20="N/A","N/A",IF(C20&gt;15,"No",IF(C20&lt;-15,"No","Yes")))</f>
        <v>N/A</v>
      </c>
      <c r="E20" s="80">
        <v>33913</v>
      </c>
      <c r="F20" s="84" t="str">
        <f>IF($B20="N/A","N/A",IF(E20&gt;15,"No",IF(E20&lt;-15,"No","Yes")))</f>
        <v>N/A</v>
      </c>
      <c r="G20" s="80">
        <v>31609</v>
      </c>
      <c r="H20" s="84" t="str">
        <f>IF($B20="N/A","N/A",IF(G20&gt;15,"No",IF(G20&lt;-15,"No","Yes")))</f>
        <v>N/A</v>
      </c>
      <c r="I20" s="87">
        <v>2.028</v>
      </c>
      <c r="J20" s="87">
        <v>-6.79</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6074.5888864999997</v>
      </c>
      <c r="D23" s="84" t="str">
        <f>IF($B23="N/A","N/A",IF(C23&gt;7000,"No",IF(C23&lt;2000,"No","Yes")))</f>
        <v>Yes</v>
      </c>
      <c r="E23" s="189">
        <v>6514.5036122000001</v>
      </c>
      <c r="F23" s="84" t="str">
        <f>IF($B23="N/A","N/A",IF(E23&gt;7000,"No",IF(E23&lt;2000,"No","Yes")))</f>
        <v>Yes</v>
      </c>
      <c r="G23" s="189">
        <v>6941.4690753000004</v>
      </c>
      <c r="H23" s="84" t="str">
        <f>IF($B23="N/A","N/A",IF(G23&gt;7000,"No",IF(G23&lt;2000,"No","Yes")))</f>
        <v>Yes</v>
      </c>
      <c r="I23" s="87">
        <v>7.242</v>
      </c>
      <c r="J23" s="87">
        <v>6.5540000000000003</v>
      </c>
      <c r="K23" s="84" t="str">
        <f t="shared" si="3"/>
        <v>Yes</v>
      </c>
    </row>
    <row r="24" spans="1:11" x14ac:dyDescent="0.25">
      <c r="A24" s="178" t="s">
        <v>185</v>
      </c>
      <c r="B24" s="79" t="s">
        <v>50</v>
      </c>
      <c r="C24" s="189">
        <v>1717.4898565000001</v>
      </c>
      <c r="D24" s="84" t="str">
        <f>IF($B24="N/A","N/A",IF(C24&gt;15,"No",IF(C24&lt;-15,"No","Yes")))</f>
        <v>N/A</v>
      </c>
      <c r="E24" s="189">
        <v>1813.2051985000001</v>
      </c>
      <c r="F24" s="84" t="str">
        <f>IF($B24="N/A","N/A",IF(E24&gt;15,"No",IF(E24&lt;-15,"No","Yes")))</f>
        <v>N/A</v>
      </c>
      <c r="G24" s="189">
        <v>1916.3033066</v>
      </c>
      <c r="H24" s="84" t="str">
        <f>IF($B24="N/A","N/A",IF(G24&gt;15,"No",IF(G24&lt;-15,"No","Yes")))</f>
        <v>N/A</v>
      </c>
      <c r="I24" s="87">
        <v>5.5730000000000004</v>
      </c>
      <c r="J24" s="87">
        <v>5.6859999999999999</v>
      </c>
      <c r="K24" s="84" t="str">
        <f t="shared" si="3"/>
        <v>Yes</v>
      </c>
    </row>
    <row r="25" spans="1:11" x14ac:dyDescent="0.25">
      <c r="A25" s="178" t="s">
        <v>48</v>
      </c>
      <c r="B25" s="79" t="s">
        <v>15</v>
      </c>
      <c r="C25" s="84">
        <v>5.5146063358999999</v>
      </c>
      <c r="D25" s="84" t="str">
        <f>IF($B25="N/A","N/A",IF(C25&gt;10,"No",IF(C25&lt;=0,"No","Yes")))</f>
        <v>Yes</v>
      </c>
      <c r="E25" s="84">
        <v>5.4079556512</v>
      </c>
      <c r="F25" s="84" t="str">
        <f>IF($B25="N/A","N/A",IF(E25&gt;10,"No",IF(E25&lt;=0,"No","Yes")))</f>
        <v>Yes</v>
      </c>
      <c r="G25" s="84">
        <v>3.9767154923999999</v>
      </c>
      <c r="H25" s="84" t="str">
        <f>IF($B25="N/A","N/A",IF(G25&gt;10,"No",IF(G25&lt;=0,"No","Yes")))</f>
        <v>Yes</v>
      </c>
      <c r="I25" s="87">
        <v>-1.93</v>
      </c>
      <c r="J25" s="87">
        <v>-26.5</v>
      </c>
      <c r="K25" s="84" t="str">
        <f t="shared" si="3"/>
        <v>No</v>
      </c>
    </row>
    <row r="26" spans="1:11" x14ac:dyDescent="0.25">
      <c r="A26" s="178" t="s">
        <v>186</v>
      </c>
      <c r="B26" s="79" t="s">
        <v>50</v>
      </c>
      <c r="C26" s="189">
        <v>3590.6470267</v>
      </c>
      <c r="D26" s="84" t="str">
        <f>IF($B26="N/A","N/A",IF(C26&gt;15,"No",IF(C26&lt;-15,"No","Yes")))</f>
        <v>N/A</v>
      </c>
      <c r="E26" s="189">
        <v>4874.6657579000002</v>
      </c>
      <c r="F26" s="84" t="str">
        <f>IF($B26="N/A","N/A",IF(E26&gt;15,"No",IF(E26&lt;-15,"No","Yes")))</f>
        <v>N/A</v>
      </c>
      <c r="G26" s="189">
        <v>5520.3110581000001</v>
      </c>
      <c r="H26" s="84" t="str">
        <f>IF($B26="N/A","N/A",IF(G26&gt;15,"No",IF(G26&lt;-15,"No","Yes")))</f>
        <v>N/A</v>
      </c>
      <c r="I26" s="87">
        <v>35.76</v>
      </c>
      <c r="J26" s="87">
        <v>13.24</v>
      </c>
      <c r="K26" s="84" t="str">
        <f t="shared" si="3"/>
        <v>Yes</v>
      </c>
    </row>
    <row r="27" spans="1:11" x14ac:dyDescent="0.25">
      <c r="A27" s="178" t="s">
        <v>125</v>
      </c>
      <c r="B27" s="79" t="s">
        <v>53</v>
      </c>
      <c r="C27" s="87">
        <v>99.804446584000004</v>
      </c>
      <c r="D27" s="84" t="str">
        <f>IF($B27="N/A","N/A",IF(C27&gt;100,"No",IF(C27&lt;95,"No","Yes")))</f>
        <v>Yes</v>
      </c>
      <c r="E27" s="87">
        <v>99.790640757000006</v>
      </c>
      <c r="F27" s="84" t="str">
        <f>IF($B27="N/A","N/A",IF(E27&gt;100,"No",IF(E27&lt;95,"No","Yes")))</f>
        <v>Yes</v>
      </c>
      <c r="G27" s="87">
        <v>99.838653547999996</v>
      </c>
      <c r="H27" s="84" t="str">
        <f>IF($B27="N/A","N/A",IF(G27&gt;100,"No",IF(G27&lt;95,"No","Yes")))</f>
        <v>Yes</v>
      </c>
      <c r="I27" s="87">
        <v>-1.4E-2</v>
      </c>
      <c r="J27" s="87">
        <v>4.8099999999999997E-2</v>
      </c>
      <c r="K27" s="84" t="str">
        <f t="shared" si="3"/>
        <v>Yes</v>
      </c>
    </row>
    <row r="28" spans="1:11" x14ac:dyDescent="0.25">
      <c r="A28" s="178" t="s">
        <v>187</v>
      </c>
      <c r="B28" s="79" t="s">
        <v>128</v>
      </c>
      <c r="C28" s="87">
        <v>1.0863628142999999</v>
      </c>
      <c r="D28" s="84" t="str">
        <f>IF($B28="N/A","N/A",IF(C28&gt;1,"Yes","No"))</f>
        <v>Yes</v>
      </c>
      <c r="E28" s="87">
        <v>1.0878494179</v>
      </c>
      <c r="F28" s="84" t="str">
        <f>IF($B28="N/A","N/A",IF(E28&gt;1,"Yes","No"))</f>
        <v>Yes</v>
      </c>
      <c r="G28" s="87">
        <v>1.0995310222000001</v>
      </c>
      <c r="H28" s="84" t="str">
        <f>IF($B28="N/A","N/A",IF(G28&gt;1,"Yes","No"))</f>
        <v>Yes</v>
      </c>
      <c r="I28" s="87">
        <v>0.1368</v>
      </c>
      <c r="J28" s="87">
        <v>1.0740000000000001</v>
      </c>
      <c r="K28" s="84" t="str">
        <f t="shared" si="3"/>
        <v>Yes</v>
      </c>
    </row>
    <row r="29" spans="1:11" x14ac:dyDescent="0.25">
      <c r="A29" s="178" t="s">
        <v>126</v>
      </c>
      <c r="B29" s="79" t="s">
        <v>53</v>
      </c>
      <c r="C29" s="87">
        <v>99.954872288999994</v>
      </c>
      <c r="D29" s="84" t="str">
        <f>IF($B29="N/A","N/A",IF(C29&gt;100,"No",IF(C29&lt;95,"No","Yes")))</f>
        <v>Yes</v>
      </c>
      <c r="E29" s="87">
        <v>99.935128121999995</v>
      </c>
      <c r="F29" s="84" t="str">
        <f>IF($B29="N/A","N/A",IF(E29&gt;100,"No",IF(E29&lt;95,"No","Yes")))</f>
        <v>Yes</v>
      </c>
      <c r="G29" s="87">
        <v>99.974690753000004</v>
      </c>
      <c r="H29" s="84" t="str">
        <f>IF($B29="N/A","N/A",IF(G29&gt;100,"No",IF(G29&lt;95,"No","Yes")))</f>
        <v>Yes</v>
      </c>
      <c r="I29" s="87">
        <v>-0.02</v>
      </c>
      <c r="J29" s="87">
        <v>3.9600000000000003E-2</v>
      </c>
      <c r="K29" s="84" t="str">
        <f t="shared" si="3"/>
        <v>Yes</v>
      </c>
    </row>
    <row r="30" spans="1:11" x14ac:dyDescent="0.25">
      <c r="A30" s="178" t="s">
        <v>188</v>
      </c>
      <c r="B30" s="79" t="s">
        <v>129</v>
      </c>
      <c r="C30" s="87">
        <v>6.9254755597999997</v>
      </c>
      <c r="D30" s="84" t="str">
        <f>IF($B30="N/A","N/A",IF(C30&gt;3,"Yes","No"))</f>
        <v>Yes</v>
      </c>
      <c r="E30" s="87">
        <v>6.8269157002999998</v>
      </c>
      <c r="F30" s="84" t="str">
        <f>IF($B30="N/A","N/A",IF(E30&gt;3,"Yes","No"))</f>
        <v>Yes</v>
      </c>
      <c r="G30" s="87">
        <v>6.9525015030999997</v>
      </c>
      <c r="H30" s="84" t="str">
        <f>IF($B30="N/A","N/A",IF(G30&gt;3,"Yes","No"))</f>
        <v>Yes</v>
      </c>
      <c r="I30" s="87">
        <v>-1.42</v>
      </c>
      <c r="J30" s="87">
        <v>1.84</v>
      </c>
      <c r="K30" s="84" t="str">
        <f t="shared" si="3"/>
        <v>Yes</v>
      </c>
    </row>
    <row r="31" spans="1:11" x14ac:dyDescent="0.25">
      <c r="A31" s="178" t="s">
        <v>842</v>
      </c>
      <c r="B31" s="79" t="s">
        <v>16</v>
      </c>
      <c r="C31" s="87">
        <v>3.5742523618000002</v>
      </c>
      <c r="D31" s="84" t="str">
        <f>IF($B31="N/A","N/A",IF(C31&gt;=8,"No",IF(C31&lt;2,"No","Yes")))</f>
        <v>Yes</v>
      </c>
      <c r="E31" s="87">
        <v>3.6376610738999999</v>
      </c>
      <c r="F31" s="84" t="str">
        <f>IF($B31="N/A","N/A",IF(E31&gt;=8,"No",IF(E31&lt;2,"No","Yes")))</f>
        <v>Yes</v>
      </c>
      <c r="G31" s="87">
        <v>3.6537585420999998</v>
      </c>
      <c r="H31" s="84" t="str">
        <f>IF($B31="N/A","N/A",IF(G31&gt;=8,"No",IF(G31&lt;2,"No","Yes")))</f>
        <v>Yes</v>
      </c>
      <c r="I31" s="87">
        <v>1.774</v>
      </c>
      <c r="J31" s="87">
        <v>0.4425</v>
      </c>
      <c r="K31" s="84" t="str">
        <f t="shared" si="3"/>
        <v>Yes</v>
      </c>
    </row>
    <row r="32" spans="1:11" x14ac:dyDescent="0.25">
      <c r="A32" s="178" t="s">
        <v>189</v>
      </c>
      <c r="B32" s="79" t="s">
        <v>16</v>
      </c>
      <c r="C32" s="87">
        <v>3.5368994254000001</v>
      </c>
      <c r="D32" s="84" t="str">
        <f>IF($B32="N/A","N/A",IF(C32&gt;=8,"No",IF(C32&lt;2,"No","Yes")))</f>
        <v>Yes</v>
      </c>
      <c r="E32" s="87">
        <v>3.5928110163999998</v>
      </c>
      <c r="F32" s="84" t="str">
        <f>IF($B32="N/A","N/A",IF(E32&gt;=8,"No",IF(E32&lt;2,"No","Yes")))</f>
        <v>Yes</v>
      </c>
      <c r="G32" s="87">
        <v>3.6223227562</v>
      </c>
      <c r="H32" s="84" t="str">
        <f>IF($B32="N/A","N/A",IF(G32&gt;=8,"No",IF(G32&lt;2,"No","Yes")))</f>
        <v>Yes</v>
      </c>
      <c r="I32" s="87">
        <v>1.581</v>
      </c>
      <c r="J32" s="87">
        <v>0.82140000000000002</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99.963897830999997</v>
      </c>
      <c r="D34" s="84" t="str">
        <f>IF($B34="N/A","N/A",IF(C34&gt;100,"No",IF(C34&lt;95,"No","Yes")))</f>
        <v>Yes</v>
      </c>
      <c r="E34" s="87">
        <v>99.970512783000004</v>
      </c>
      <c r="F34" s="84" t="str">
        <f>IF($B34="N/A","N/A",IF(E34&gt;100,"No",IF(E34&lt;95,"No","Yes")))</f>
        <v>Yes</v>
      </c>
      <c r="G34" s="87">
        <v>99.958872473</v>
      </c>
      <c r="H34" s="84" t="str">
        <f>IF($B34="N/A","N/A",IF(G34&gt;100,"No",IF(G34&lt;95,"No","Yes")))</f>
        <v>Yes</v>
      </c>
      <c r="I34" s="87">
        <v>6.6E-3</v>
      </c>
      <c r="J34" s="87">
        <v>-1.2E-2</v>
      </c>
      <c r="K34" s="84" t="str">
        <f t="shared" si="3"/>
        <v>Yes</v>
      </c>
    </row>
    <row r="35" spans="1:11" x14ac:dyDescent="0.25">
      <c r="A35" s="178" t="s">
        <v>191</v>
      </c>
      <c r="B35" s="79" t="s">
        <v>53</v>
      </c>
      <c r="C35" s="87">
        <v>98.420530099999993</v>
      </c>
      <c r="D35" s="84" t="str">
        <f>IF($B35="N/A","N/A",IF(C35&gt;100,"No",IF(C35&lt;95,"No","Yes")))</f>
        <v>Yes</v>
      </c>
      <c r="E35" s="87">
        <v>98.587562292000001</v>
      </c>
      <c r="F35" s="84" t="str">
        <f>IF($B35="N/A","N/A",IF(E35&gt;100,"No",IF(E35&lt;95,"No","Yes")))</f>
        <v>Yes</v>
      </c>
      <c r="G35" s="87">
        <v>98.880065803999997</v>
      </c>
      <c r="H35" s="84" t="str">
        <f>IF($B35="N/A","N/A",IF(G35&gt;100,"No",IF(G35&lt;95,"No","Yes")))</f>
        <v>Yes</v>
      </c>
      <c r="I35" s="87">
        <v>0.16969999999999999</v>
      </c>
      <c r="J35" s="87">
        <v>0.29670000000000002</v>
      </c>
      <c r="K35" s="84" t="str">
        <f t="shared" si="3"/>
        <v>Yes</v>
      </c>
    </row>
    <row r="36" spans="1:11" x14ac:dyDescent="0.25">
      <c r="A36" s="178" t="s">
        <v>192</v>
      </c>
      <c r="B36" s="79" t="s">
        <v>54</v>
      </c>
      <c r="C36" s="87">
        <v>1.7419296608999999</v>
      </c>
      <c r="D36" s="84" t="str">
        <f>IF($B36="N/A","N/A",IF(C36&gt;5,"No",IF(C36&lt;=0,"No","Yes")))</f>
        <v>Yes</v>
      </c>
      <c r="E36" s="87">
        <v>1.3180786128999999</v>
      </c>
      <c r="F36" s="84" t="str">
        <f>IF($B36="N/A","N/A",IF(E36&gt;5,"No",IF(E36&lt;=0,"No","Yes")))</f>
        <v>Yes</v>
      </c>
      <c r="G36" s="87">
        <v>0.97124236770000005</v>
      </c>
      <c r="H36" s="84" t="str">
        <f>IF($B36="N/A","N/A",IF(G36&gt;5,"No",IF(G36&lt;=0,"No","Yes")))</f>
        <v>Yes</v>
      </c>
      <c r="I36" s="87">
        <v>-24.3</v>
      </c>
      <c r="J36" s="87">
        <v>-26.3</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3.4756460784000001</v>
      </c>
      <c r="D38" s="84" t="str">
        <f>IF($B38="N/A","N/A",IF(C38&gt;=2,"Yes","No"))</f>
        <v>Yes</v>
      </c>
      <c r="E38" s="87">
        <v>3.5013416683999998</v>
      </c>
      <c r="F38" s="84" t="str">
        <f>IF($B38="N/A","N/A",IF(E38&gt;=2,"Yes","No"))</f>
        <v>Yes</v>
      </c>
      <c r="G38" s="87">
        <v>3.5407320699999998</v>
      </c>
      <c r="H38" s="84" t="str">
        <f>IF($B38="N/A","N/A",IF(G38&gt;=2,"Yes","No"))</f>
        <v>Yes</v>
      </c>
      <c r="I38" s="87">
        <v>0.73929999999999996</v>
      </c>
      <c r="J38" s="87">
        <v>1.125</v>
      </c>
      <c r="K38" s="84" t="str">
        <f t="shared" si="3"/>
        <v>Yes</v>
      </c>
    </row>
    <row r="39" spans="1:11" x14ac:dyDescent="0.25">
      <c r="A39" s="178" t="s">
        <v>195</v>
      </c>
      <c r="B39" s="79" t="s">
        <v>56</v>
      </c>
      <c r="C39" s="87">
        <v>5.5206233641000004</v>
      </c>
      <c r="D39" s="84" t="str">
        <f>IF($B39="N/A","N/A",IF(C39&gt;30,"No",IF(C39&lt;5,"No","Yes")))</f>
        <v>Yes</v>
      </c>
      <c r="E39" s="87">
        <v>5.2782118951000001</v>
      </c>
      <c r="F39" s="84" t="str">
        <f>IF($B39="N/A","N/A",IF(E39&gt;30,"No",IF(E39&lt;5,"No","Yes")))</f>
        <v>Yes</v>
      </c>
      <c r="G39" s="87">
        <v>5.3750514094000001</v>
      </c>
      <c r="H39" s="84" t="str">
        <f>IF($B39="N/A","N/A",IF(G39&gt;30,"No",IF(G39&lt;5,"No","Yes")))</f>
        <v>Yes</v>
      </c>
      <c r="I39" s="87">
        <v>-4.3899999999999997</v>
      </c>
      <c r="J39" s="87">
        <v>1.835</v>
      </c>
      <c r="K39" s="84" t="str">
        <f t="shared" si="3"/>
        <v>Yes</v>
      </c>
    </row>
    <row r="40" spans="1:11" x14ac:dyDescent="0.25">
      <c r="A40" s="178" t="s">
        <v>196</v>
      </c>
      <c r="B40" s="79" t="s">
        <v>10</v>
      </c>
      <c r="C40" s="87">
        <v>10.683233551000001</v>
      </c>
      <c r="D40" s="84" t="str">
        <f>IF($B40="N/A","N/A",IF(C40&gt;75,"No",IF(C40&lt;15,"No","Yes")))</f>
        <v>No</v>
      </c>
      <c r="E40" s="87">
        <v>10.438474920999999</v>
      </c>
      <c r="F40" s="84" t="str">
        <f>IF($B40="N/A","N/A",IF(E40&gt;75,"No",IF(E40&lt;15,"No","Yes")))</f>
        <v>No</v>
      </c>
      <c r="G40" s="87">
        <v>9.8326426017999999</v>
      </c>
      <c r="H40" s="84" t="str">
        <f>IF($B40="N/A","N/A",IF(G40&gt;75,"No",IF(G40&lt;15,"No","Yes")))</f>
        <v>No</v>
      </c>
      <c r="I40" s="87">
        <v>-2.29</v>
      </c>
      <c r="J40" s="87">
        <v>-5.8</v>
      </c>
      <c r="K40" s="84" t="str">
        <f t="shared" si="3"/>
        <v>Yes</v>
      </c>
    </row>
    <row r="41" spans="1:11" x14ac:dyDescent="0.25">
      <c r="A41" s="178" t="s">
        <v>197</v>
      </c>
      <c r="B41" s="79" t="s">
        <v>11</v>
      </c>
      <c r="C41" s="87">
        <v>83.796143084999997</v>
      </c>
      <c r="D41" s="84" t="str">
        <f>IF($B41="N/A","N/A",IF(C41&gt;70,"No",IF(C41&lt;25,"No","Yes")))</f>
        <v>No</v>
      </c>
      <c r="E41" s="87">
        <v>84.283313183999994</v>
      </c>
      <c r="F41" s="84" t="str">
        <f>IF($B41="N/A","N/A",IF(E41&gt;70,"No",IF(E41&lt;25,"No","Yes")))</f>
        <v>No</v>
      </c>
      <c r="G41" s="87">
        <v>84.792305988999999</v>
      </c>
      <c r="H41" s="84" t="str">
        <f>IF($B41="N/A","N/A",IF(G41&gt;70,"No",IF(G41&lt;25,"No","Yes")))</f>
        <v>No</v>
      </c>
      <c r="I41" s="87">
        <v>0.58140000000000003</v>
      </c>
      <c r="J41" s="87">
        <v>0.60389999999999999</v>
      </c>
      <c r="K41" s="84" t="str">
        <f t="shared" si="3"/>
        <v>Yes</v>
      </c>
    </row>
    <row r="42" spans="1:11" x14ac:dyDescent="0.25">
      <c r="A42" s="178" t="s">
        <v>198</v>
      </c>
      <c r="B42" s="79" t="s">
        <v>18</v>
      </c>
      <c r="C42" s="87">
        <v>55.362676374000003</v>
      </c>
      <c r="D42" s="84" t="str">
        <f>IF($B42="N/A","N/A",IF(C42&gt;70,"No",IF(C42&lt;35,"No","Yes")))</f>
        <v>Yes</v>
      </c>
      <c r="E42" s="87">
        <v>55.114557839</v>
      </c>
      <c r="F42" s="84" t="str">
        <f>IF($B42="N/A","N/A",IF(E42&gt;70,"No",IF(E42&lt;35,"No","Yes")))</f>
        <v>Yes</v>
      </c>
      <c r="G42" s="87">
        <v>54.566737322000002</v>
      </c>
      <c r="H42" s="84" t="str">
        <f>IF($B42="N/A","N/A",IF(G42&gt;70,"No",IF(G42&lt;35,"No","Yes")))</f>
        <v>Yes</v>
      </c>
      <c r="I42" s="87">
        <v>-0.44800000000000001</v>
      </c>
      <c r="J42" s="87">
        <v>-0.99399999999999999</v>
      </c>
      <c r="K42" s="84" t="str">
        <f t="shared" si="3"/>
        <v>Yes</v>
      </c>
    </row>
    <row r="43" spans="1:11" x14ac:dyDescent="0.25">
      <c r="A43" s="178" t="s">
        <v>199</v>
      </c>
      <c r="B43" s="79" t="s">
        <v>128</v>
      </c>
      <c r="C43" s="87">
        <v>1.7612216062999999</v>
      </c>
      <c r="D43" s="84" t="str">
        <f>IF($B43="N/A","N/A",IF(C43&gt;1,"Yes","No"))</f>
        <v>Yes</v>
      </c>
      <c r="E43" s="87">
        <v>1.774062383</v>
      </c>
      <c r="F43" s="84" t="str">
        <f>IF($B43="N/A","N/A",IF(E43&gt;1,"Yes","No"))</f>
        <v>Yes</v>
      </c>
      <c r="G43" s="87">
        <v>1.7889030612000001</v>
      </c>
      <c r="H43" s="84" t="str">
        <f>IF($B43="N/A","N/A",IF(G43&gt;1,"Yes","No"))</f>
        <v>Yes</v>
      </c>
      <c r="I43" s="87">
        <v>0.72909999999999997</v>
      </c>
      <c r="J43" s="87">
        <v>0.83650000000000002</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100</v>
      </c>
      <c r="D45" s="84" t="str">
        <f>IF($B45="N/A","N/A",IF(C45&gt;15,"No",IF(C45&lt;-15,"No","Yes")))</f>
        <v>N/A</v>
      </c>
      <c r="E45" s="87">
        <v>99.983949494000001</v>
      </c>
      <c r="F45" s="84" t="str">
        <f>IF($B45="N/A","N/A",IF(E45&gt;15,"No",IF(E45&lt;-15,"No","Yes")))</f>
        <v>N/A</v>
      </c>
      <c r="G45" s="87">
        <v>100</v>
      </c>
      <c r="H45" s="84" t="str">
        <f>IF($B45="N/A","N/A",IF(G45&gt;15,"No",IF(G45&lt;-15,"No","Yes")))</f>
        <v>N/A</v>
      </c>
      <c r="I45" s="87">
        <v>-1.6E-2</v>
      </c>
      <c r="J45" s="87">
        <v>1.61E-2</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99.967394847999998</v>
      </c>
      <c r="D47" s="84" t="str">
        <f>IF($B47="N/A","N/A",IF(C47&gt;15,"No",IF(C47&lt;-15,"No","Yes")))</f>
        <v>N/A</v>
      </c>
      <c r="E47" s="87">
        <v>99.994648972999997</v>
      </c>
      <c r="F47" s="84" t="str">
        <f>IF($B47="N/A","N/A",IF(E47&gt;15,"No",IF(E47&lt;-15,"No","Yes")))</f>
        <v>N/A</v>
      </c>
      <c r="G47" s="87">
        <v>99.988404453000001</v>
      </c>
      <c r="H47" s="84" t="str">
        <f>IF($B47="N/A","N/A",IF(G47&gt;15,"No",IF(G47&lt;-15,"No","Yes")))</f>
        <v>N/A</v>
      </c>
      <c r="I47" s="87">
        <v>2.7300000000000001E-2</v>
      </c>
      <c r="J47" s="87">
        <v>-6.0000000000000001E-3</v>
      </c>
      <c r="K47" s="84" t="str">
        <f t="shared" si="3"/>
        <v>Yes</v>
      </c>
    </row>
    <row r="48" spans="1:11" x14ac:dyDescent="0.25">
      <c r="A48" s="178" t="s">
        <v>204</v>
      </c>
      <c r="B48" s="79" t="s">
        <v>19</v>
      </c>
      <c r="C48" s="87">
        <v>100</v>
      </c>
      <c r="D48" s="84" t="str">
        <f>IF($B48="N/A","N/A",IF(C48&gt;=90,"Yes","No"))</f>
        <v>Yes</v>
      </c>
      <c r="E48" s="87">
        <v>100</v>
      </c>
      <c r="F48" s="84" t="str">
        <f>IF($B48="N/A","N/A",IF(E48&gt;=90,"Yes","No"))</f>
        <v>Yes</v>
      </c>
      <c r="G48" s="87">
        <v>100</v>
      </c>
      <c r="H48" s="84" t="str">
        <f>IF($B48="N/A","N/A",IF(G48&gt;=90,"Yes","No"))</f>
        <v>Yes</v>
      </c>
      <c r="I48" s="87">
        <v>0</v>
      </c>
      <c r="J48" s="87">
        <v>0</v>
      </c>
      <c r="K48" s="84" t="str">
        <f t="shared" si="3"/>
        <v>Yes</v>
      </c>
    </row>
    <row r="49" spans="1:11" x14ac:dyDescent="0.25">
      <c r="A49" s="178" t="s">
        <v>87</v>
      </c>
      <c r="B49" s="79" t="s">
        <v>50</v>
      </c>
      <c r="C49" s="87">
        <v>35.106350972999998</v>
      </c>
      <c r="D49" s="84" t="str">
        <f>IF($B49="N/A","N/A",IF(C49&gt;15,"No",IF(C49&lt;-15,"No","Yes")))</f>
        <v>N/A</v>
      </c>
      <c r="E49" s="87">
        <v>35.638250818000003</v>
      </c>
      <c r="F49" s="84" t="str">
        <f>IF($B49="N/A","N/A",IF(E49&gt;15,"No",IF(E49&lt;-15,"No","Yes")))</f>
        <v>N/A</v>
      </c>
      <c r="G49" s="87">
        <v>35.761966528999999</v>
      </c>
      <c r="H49" s="84" t="str">
        <f>IF($B49="N/A","N/A",IF(G49&gt;15,"No",IF(G49&lt;-15,"No","Yes")))</f>
        <v>N/A</v>
      </c>
      <c r="I49" s="87">
        <v>1.5149999999999999</v>
      </c>
      <c r="J49" s="87">
        <v>0.34710000000000002</v>
      </c>
      <c r="K49" s="84" t="str">
        <f t="shared" si="3"/>
        <v>Yes</v>
      </c>
    </row>
    <row r="50" spans="1:11" ht="25" x14ac:dyDescent="0.25">
      <c r="A50" s="178" t="s">
        <v>205</v>
      </c>
      <c r="B50" s="79" t="s">
        <v>50</v>
      </c>
      <c r="C50" s="87">
        <v>37.811005145000003</v>
      </c>
      <c r="D50" s="84" t="str">
        <f>IF($B50="N/A","N/A",IF(C50&gt;15,"No",IF(C50&lt;-15,"No","Yes")))</f>
        <v>N/A</v>
      </c>
      <c r="E50" s="87">
        <v>38.053253914000003</v>
      </c>
      <c r="F50" s="84" t="str">
        <f>IF($B50="N/A","N/A",IF(E50&gt;15,"No",IF(E50&lt;-15,"No","Yes")))</f>
        <v>N/A</v>
      </c>
      <c r="G50" s="87">
        <v>38.334018792000002</v>
      </c>
      <c r="H50" s="84" t="str">
        <f>IF($B50="N/A","N/A",IF(G50&gt;15,"No",IF(G50&lt;-15,"No","Yes")))</f>
        <v>N/A</v>
      </c>
      <c r="I50" s="87">
        <v>0.64070000000000005</v>
      </c>
      <c r="J50" s="87">
        <v>0.73780000000000001</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94.855440897999998</v>
      </c>
      <c r="D52" s="84" t="str">
        <f>IF($B52="N/A","N/A",IF(C52&gt;90,"No",IF(C52&lt;75,"No","Yes")))</f>
        <v>No</v>
      </c>
      <c r="E52" s="87">
        <v>95.087429599000004</v>
      </c>
      <c r="F52" s="84" t="str">
        <f>IF($B52="N/A","N/A",IF(E52&gt;90,"No",IF(E52&lt;75,"No","Yes")))</f>
        <v>No</v>
      </c>
      <c r="G52" s="87">
        <v>95.419026227000003</v>
      </c>
      <c r="H52" s="84" t="str">
        <f>IF($B52="N/A","N/A",IF(G52&gt;90,"No",IF(G52&lt;75,"No","Yes")))</f>
        <v>No</v>
      </c>
      <c r="I52" s="87">
        <v>0.24460000000000001</v>
      </c>
      <c r="J52" s="87">
        <v>0.34870000000000001</v>
      </c>
      <c r="K52" s="84" t="str">
        <f>IF(J52="Div by 0", "N/A", IF(J52="N/A","N/A", IF(J52&gt;15, "No", IF(J52&lt;-15, "No", "Yes"))))</f>
        <v>Yes</v>
      </c>
    </row>
    <row r="53" spans="1:11" x14ac:dyDescent="0.25">
      <c r="A53" s="178" t="s">
        <v>701</v>
      </c>
      <c r="B53" s="79" t="s">
        <v>130</v>
      </c>
      <c r="C53" s="87">
        <v>4.4947200578000004</v>
      </c>
      <c r="D53" s="84" t="str">
        <f>IF($B53="N/A","N/A",IF(C53&gt;10,"No",IF(C53&lt;1,"No","Yes")))</f>
        <v>Yes</v>
      </c>
      <c r="E53" s="87">
        <v>4.2520567333999999</v>
      </c>
      <c r="F53" s="84" t="str">
        <f>IF($B53="N/A","N/A",IF(E53&gt;10,"No",IF(E53&lt;1,"No","Yes")))</f>
        <v>Yes</v>
      </c>
      <c r="G53" s="87">
        <v>4.0020247398000004</v>
      </c>
      <c r="H53" s="84" t="str">
        <f>IF($B53="N/A","N/A",IF(G53&gt;10,"No",IF(G53&lt;1,"No","Yes")))</f>
        <v>Yes</v>
      </c>
      <c r="I53" s="87">
        <v>-5.4</v>
      </c>
      <c r="J53" s="87">
        <v>-5.88</v>
      </c>
      <c r="K53" s="84" t="str">
        <f>IF(J53="Div by 0", "N/A", IF(J53="N/A","N/A", IF(J53&gt;15, "No", IF(J53&lt;-15, "No", "Yes"))))</f>
        <v>Yes</v>
      </c>
    </row>
    <row r="54" spans="1:11" x14ac:dyDescent="0.25">
      <c r="A54" s="178" t="s">
        <v>702</v>
      </c>
      <c r="B54" s="79" t="s">
        <v>172</v>
      </c>
      <c r="C54" s="87">
        <v>0</v>
      </c>
      <c r="D54" s="84" t="str">
        <f>IF($B54="N/A","N/A",IF(C54&gt;2,"No",IF(C54&lt;=0,"No","Yes")))</f>
        <v>No</v>
      </c>
      <c r="E54" s="87">
        <v>2.9487216999999999E-3</v>
      </c>
      <c r="F54" s="84" t="str">
        <f>IF($B54="N/A","N/A",IF(E54&gt;2,"No",IF(E54&lt;=0,"No","Yes")))</f>
        <v>Yes</v>
      </c>
      <c r="G54" s="87">
        <v>0</v>
      </c>
      <c r="H54" s="84" t="str">
        <f>IF($B54="N/A","N/A",IF(G54&gt;2,"No",IF(G54&lt;=0,"No","Yes")))</f>
        <v>No</v>
      </c>
      <c r="I54" s="87" t="s">
        <v>1088</v>
      </c>
      <c r="J54" s="87">
        <v>-100</v>
      </c>
      <c r="K54" s="84" t="str">
        <f>IF(J54="Div by 0", "N/A", IF(J54="N/A","N/A", IF(J54&gt;15, "No", IF(J54&lt;-15, "No", "Yes"))))</f>
        <v>No</v>
      </c>
    </row>
    <row r="55" spans="1:11" x14ac:dyDescent="0.25">
      <c r="A55" s="178" t="s">
        <v>703</v>
      </c>
      <c r="B55" s="79" t="s">
        <v>173</v>
      </c>
      <c r="C55" s="87">
        <v>0.64983904449999996</v>
      </c>
      <c r="D55" s="84" t="str">
        <f>IF($B55="N/A","N/A",IF(C55&gt;3,"No",IF(C55&lt;=0,"No","Yes")))</f>
        <v>Yes</v>
      </c>
      <c r="E55" s="87">
        <v>0.65756494560000001</v>
      </c>
      <c r="F55" s="84" t="str">
        <f>IF($B55="N/A","N/A",IF(E55&gt;3,"No",IF(E55&lt;=0,"No","Yes")))</f>
        <v>Yes</v>
      </c>
      <c r="G55" s="87">
        <v>0.57894903350000004</v>
      </c>
      <c r="H55" s="84" t="str">
        <f>IF($B55="N/A","N/A",IF(G55&gt;3,"No",IF(G55&lt;=0,"No","Yes")))</f>
        <v>Yes</v>
      </c>
      <c r="I55" s="87">
        <v>1.1890000000000001</v>
      </c>
      <c r="J55" s="87">
        <v>-12</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2690</v>
      </c>
      <c r="D57" s="84" t="str">
        <f>IF($B57="N/A","N/A",IF(C57&gt;15,"No",IF(C57&lt;-15,"No","Yes")))</f>
        <v>N/A</v>
      </c>
      <c r="E57" s="80">
        <v>2739</v>
      </c>
      <c r="F57" s="84" t="str">
        <f>IF($B57="N/A","N/A",IF(E57&gt;15,"No",IF(E57&lt;-15,"No","Yes")))</f>
        <v>N/A</v>
      </c>
      <c r="G57" s="80">
        <v>2689</v>
      </c>
      <c r="H57" s="84" t="str">
        <f>IF($B57="N/A","N/A",IF(G57&gt;15,"No",IF(G57&lt;-15,"No","Yes")))</f>
        <v>N/A</v>
      </c>
      <c r="I57" s="87">
        <v>1.8220000000000001</v>
      </c>
      <c r="J57" s="87">
        <v>-1.83</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1132.1665427999999</v>
      </c>
      <c r="D60" s="84" t="str">
        <f>IF($B60="N/A","N/A",IF(C60&gt;15,"No",IF(C60&lt;-15,"No","Yes")))</f>
        <v>N/A</v>
      </c>
      <c r="E60" s="189">
        <v>1100.9565534999999</v>
      </c>
      <c r="F60" s="84" t="str">
        <f>IF($B60="N/A","N/A",IF(E60&gt;15,"No",IF(E60&lt;-15,"No","Yes")))</f>
        <v>N/A</v>
      </c>
      <c r="G60" s="189">
        <v>1250.1558199999999</v>
      </c>
      <c r="H60" s="84" t="str">
        <f>IF($B60="N/A","N/A",IF(G60&gt;15,"No",IF(G60&lt;-15,"No","Yes")))</f>
        <v>N/A</v>
      </c>
      <c r="I60" s="87">
        <v>-2.76</v>
      </c>
      <c r="J60" s="87">
        <v>13.55</v>
      </c>
      <c r="K60" s="84" t="str">
        <f t="shared" si="4"/>
        <v>Yes</v>
      </c>
    </row>
    <row r="61" spans="1:11" x14ac:dyDescent="0.25">
      <c r="A61" s="178" t="s">
        <v>48</v>
      </c>
      <c r="B61" s="79" t="s">
        <v>50</v>
      </c>
      <c r="C61" s="87">
        <v>0</v>
      </c>
      <c r="D61" s="84" t="str">
        <f>IF($B61="N/A","N/A",IF(C61&gt;15,"No",IF(C61&lt;-15,"No","Yes")))</f>
        <v>N/A</v>
      </c>
      <c r="E61" s="87">
        <v>0</v>
      </c>
      <c r="F61" s="84" t="str">
        <f>IF($B61="N/A","N/A",IF(E61&gt;15,"No",IF(E61&lt;-15,"No","Yes")))</f>
        <v>N/A</v>
      </c>
      <c r="G61" s="87">
        <v>0</v>
      </c>
      <c r="H61" s="84" t="str">
        <f>IF($B61="N/A","N/A",IF(G61&gt;15,"No",IF(G61&lt;-15,"No","Yes")))</f>
        <v>N/A</v>
      </c>
      <c r="I61" s="87" t="s">
        <v>1088</v>
      </c>
      <c r="J61" s="87" t="s">
        <v>1088</v>
      </c>
      <c r="K61" s="84" t="str">
        <f t="shared" si="4"/>
        <v>N/A</v>
      </c>
    </row>
    <row r="62" spans="1:11" x14ac:dyDescent="0.25">
      <c r="A62" s="178" t="s">
        <v>186</v>
      </c>
      <c r="B62" s="79" t="s">
        <v>50</v>
      </c>
      <c r="C62" s="189" t="s">
        <v>1088</v>
      </c>
      <c r="D62" s="84" t="str">
        <f>IF($B62="N/A","N/A",IF(C62&gt;15,"No",IF(C62&lt;-15,"No","Yes")))</f>
        <v>N/A</v>
      </c>
      <c r="E62" s="189" t="s">
        <v>1088</v>
      </c>
      <c r="F62" s="84" t="str">
        <f>IF($B62="N/A","N/A",IF(E62&gt;15,"No",IF(E62&lt;-15,"No","Yes")))</f>
        <v>N/A</v>
      </c>
      <c r="G62" s="189" t="s">
        <v>1088</v>
      </c>
      <c r="H62" s="84" t="str">
        <f>IF($B62="N/A","N/A",IF(G62&gt;15,"No",IF(G62&lt;-15,"No","Yes")))</f>
        <v>N/A</v>
      </c>
      <c r="I62" s="87" t="s">
        <v>1088</v>
      </c>
      <c r="J62" s="87" t="s">
        <v>1088</v>
      </c>
      <c r="K62" s="84" t="str">
        <f t="shared" si="4"/>
        <v>N/A</v>
      </c>
    </row>
    <row r="63" spans="1:11" x14ac:dyDescent="0.25">
      <c r="A63" s="178" t="s">
        <v>125</v>
      </c>
      <c r="B63" s="79" t="s">
        <v>53</v>
      </c>
      <c r="C63" s="87">
        <v>99.776951672999999</v>
      </c>
      <c r="D63" s="84" t="str">
        <f>IF($B63="N/A","N/A",IF(C63&gt;100,"No",IF(C63&lt;95,"No","Yes")))</f>
        <v>Yes</v>
      </c>
      <c r="E63" s="87">
        <v>99.926980650000004</v>
      </c>
      <c r="F63" s="84" t="str">
        <f>IF($B63="N/A","N/A",IF(E63&gt;100,"No",IF(E63&lt;95,"No","Yes")))</f>
        <v>Yes</v>
      </c>
      <c r="G63" s="87">
        <v>100</v>
      </c>
      <c r="H63" s="84" t="str">
        <f>IF($B63="N/A","N/A",IF(G63&gt;100,"No",IF(G63&lt;95,"No","Yes")))</f>
        <v>Yes</v>
      </c>
      <c r="I63" s="87">
        <v>0.15040000000000001</v>
      </c>
      <c r="J63" s="87">
        <v>7.3099999999999998E-2</v>
      </c>
      <c r="K63" s="84" t="str">
        <f t="shared" si="4"/>
        <v>Yes</v>
      </c>
    </row>
    <row r="64" spans="1:11" x14ac:dyDescent="0.25">
      <c r="A64" s="178" t="s">
        <v>187</v>
      </c>
      <c r="B64" s="79" t="s">
        <v>128</v>
      </c>
      <c r="C64" s="87">
        <v>1.1657973174</v>
      </c>
      <c r="D64" s="84" t="str">
        <f>IF($B64="N/A","N/A",IF(C64&gt;1,"Yes","No"))</f>
        <v>Yes</v>
      </c>
      <c r="E64" s="87">
        <v>1.2184873949999999</v>
      </c>
      <c r="F64" s="84" t="str">
        <f>IF($B64="N/A","N/A",IF(E64&gt;1,"Yes","No"))</f>
        <v>Yes</v>
      </c>
      <c r="G64" s="87">
        <v>1.200818148</v>
      </c>
      <c r="H64" s="84" t="str">
        <f>IF($B64="N/A","N/A",IF(G64&gt;1,"Yes","No"))</f>
        <v>Yes</v>
      </c>
      <c r="I64" s="87">
        <v>4.5199999999999996</v>
      </c>
      <c r="J64" s="87">
        <v>-1.45</v>
      </c>
      <c r="K64" s="84" t="str">
        <f t="shared" si="4"/>
        <v>Yes</v>
      </c>
    </row>
    <row r="65" spans="1:11" x14ac:dyDescent="0.25">
      <c r="A65" s="178" t="s">
        <v>126</v>
      </c>
      <c r="B65" s="79" t="s">
        <v>53</v>
      </c>
      <c r="C65" s="87">
        <v>99.962825279</v>
      </c>
      <c r="D65" s="84" t="str">
        <f>IF($B65="N/A","N/A",IF(C65&gt;100,"No",IF(C65&lt;95,"No","Yes")))</f>
        <v>Yes</v>
      </c>
      <c r="E65" s="87">
        <v>99.890470974999999</v>
      </c>
      <c r="F65" s="84" t="str">
        <f>IF($B65="N/A","N/A",IF(E65&gt;100,"No",IF(E65&lt;95,"No","Yes")))</f>
        <v>Yes</v>
      </c>
      <c r="G65" s="87">
        <v>100</v>
      </c>
      <c r="H65" s="84" t="str">
        <f>IF($B65="N/A","N/A",IF(G65&gt;100,"No",IF(G65&lt;95,"No","Yes")))</f>
        <v>Yes</v>
      </c>
      <c r="I65" s="87">
        <v>-7.1999999999999995E-2</v>
      </c>
      <c r="J65" s="87">
        <v>0.1096</v>
      </c>
      <c r="K65" s="84" t="str">
        <f t="shared" si="4"/>
        <v>Yes</v>
      </c>
    </row>
    <row r="66" spans="1:11" x14ac:dyDescent="0.25">
      <c r="A66" s="178" t="s">
        <v>188</v>
      </c>
      <c r="B66" s="79" t="s">
        <v>129</v>
      </c>
      <c r="C66" s="87">
        <v>10.555224990999999</v>
      </c>
      <c r="D66" s="84" t="str">
        <f>IF($B66="N/A","N/A",IF(C66&gt;3,"Yes","No"))</f>
        <v>Yes</v>
      </c>
      <c r="E66" s="87">
        <v>11.120248538</v>
      </c>
      <c r="F66" s="84" t="str">
        <f>IF($B66="N/A","N/A",IF(E66&gt;3,"Yes","No"))</f>
        <v>Yes</v>
      </c>
      <c r="G66" s="87">
        <v>11.439940498</v>
      </c>
      <c r="H66" s="84" t="str">
        <f>IF($B66="N/A","N/A",IF(G66&gt;3,"Yes","No"))</f>
        <v>Yes</v>
      </c>
      <c r="I66" s="87">
        <v>5.3529999999999998</v>
      </c>
      <c r="J66" s="87">
        <v>2.875</v>
      </c>
      <c r="K66" s="84" t="str">
        <f t="shared" si="4"/>
        <v>Yes</v>
      </c>
    </row>
    <row r="67" spans="1:11" x14ac:dyDescent="0.25">
      <c r="A67" s="178" t="s">
        <v>842</v>
      </c>
      <c r="B67" s="79" t="s">
        <v>16</v>
      </c>
      <c r="C67" s="87">
        <v>5.3665427508999999</v>
      </c>
      <c r="D67" s="84" t="str">
        <f>IF($B67="N/A","N/A",IF(C67&gt;=8,"No",IF(C67&lt;2,"No","Yes")))</f>
        <v>Yes</v>
      </c>
      <c r="E67" s="87">
        <v>5.6224899598000002</v>
      </c>
      <c r="F67" s="84" t="str">
        <f>IF($B67="N/A","N/A",IF(E67&gt;=8,"No",IF(E67&lt;2,"No","Yes")))</f>
        <v>Yes</v>
      </c>
      <c r="G67" s="87">
        <v>5.8352547415</v>
      </c>
      <c r="H67" s="84" t="str">
        <f>IF($B67="N/A","N/A",IF(G67&gt;=8,"No",IF(G67&lt;2,"No","Yes")))</f>
        <v>Yes</v>
      </c>
      <c r="I67" s="87">
        <v>4.7690000000000001</v>
      </c>
      <c r="J67" s="87">
        <v>3.7839999999999998</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99.851245816000002</v>
      </c>
      <c r="H68" s="84" t="str">
        <f>IF($B68="N/A","N/A",IF(G68&gt;100,"No",IF(G68&lt;98,"No","Yes")))</f>
        <v>Yes</v>
      </c>
      <c r="I68" s="87" t="s">
        <v>50</v>
      </c>
      <c r="J68" s="87" t="s">
        <v>50</v>
      </c>
      <c r="K68" s="84" t="str">
        <f t="shared" si="4"/>
        <v>N/A</v>
      </c>
    </row>
    <row r="69" spans="1:11" x14ac:dyDescent="0.25">
      <c r="A69" s="178" t="s">
        <v>190</v>
      </c>
      <c r="B69" s="79" t="s">
        <v>53</v>
      </c>
      <c r="C69" s="87">
        <v>99.925650558000001</v>
      </c>
      <c r="D69" s="84" t="str">
        <f>IF($B69="N/A","N/A",IF(C69&gt;100,"No",IF(C69&lt;95,"No","Yes")))</f>
        <v>Yes</v>
      </c>
      <c r="E69" s="87">
        <v>99.744432274999994</v>
      </c>
      <c r="F69" s="84" t="str">
        <f>IF($B69="N/A","N/A",IF(E69&gt;100,"No",IF(E69&lt;95,"No","Yes")))</f>
        <v>Yes</v>
      </c>
      <c r="G69" s="87">
        <v>99.851245816000002</v>
      </c>
      <c r="H69" s="84" t="str">
        <f>IF($B69="N/A","N/A",IF(G69&gt;100,"No",IF(G69&lt;95,"No","Yes")))</f>
        <v>Yes</v>
      </c>
      <c r="I69" s="87">
        <v>-0.18099999999999999</v>
      </c>
      <c r="J69" s="87">
        <v>0.1071</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4.8531598513</v>
      </c>
      <c r="D72" s="84" t="str">
        <f>IF($B72="N/A","N/A",IF(C72&gt;=2,"Yes","No"))</f>
        <v>Yes</v>
      </c>
      <c r="E72" s="87">
        <v>4.8506754289999998</v>
      </c>
      <c r="F72" s="84" t="str">
        <f>IF($B72="N/A","N/A",IF(E72&gt;=2,"Yes","No"))</f>
        <v>Yes</v>
      </c>
      <c r="G72" s="87">
        <v>4.8884343621999999</v>
      </c>
      <c r="H72" s="84" t="str">
        <f>IF($B72="N/A","N/A",IF(G72&gt;=2,"Yes","No"))</f>
        <v>Yes</v>
      </c>
      <c r="I72" s="87">
        <v>-5.0999999999999997E-2</v>
      </c>
      <c r="J72" s="87">
        <v>0.77839999999999998</v>
      </c>
      <c r="K72" s="84" t="str">
        <f t="shared" si="4"/>
        <v>Yes</v>
      </c>
    </row>
    <row r="73" spans="1:11" x14ac:dyDescent="0.25">
      <c r="A73" s="178" t="s">
        <v>195</v>
      </c>
      <c r="B73" s="79" t="s">
        <v>56</v>
      </c>
      <c r="C73" s="87">
        <v>7.8438661710000002</v>
      </c>
      <c r="D73" s="84" t="str">
        <f>IF($B73="N/A","N/A",IF(C73&gt;30,"No",IF(C73&lt;5,"No","Yes")))</f>
        <v>Yes</v>
      </c>
      <c r="E73" s="87">
        <v>8.1416575392000006</v>
      </c>
      <c r="F73" s="84" t="str">
        <f>IF($B73="N/A","N/A",IF(E73&gt;30,"No",IF(E73&lt;5,"No","Yes")))</f>
        <v>Yes</v>
      </c>
      <c r="G73" s="87">
        <v>7.6236519152</v>
      </c>
      <c r="H73" s="84" t="str">
        <f>IF($B73="N/A","N/A",IF(G73&gt;30,"No",IF(G73&lt;5,"No","Yes")))</f>
        <v>Yes</v>
      </c>
      <c r="I73" s="87">
        <v>3.7959999999999998</v>
      </c>
      <c r="J73" s="87">
        <v>-6.36</v>
      </c>
      <c r="K73" s="84" t="str">
        <f t="shared" si="4"/>
        <v>Yes</v>
      </c>
    </row>
    <row r="74" spans="1:11" x14ac:dyDescent="0.25">
      <c r="A74" s="178" t="s">
        <v>196</v>
      </c>
      <c r="B74" s="79" t="s">
        <v>10</v>
      </c>
      <c r="C74" s="87">
        <v>34.684014869999999</v>
      </c>
      <c r="D74" s="84" t="str">
        <f>IF($B74="N/A","N/A",IF(C74&gt;75,"No",IF(C74&lt;15,"No","Yes")))</f>
        <v>Yes</v>
      </c>
      <c r="E74" s="87">
        <v>37.714494340999998</v>
      </c>
      <c r="F74" s="84" t="str">
        <f>IF($B74="N/A","N/A",IF(E74&gt;75,"No",IF(E74&lt;15,"No","Yes")))</f>
        <v>Yes</v>
      </c>
      <c r="G74" s="87">
        <v>35.701004091000001</v>
      </c>
      <c r="H74" s="84" t="str">
        <f>IF($B74="N/A","N/A",IF(G74&gt;75,"No",IF(G74&lt;15,"No","Yes")))</f>
        <v>Yes</v>
      </c>
      <c r="I74" s="87">
        <v>8.7370000000000001</v>
      </c>
      <c r="J74" s="87">
        <v>-5.34</v>
      </c>
      <c r="K74" s="84" t="str">
        <f t="shared" si="4"/>
        <v>Yes</v>
      </c>
    </row>
    <row r="75" spans="1:11" x14ac:dyDescent="0.25">
      <c r="A75" s="178" t="s">
        <v>197</v>
      </c>
      <c r="B75" s="79" t="s">
        <v>11</v>
      </c>
      <c r="C75" s="87">
        <v>57.472118958999999</v>
      </c>
      <c r="D75" s="84" t="str">
        <f>IF($B75="N/A","N/A",IF(C75&gt;70,"No",IF(C75&lt;25,"No","Yes")))</f>
        <v>Yes</v>
      </c>
      <c r="E75" s="87">
        <v>54.143848120000001</v>
      </c>
      <c r="F75" s="84" t="str">
        <f>IF($B75="N/A","N/A",IF(E75&gt;70,"No",IF(E75&lt;25,"No","Yes")))</f>
        <v>Yes</v>
      </c>
      <c r="G75" s="87">
        <v>56.675343994000002</v>
      </c>
      <c r="H75" s="84" t="str">
        <f>IF($B75="N/A","N/A",IF(G75&gt;70,"No",IF(G75&lt;25,"No","Yes")))</f>
        <v>Yes</v>
      </c>
      <c r="I75" s="87">
        <v>-5.79</v>
      </c>
      <c r="J75" s="87">
        <v>4.6760000000000002</v>
      </c>
      <c r="K75" s="84" t="str">
        <f t="shared" si="4"/>
        <v>Yes</v>
      </c>
    </row>
    <row r="76" spans="1:11" x14ac:dyDescent="0.25">
      <c r="A76" s="178" t="s">
        <v>198</v>
      </c>
      <c r="B76" s="79" t="s">
        <v>18</v>
      </c>
      <c r="C76" s="87">
        <v>48.327137546000003</v>
      </c>
      <c r="D76" s="84" t="str">
        <f>IF($B76="N/A","N/A",IF(C76&gt;70,"No",IF(C76&lt;35,"No","Yes")))</f>
        <v>Yes</v>
      </c>
      <c r="E76" s="87">
        <v>48.046732384000002</v>
      </c>
      <c r="F76" s="84" t="str">
        <f>IF($B76="N/A","N/A",IF(E76&gt;70,"No",IF(E76&lt;35,"No","Yes")))</f>
        <v>Yes</v>
      </c>
      <c r="G76" s="87">
        <v>48.047601339000003</v>
      </c>
      <c r="H76" s="84" t="str">
        <f>IF($B76="N/A","N/A",IF(G76&gt;70,"No",IF(G76&lt;35,"No","Yes")))</f>
        <v>Yes</v>
      </c>
      <c r="I76" s="87">
        <v>-0.57999999999999996</v>
      </c>
      <c r="J76" s="87">
        <v>1.8E-3</v>
      </c>
      <c r="K76" s="84" t="str">
        <f t="shared" si="4"/>
        <v>Yes</v>
      </c>
    </row>
    <row r="77" spans="1:11" x14ac:dyDescent="0.25">
      <c r="A77" s="178" t="s">
        <v>199</v>
      </c>
      <c r="B77" s="79" t="s">
        <v>128</v>
      </c>
      <c r="C77" s="87">
        <v>1.9184615384999999</v>
      </c>
      <c r="D77" s="84" t="str">
        <f>IF($B77="N/A","N/A",IF(C77&gt;1,"Yes","No"))</f>
        <v>Yes</v>
      </c>
      <c r="E77" s="87">
        <v>1.8715805471</v>
      </c>
      <c r="F77" s="84" t="str">
        <f>IF($B77="N/A","N/A",IF(E77&gt;1,"Yes","No"))</f>
        <v>Yes</v>
      </c>
      <c r="G77" s="87">
        <v>1.8955108358999999</v>
      </c>
      <c r="H77" s="84" t="str">
        <f>IF($B77="N/A","N/A",IF(G77&gt;1,"Yes","No"))</f>
        <v>Yes</v>
      </c>
      <c r="I77" s="87">
        <v>-2.44</v>
      </c>
      <c r="J77" s="87">
        <v>1.2789999999999999</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100</v>
      </c>
      <c r="D79" s="84" t="str">
        <f>IF($B79="N/A","N/A",IF(C79&gt;15,"No",IF(C79&lt;-15,"No","Yes")))</f>
        <v>N/A</v>
      </c>
      <c r="E79" s="87">
        <v>100</v>
      </c>
      <c r="F79" s="84" t="str">
        <f>IF($B79="N/A","N/A",IF(E79&gt;15,"No",IF(E79&lt;-15,"No","Yes")))</f>
        <v>N/A</v>
      </c>
      <c r="G79" s="87">
        <v>100</v>
      </c>
      <c r="H79" s="84" t="str">
        <f>IF($B79="N/A","N/A",IF(G79&gt;15,"No",IF(G79&lt;-15,"No","Yes")))</f>
        <v>N/A</v>
      </c>
      <c r="I79" s="87">
        <v>0</v>
      </c>
      <c r="J79" s="87">
        <v>0</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100</v>
      </c>
      <c r="D82" s="84" t="str">
        <f>IF($B82="N/A","N/A",IF(C82&gt;=90,"Yes","No"))</f>
        <v>Yes</v>
      </c>
      <c r="E82" s="87">
        <v>100</v>
      </c>
      <c r="F82" s="84" t="str">
        <f>IF($B82="N/A","N/A",IF(E82&gt;=90,"Yes","No"))</f>
        <v>Yes</v>
      </c>
      <c r="G82" s="87">
        <v>100</v>
      </c>
      <c r="H82" s="84" t="str">
        <f>IF($B82="N/A","N/A",IF(G82&gt;=90,"Yes","No"))</f>
        <v>Yes</v>
      </c>
      <c r="I82" s="87">
        <v>0</v>
      </c>
      <c r="J82" s="87">
        <v>0</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56244</v>
      </c>
      <c r="D6" s="15" t="str">
        <f>IF($B6="N/A","N/A",IF(C6&gt;15,"No",IF(C6&lt;-15,"No","Yes")))</f>
        <v>N/A</v>
      </c>
      <c r="E6" s="14">
        <v>56497</v>
      </c>
      <c r="F6" s="15" t="str">
        <f>IF($B6="N/A","N/A",IF(E6&gt;15,"No",IF(E6&lt;-15,"No","Yes")))</f>
        <v>N/A</v>
      </c>
      <c r="G6" s="14">
        <v>61021</v>
      </c>
      <c r="H6" s="15" t="str">
        <f>IF($B6="N/A","N/A",IF(G6&gt;15,"No",IF(G6&lt;-15,"No","Yes")))</f>
        <v>N/A</v>
      </c>
      <c r="I6" s="16">
        <v>0.44979999999999998</v>
      </c>
      <c r="J6" s="16">
        <v>8.0079999999999991</v>
      </c>
      <c r="K6" s="15" t="str">
        <f>IF(J6="Div by 0", "N/A", IF(J6="N/A","N/A", IF(J6&gt;15, "No", IF(J6&lt;-15, "No", "Yes"))))</f>
        <v>Yes</v>
      </c>
    </row>
    <row r="7" spans="1:11" x14ac:dyDescent="0.25">
      <c r="A7" s="52" t="s">
        <v>694</v>
      </c>
      <c r="B7" s="2" t="s">
        <v>50</v>
      </c>
      <c r="C7" s="17">
        <v>0</v>
      </c>
      <c r="D7" s="15" t="str">
        <f>IF($B7="N/A","N/A",IF(C7&gt;15,"No",IF(C7&lt;-15,"No","Yes")))</f>
        <v>N/A</v>
      </c>
      <c r="E7" s="17">
        <v>0.23364072429999999</v>
      </c>
      <c r="F7" s="15" t="str">
        <f>IF($B7="N/A","N/A",IF(E7&gt;15,"No",IF(E7&lt;-15,"No","Yes")))</f>
        <v>N/A</v>
      </c>
      <c r="G7" s="17">
        <v>0.29825797679999999</v>
      </c>
      <c r="H7" s="15" t="str">
        <f>IF($B7="N/A","N/A",IF(G7&gt;15,"No",IF(G7&lt;-15,"No","Yes")))</f>
        <v>N/A</v>
      </c>
      <c r="I7" s="16" t="s">
        <v>1088</v>
      </c>
      <c r="J7" s="16">
        <v>27.66</v>
      </c>
      <c r="K7" s="15" t="str">
        <f>IF(J7="Div by 0", "N/A", IF(J7="N/A","N/A", IF(J7&gt;15, "No", IF(J7&lt;-15, "No", "Yes"))))</f>
        <v>No</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56244</v>
      </c>
      <c r="D9" s="15" t="str">
        <f>IF($B9="N/A","N/A",IF(C9&gt;15,"No",IF(C9&lt;-15,"No","Yes")))</f>
        <v>N/A</v>
      </c>
      <c r="E9" s="14">
        <v>56365</v>
      </c>
      <c r="F9" s="15" t="str">
        <f>IF($B9="N/A","N/A",IF(E9&gt;15,"No",IF(E9&lt;-15,"No","Yes")))</f>
        <v>N/A</v>
      </c>
      <c r="G9" s="14">
        <v>60839</v>
      </c>
      <c r="H9" s="15" t="str">
        <f>IF($B9="N/A","N/A",IF(G9&gt;15,"No",IF(G9&lt;-15,"No","Yes")))</f>
        <v>N/A</v>
      </c>
      <c r="I9" s="16">
        <v>0.21510000000000001</v>
      </c>
      <c r="J9" s="16">
        <v>7.9379999999999997</v>
      </c>
      <c r="K9" s="15" t="str">
        <f t="shared" ref="K9:K18" si="0">IF(J9="Div by 0", "N/A", IF(J9="N/A","N/A", IF(J9&gt;15, "No", IF(J9&lt;-15, "No", "Yes"))))</f>
        <v>Yes</v>
      </c>
    </row>
    <row r="10" spans="1:11" x14ac:dyDescent="0.25">
      <c r="A10" s="52" t="s">
        <v>696</v>
      </c>
      <c r="B10" s="2" t="s">
        <v>52</v>
      </c>
      <c r="C10" s="17">
        <v>14.346419173999999</v>
      </c>
      <c r="D10" s="15" t="str">
        <f>IF($B10="N/A","N/A",IF(C10&gt;20,"No",IF(C10&lt;5,"No","Yes")))</f>
        <v>Yes</v>
      </c>
      <c r="E10" s="17">
        <v>14.97915373</v>
      </c>
      <c r="F10" s="15" t="str">
        <f>IF($B10="N/A","N/A",IF(E10&gt;20,"No",IF(E10&lt;5,"No","Yes")))</f>
        <v>Yes</v>
      </c>
      <c r="G10" s="17">
        <v>9.8998997354</v>
      </c>
      <c r="H10" s="15" t="str">
        <f>IF($B10="N/A","N/A",IF(G10&gt;20,"No",IF(G10&lt;5,"No","Yes")))</f>
        <v>Yes</v>
      </c>
      <c r="I10" s="16">
        <v>4.41</v>
      </c>
      <c r="J10" s="16">
        <v>-33.9</v>
      </c>
      <c r="K10" s="15" t="str">
        <f t="shared" si="0"/>
        <v>No</v>
      </c>
    </row>
    <row r="11" spans="1:11" x14ac:dyDescent="0.25">
      <c r="A11" s="52" t="s">
        <v>697</v>
      </c>
      <c r="B11" s="2" t="s">
        <v>51</v>
      </c>
      <c r="C11" s="17">
        <v>16.810682027999999</v>
      </c>
      <c r="D11" s="15" t="str">
        <f>IF($B11="N/A","N/A",IF(C11&gt;1,"Yes","No"))</f>
        <v>Yes</v>
      </c>
      <c r="E11" s="17">
        <v>13.568703983000001</v>
      </c>
      <c r="F11" s="15" t="str">
        <f>IF($B11="N/A","N/A",IF(E11&gt;1,"Yes","No"))</f>
        <v>Yes</v>
      </c>
      <c r="G11" s="17">
        <v>8.7641151234999999</v>
      </c>
      <c r="H11" s="15" t="str">
        <f>IF($B11="N/A","N/A",IF(G11&gt;1,"Yes","No"))</f>
        <v>Yes</v>
      </c>
      <c r="I11" s="16">
        <v>-19.3</v>
      </c>
      <c r="J11" s="16">
        <v>-35.4</v>
      </c>
      <c r="K11" s="15" t="str">
        <f t="shared" si="0"/>
        <v>No</v>
      </c>
    </row>
    <row r="12" spans="1:11" x14ac:dyDescent="0.25">
      <c r="A12" s="52" t="s">
        <v>698</v>
      </c>
      <c r="B12" s="2" t="s">
        <v>50</v>
      </c>
      <c r="C12" s="17">
        <v>69.169751453999993</v>
      </c>
      <c r="D12" s="15" t="str">
        <f>IF($B12="N/A","N/A",IF(C12&gt;15,"No",IF(C12&lt;-15,"No","Yes")))</f>
        <v>N/A</v>
      </c>
      <c r="E12" s="17">
        <v>56.171548117</v>
      </c>
      <c r="F12" s="15" t="str">
        <f>IF($B12="N/A","N/A",IF(E12&gt;15,"No",IF(E12&lt;-15,"No","Yes")))</f>
        <v>N/A</v>
      </c>
      <c r="G12" s="17">
        <v>47.543135784</v>
      </c>
      <c r="H12" s="15" t="str">
        <f>IF($B12="N/A","N/A",IF(G12&gt;15,"No",IF(G12&lt;-15,"No","Yes")))</f>
        <v>N/A</v>
      </c>
      <c r="I12" s="16">
        <v>-18.8</v>
      </c>
      <c r="J12" s="16">
        <v>-15.4</v>
      </c>
      <c r="K12" s="15" t="str">
        <f t="shared" si="0"/>
        <v>No</v>
      </c>
    </row>
    <row r="13" spans="1:11" x14ac:dyDescent="0.25">
      <c r="A13" s="52" t="s">
        <v>699</v>
      </c>
      <c r="B13" s="2" t="s">
        <v>50</v>
      </c>
      <c r="C13" s="22">
        <v>3492.6342675999999</v>
      </c>
      <c r="D13" s="15" t="str">
        <f>IF($B13="N/A","N/A",IF(C13&gt;15,"No",IF(C13&lt;-15,"No","Yes")))</f>
        <v>N/A</v>
      </c>
      <c r="E13" s="22">
        <v>3621.1049948</v>
      </c>
      <c r="F13" s="15" t="str">
        <f>IF($B13="N/A","N/A",IF(E13&gt;15,"No",IF(E13&lt;-15,"No","Yes")))</f>
        <v>N/A</v>
      </c>
      <c r="G13" s="22">
        <v>3418.0127532000001</v>
      </c>
      <c r="H13" s="15" t="str">
        <f>IF($B13="N/A","N/A",IF(G13&gt;15,"No",IF(G13&lt;-15,"No","Yes")))</f>
        <v>N/A</v>
      </c>
      <c r="I13" s="16">
        <v>3.6779999999999999</v>
      </c>
      <c r="J13" s="16">
        <v>-5.61</v>
      </c>
      <c r="K13" s="15" t="str">
        <f t="shared" si="0"/>
        <v>Yes</v>
      </c>
    </row>
    <row r="14" spans="1:11" ht="12.75" customHeight="1" x14ac:dyDescent="0.25">
      <c r="A14" s="31" t="s">
        <v>845</v>
      </c>
      <c r="B14" s="30" t="s">
        <v>50</v>
      </c>
      <c r="C14" s="27">
        <v>0</v>
      </c>
      <c r="D14" s="30" t="s">
        <v>50</v>
      </c>
      <c r="E14" s="27">
        <v>11</v>
      </c>
      <c r="F14" s="30" t="s">
        <v>50</v>
      </c>
      <c r="G14" s="27">
        <v>11</v>
      </c>
      <c r="H14" s="15" t="str">
        <f>IF($B14="N/A","N/A",IF(G14&gt;15,"No",IF(G14&lt;-15,"No","Yes")))</f>
        <v>N/A</v>
      </c>
      <c r="I14" s="30" t="s">
        <v>1088</v>
      </c>
      <c r="J14" s="28">
        <v>100</v>
      </c>
      <c r="K14" s="15" t="str">
        <f t="shared" si="0"/>
        <v>No</v>
      </c>
    </row>
    <row r="15" spans="1:11" ht="25" x14ac:dyDescent="0.25">
      <c r="A15" s="1" t="s">
        <v>846</v>
      </c>
      <c r="B15" s="30" t="s">
        <v>50</v>
      </c>
      <c r="C15" s="22" t="s">
        <v>1088</v>
      </c>
      <c r="D15" s="15" t="str">
        <f>IF($B15="N/A","N/A",IF(C15&gt;60,"No",IF(C15&lt;15,"No","Yes")))</f>
        <v>N/A</v>
      </c>
      <c r="E15" s="22">
        <v>1201</v>
      </c>
      <c r="F15" s="15" t="str">
        <f>IF($B15="N/A","N/A",IF(E15&gt;60,"No",IF(E15&lt;15,"No","Yes")))</f>
        <v>N/A</v>
      </c>
      <c r="G15" s="22">
        <v>5035</v>
      </c>
      <c r="H15" s="15" t="str">
        <f>IF($B15="N/A","N/A",IF(G15&gt;60,"No",IF(G15&lt;15,"No","Yes")))</f>
        <v>N/A</v>
      </c>
      <c r="I15" s="16" t="s">
        <v>1088</v>
      </c>
      <c r="J15" s="16">
        <v>319.2</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48175</v>
      </c>
      <c r="D20" s="15" t="str">
        <f>IF($B20="N/A","N/A",IF(C20&gt;15,"No",IF(C20&lt;-15,"No","Yes")))</f>
        <v>N/A</v>
      </c>
      <c r="E20" s="14">
        <v>47922</v>
      </c>
      <c r="F20" s="15" t="str">
        <f>IF($B20="N/A","N/A",IF(E20&gt;15,"No",IF(E20&lt;-15,"No","Yes")))</f>
        <v>N/A</v>
      </c>
      <c r="G20" s="14">
        <v>54816</v>
      </c>
      <c r="H20" s="15" t="str">
        <f>IF($B20="N/A","N/A",IF(G20&gt;15,"No",IF(G20&lt;-15,"No","Yes")))</f>
        <v>N/A</v>
      </c>
      <c r="I20" s="16">
        <v>-0.52500000000000002</v>
      </c>
      <c r="J20" s="16">
        <v>14.39</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123.87798375</v>
      </c>
      <c r="D24" s="15" t="str">
        <f>IF($B24="N/A","N/A",IF(C24&gt;100,"No",IF(C24&lt;50,"No","Yes")))</f>
        <v>No</v>
      </c>
      <c r="E24" s="22">
        <v>131.07117158</v>
      </c>
      <c r="F24" s="15" t="str">
        <f>IF($B24="N/A","N/A",IF(E24&gt;100,"No",IF(E24&lt;50,"No","Yes")))</f>
        <v>No</v>
      </c>
      <c r="G24" s="22">
        <v>137.34670353999999</v>
      </c>
      <c r="H24" s="15" t="str">
        <f>IF($B24="N/A","N/A",IF(G24&gt;100,"No",IF(G24&lt;50,"No","Yes")))</f>
        <v>No</v>
      </c>
      <c r="I24" s="16">
        <v>5.8070000000000004</v>
      </c>
      <c r="J24" s="16">
        <v>4.7880000000000003</v>
      </c>
      <c r="K24" s="15" t="str">
        <f t="shared" ref="K24:K49" si="4">IF(J24="Div by 0", "N/A", IF(J24="N/A","N/A", IF(J24&gt;15, "No", IF(J24&lt;-15, "No", "Yes"))))</f>
        <v>Yes</v>
      </c>
    </row>
    <row r="25" spans="1:11" x14ac:dyDescent="0.25">
      <c r="A25" s="6" t="s">
        <v>212</v>
      </c>
      <c r="B25" s="2" t="s">
        <v>50</v>
      </c>
      <c r="C25" s="22">
        <v>200.08688917000001</v>
      </c>
      <c r="D25" s="15" t="str">
        <f>IF($B25="N/A","N/A",IF(C25&gt;15,"No",IF(C25&lt;-15,"No","Yes")))</f>
        <v>N/A</v>
      </c>
      <c r="E25" s="22">
        <v>202.20885595999999</v>
      </c>
      <c r="F25" s="15" t="str">
        <f>IF($B25="N/A","N/A",IF(E25&gt;15,"No",IF(E25&lt;-15,"No","Yes")))</f>
        <v>N/A</v>
      </c>
      <c r="G25" s="22">
        <v>202.49606012999999</v>
      </c>
      <c r="H25" s="15" t="str">
        <f>IF($B25="N/A","N/A",IF(G25&gt;15,"No",IF(G25&lt;-15,"No","Yes")))</f>
        <v>N/A</v>
      </c>
      <c r="I25" s="16">
        <v>1.0609999999999999</v>
      </c>
      <c r="J25" s="16">
        <v>0.14199999999999999</v>
      </c>
      <c r="K25" s="15" t="str">
        <f t="shared" si="4"/>
        <v>Yes</v>
      </c>
    </row>
    <row r="26" spans="1:11" x14ac:dyDescent="0.25">
      <c r="A26" s="6" t="s">
        <v>833</v>
      </c>
      <c r="B26" s="2" t="s">
        <v>50</v>
      </c>
      <c r="C26" s="22">
        <v>441.51666667000001</v>
      </c>
      <c r="D26" s="15" t="str">
        <f>IF($B26="N/A","N/A",IF(C26&gt;15,"No",IF(C26&lt;-15,"No","Yes")))</f>
        <v>N/A</v>
      </c>
      <c r="E26" s="22">
        <v>482.24137931000001</v>
      </c>
      <c r="F26" s="15" t="str">
        <f>IF($B26="N/A","N/A",IF(E26&gt;15,"No",IF(E26&lt;-15,"No","Yes")))</f>
        <v>N/A</v>
      </c>
      <c r="G26" s="22">
        <v>461.18554688</v>
      </c>
      <c r="H26" s="15" t="str">
        <f>IF($B26="N/A","N/A",IF(G26&gt;15,"No",IF(G26&lt;-15,"No","Yes")))</f>
        <v>N/A</v>
      </c>
      <c r="I26" s="16">
        <v>9.2240000000000002</v>
      </c>
      <c r="J26" s="16">
        <v>-4.37</v>
      </c>
      <c r="K26" s="15" t="str">
        <f t="shared" si="4"/>
        <v>Yes</v>
      </c>
    </row>
    <row r="27" spans="1:11" x14ac:dyDescent="0.25">
      <c r="A27" s="6" t="s">
        <v>837</v>
      </c>
      <c r="B27" s="2" t="s">
        <v>50</v>
      </c>
      <c r="C27" s="22">
        <v>661.85812872999998</v>
      </c>
      <c r="D27" s="15" t="str">
        <f>IF($B27="N/A","N/A",IF(C27&gt;15,"No",IF(C27&lt;-15,"No","Yes")))</f>
        <v>N/A</v>
      </c>
      <c r="E27" s="22">
        <v>688.71632190000003</v>
      </c>
      <c r="F27" s="15" t="str">
        <f>IF($B27="N/A","N/A",IF(E27&gt;15,"No",IF(E27&lt;-15,"No","Yes")))</f>
        <v>N/A</v>
      </c>
      <c r="G27" s="22">
        <v>751.91086114999996</v>
      </c>
      <c r="H27" s="15" t="str">
        <f>IF($B27="N/A","N/A",IF(G27&gt;15,"No",IF(G27&lt;-15,"No","Yes")))</f>
        <v>N/A</v>
      </c>
      <c r="I27" s="16">
        <v>4.0579999999999998</v>
      </c>
      <c r="J27" s="16">
        <v>9.1760000000000002</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78.777374156999997</v>
      </c>
      <c r="D29" s="15" t="str">
        <f>IF($B29="N/A","N/A",IF(C29&gt;99,"No",IF(C29&lt;75,"No","Yes")))</f>
        <v>Yes</v>
      </c>
      <c r="E29" s="16">
        <v>78.419097699999995</v>
      </c>
      <c r="F29" s="15" t="str">
        <f>IF($B29="N/A","N/A",IF(E29&gt;99,"No",IF(E29&lt;75,"No","Yes")))</f>
        <v>Yes</v>
      </c>
      <c r="G29" s="16">
        <v>81.757151196999999</v>
      </c>
      <c r="H29" s="15" t="str">
        <f>IF($B29="N/A","N/A",IF(G29&gt;99,"No",IF(G29&lt;75,"No","Yes")))</f>
        <v>Yes</v>
      </c>
      <c r="I29" s="16">
        <v>-0.45500000000000002</v>
      </c>
      <c r="J29" s="16">
        <v>4.2569999999999997</v>
      </c>
      <c r="K29" s="15" t="str">
        <f t="shared" si="4"/>
        <v>Yes</v>
      </c>
    </row>
    <row r="30" spans="1:11" x14ac:dyDescent="0.25">
      <c r="A30" s="6" t="s">
        <v>115</v>
      </c>
      <c r="B30" s="2" t="s">
        <v>50</v>
      </c>
      <c r="C30" s="17">
        <v>99.973650233000001</v>
      </c>
      <c r="D30" s="15" t="str">
        <f>IF($B30="N/A","N/A",IF(C30&gt;15,"No",IF(C30&lt;-15,"No","Yes")))</f>
        <v>N/A</v>
      </c>
      <c r="E30" s="17">
        <v>99.949441191999995</v>
      </c>
      <c r="F30" s="15" t="str">
        <f>IF($B30="N/A","N/A",IF(E30&gt;15,"No",IF(E30&lt;-15,"No","Yes")))</f>
        <v>N/A</v>
      </c>
      <c r="G30" s="17">
        <v>99.988843270000004</v>
      </c>
      <c r="H30" s="15" t="str">
        <f>IF($B30="N/A","N/A",IF(G30&gt;15,"No",IF(G30&lt;-15,"No","Yes")))</f>
        <v>N/A</v>
      </c>
      <c r="I30" s="16">
        <v>-2.4E-2</v>
      </c>
      <c r="J30" s="16">
        <v>3.9399999999999998E-2</v>
      </c>
      <c r="K30" s="15" t="str">
        <f t="shared" si="4"/>
        <v>Yes</v>
      </c>
    </row>
    <row r="31" spans="1:11" x14ac:dyDescent="0.25">
      <c r="A31" s="6" t="s">
        <v>117</v>
      </c>
      <c r="B31" s="2" t="s">
        <v>50</v>
      </c>
      <c r="C31" s="23">
        <v>28.758256240000001</v>
      </c>
      <c r="D31" s="15" t="str">
        <f>IF($B31="N/A","N/A",IF(C31&gt;15,"No",IF(C31&lt;-15,"No","Yes")))</f>
        <v>N/A</v>
      </c>
      <c r="E31" s="23">
        <v>28.718697585000001</v>
      </c>
      <c r="F31" s="15" t="str">
        <f>IF($B31="N/A","N/A",IF(E31&gt;15,"No",IF(E31&lt;-15,"No","Yes")))</f>
        <v>N/A</v>
      </c>
      <c r="G31" s="23">
        <v>22.270536251999999</v>
      </c>
      <c r="H31" s="15" t="str">
        <f>IF($B31="N/A","N/A",IF(G31&gt;15,"No",IF(G31&lt;-15,"No","Yes")))</f>
        <v>N/A</v>
      </c>
      <c r="I31" s="16">
        <v>-0.13800000000000001</v>
      </c>
      <c r="J31" s="16">
        <v>-22.5</v>
      </c>
      <c r="K31" s="15" t="str">
        <f t="shared" si="4"/>
        <v>No</v>
      </c>
    </row>
    <row r="32" spans="1:11" x14ac:dyDescent="0.25">
      <c r="A32" s="6" t="s">
        <v>214</v>
      </c>
      <c r="B32" s="18" t="s">
        <v>62</v>
      </c>
      <c r="C32" s="17">
        <v>19.532952775999998</v>
      </c>
      <c r="D32" s="15" t="str">
        <f>IF($B32="N/A","N/A",IF(C32&gt;20,"No",IF(C32&lt;=0,"No","Yes")))</f>
        <v>Yes</v>
      </c>
      <c r="E32" s="17">
        <v>19.788406160000001</v>
      </c>
      <c r="F32" s="15" t="str">
        <f>IF($B32="N/A","N/A",IF(E32&gt;20,"No",IF(E32&lt;=0,"No","Yes")))</f>
        <v>Yes</v>
      </c>
      <c r="G32" s="17">
        <v>16.976795096</v>
      </c>
      <c r="H32" s="15" t="str">
        <f>IF($B32="N/A","N/A",IF(G32&gt;20,"No",IF(G32&lt;=0,"No","Yes")))</f>
        <v>Yes</v>
      </c>
      <c r="I32" s="16">
        <v>1.3080000000000001</v>
      </c>
      <c r="J32" s="16">
        <v>-14.2</v>
      </c>
      <c r="K32" s="15" t="str">
        <f t="shared" si="4"/>
        <v>Yes</v>
      </c>
    </row>
    <row r="33" spans="1:11" x14ac:dyDescent="0.25">
      <c r="A33" s="6" t="s">
        <v>116</v>
      </c>
      <c r="B33" s="2" t="s">
        <v>50</v>
      </c>
      <c r="C33" s="17">
        <v>99.989373006999998</v>
      </c>
      <c r="D33" s="15" t="str">
        <f>IF($B33="N/A","N/A",IF(C33&gt;15,"No",IF(C33&lt;-15,"No","Yes")))</f>
        <v>N/A</v>
      </c>
      <c r="E33" s="17">
        <v>100</v>
      </c>
      <c r="F33" s="15" t="str">
        <f>IF($B33="N/A","N/A",IF(E33&gt;15,"No",IF(E33&lt;-15,"No","Yes")))</f>
        <v>N/A</v>
      </c>
      <c r="G33" s="17">
        <v>100</v>
      </c>
      <c r="H33" s="15" t="str">
        <f>IF($B33="N/A","N/A",IF(G33&gt;15,"No",IF(G33&lt;-15,"No","Yes")))</f>
        <v>N/A</v>
      </c>
      <c r="I33" s="16">
        <v>1.06E-2</v>
      </c>
      <c r="J33" s="16">
        <v>0</v>
      </c>
      <c r="K33" s="15" t="str">
        <f t="shared" si="4"/>
        <v>Yes</v>
      </c>
    </row>
    <row r="34" spans="1:11" x14ac:dyDescent="0.25">
      <c r="A34" s="6" t="s">
        <v>118</v>
      </c>
      <c r="B34" s="2" t="s">
        <v>50</v>
      </c>
      <c r="C34" s="23">
        <v>30.048676798999999</v>
      </c>
      <c r="D34" s="15" t="str">
        <f>IF($B34="N/A","N/A",IF(C34&gt;15,"No",IF(C34&lt;-15,"No","Yes")))</f>
        <v>N/A</v>
      </c>
      <c r="E34" s="23">
        <v>30.030581040000001</v>
      </c>
      <c r="F34" s="15" t="str">
        <f>IF($B34="N/A","N/A",IF(E34&gt;15,"No",IF(E34&lt;-15,"No","Yes")))</f>
        <v>N/A</v>
      </c>
      <c r="G34" s="23">
        <v>28.338061465999999</v>
      </c>
      <c r="H34" s="15" t="str">
        <f>IF($B34="N/A","N/A",IF(G34&gt;15,"No",IF(G34&lt;-15,"No","Yes")))</f>
        <v>N/A</v>
      </c>
      <c r="I34" s="16">
        <v>-0.06</v>
      </c>
      <c r="J34" s="16">
        <v>-5.64</v>
      </c>
      <c r="K34" s="15" t="str">
        <f t="shared" si="4"/>
        <v>Yes</v>
      </c>
    </row>
    <row r="35" spans="1:11" x14ac:dyDescent="0.25">
      <c r="A35" s="6" t="s">
        <v>834</v>
      </c>
      <c r="B35" s="18" t="s">
        <v>63</v>
      </c>
      <c r="C35" s="17">
        <v>8.3030618000000007E-3</v>
      </c>
      <c r="D35" s="15" t="str">
        <f>IF($B35="N/A","N/A",IF(C35&gt;10,"No",IF(C35&lt;=0,"No","Yes")))</f>
        <v>Yes</v>
      </c>
      <c r="E35" s="17">
        <v>1.6693794099999999E-2</v>
      </c>
      <c r="F35" s="15" t="str">
        <f>IF($B35="N/A","N/A",IF(E35&gt;10,"No",IF(E35&lt;=0,"No","Yes")))</f>
        <v>Yes</v>
      </c>
      <c r="G35" s="17">
        <v>3.2837127799999997E-2</v>
      </c>
      <c r="H35" s="15" t="str">
        <f>IF($B35="N/A","N/A",IF(G35&gt;10,"No",IF(G35&lt;=0,"No","Yes")))</f>
        <v>Yes</v>
      </c>
      <c r="I35" s="16">
        <v>101.1</v>
      </c>
      <c r="J35" s="16">
        <v>96.7</v>
      </c>
      <c r="K35" s="15" t="str">
        <f t="shared" si="4"/>
        <v>No</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30</v>
      </c>
      <c r="D37" s="15" t="str">
        <f>IF($B37="N/A","N/A",IF(C37&gt;15,"No",IF(C37&lt;-15,"No","Yes")))</f>
        <v>N/A</v>
      </c>
      <c r="E37" s="23">
        <v>25.375</v>
      </c>
      <c r="F37" s="15" t="str">
        <f>IF($B37="N/A","N/A",IF(E37&gt;15,"No",IF(E37&lt;-15,"No","Yes")))</f>
        <v>N/A</v>
      </c>
      <c r="G37" s="23">
        <v>28.444444443999998</v>
      </c>
      <c r="H37" s="15" t="str">
        <f>IF($B37="N/A","N/A",IF(G37&gt;15,"No",IF(G37&lt;-15,"No","Yes")))</f>
        <v>N/A</v>
      </c>
      <c r="I37" s="16">
        <v>-15.4</v>
      </c>
      <c r="J37" s="16">
        <v>12.1</v>
      </c>
      <c r="K37" s="15" t="str">
        <f t="shared" si="4"/>
        <v>Yes</v>
      </c>
    </row>
    <row r="38" spans="1:11" x14ac:dyDescent="0.25">
      <c r="A38" s="6" t="s">
        <v>838</v>
      </c>
      <c r="B38" s="18" t="s">
        <v>54</v>
      </c>
      <c r="C38" s="17">
        <v>1.6813700052</v>
      </c>
      <c r="D38" s="15" t="str">
        <f>IF($B38="N/A","N/A",IF(C38&gt;5,"No",IF(C38&lt;=0,"No","Yes")))</f>
        <v>Yes</v>
      </c>
      <c r="E38" s="17">
        <v>1.7758023455</v>
      </c>
      <c r="F38" s="15" t="str">
        <f>IF($B38="N/A","N/A",IF(E38&gt;5,"No",IF(E38&lt;=0,"No","Yes")))</f>
        <v>Yes</v>
      </c>
      <c r="G38" s="17">
        <v>1.2332165791</v>
      </c>
      <c r="H38" s="15" t="str">
        <f>IF($B38="N/A","N/A",IF(G38&gt;5,"No",IF(G38&lt;=0,"No","Yes")))</f>
        <v>Yes</v>
      </c>
      <c r="I38" s="16">
        <v>5.6159999999999997</v>
      </c>
      <c r="J38" s="16">
        <v>-30.6</v>
      </c>
      <c r="K38" s="15" t="str">
        <f t="shared" si="4"/>
        <v>No</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26.297530863999999</v>
      </c>
      <c r="D40" s="15" t="str">
        <f>IF($B40="N/A","N/A",IF(C40&gt;15,"No",IF(C40&lt;-15,"No","Yes")))</f>
        <v>N/A</v>
      </c>
      <c r="E40" s="23">
        <v>27.948296121999999</v>
      </c>
      <c r="F40" s="15" t="str">
        <f>IF($B40="N/A","N/A",IF(E40&gt;15,"No",IF(E40&lt;-15,"No","Yes")))</f>
        <v>N/A</v>
      </c>
      <c r="G40" s="23">
        <v>27.880177515</v>
      </c>
      <c r="H40" s="15" t="str">
        <f>IF($B40="N/A","N/A",IF(G40&gt;15,"No",IF(G40&lt;-15,"No","Yes")))</f>
        <v>N/A</v>
      </c>
      <c r="I40" s="16">
        <v>6.2770000000000001</v>
      </c>
      <c r="J40" s="16">
        <v>-0.24399999999999999</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1.0773222626000001</v>
      </c>
      <c r="D42" s="15" t="str">
        <f>IF($B42="N/A","N/A",IF(C42&gt;20,"No",IF(C42&lt;1,"No","Yes")))</f>
        <v>Yes</v>
      </c>
      <c r="E42" s="17">
        <v>0.82008263429999995</v>
      </c>
      <c r="F42" s="15" t="str">
        <f>IF($B42="N/A","N/A",IF(E42&gt;20,"No",IF(E42&lt;1,"No","Yes")))</f>
        <v>No</v>
      </c>
      <c r="G42" s="17">
        <v>0.81363105660000001</v>
      </c>
      <c r="H42" s="15" t="str">
        <f>IF($B42="N/A","N/A",IF(G42&gt;20,"No",IF(G42&lt;1,"No","Yes")))</f>
        <v>No</v>
      </c>
      <c r="I42" s="16">
        <v>-23.9</v>
      </c>
      <c r="J42" s="16">
        <v>-0.78700000000000003</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1.7924961396000001</v>
      </c>
      <c r="F44" s="15" t="str">
        <f>IF($B44="N/A","N/A",IF(E44&gt;100,"No",IF(E44&lt;95,"No","Yes")))</f>
        <v>No</v>
      </c>
      <c r="G44" s="17">
        <v>1.2660537069</v>
      </c>
      <c r="H44" s="15" t="str">
        <f>IF($B44="N/A","N/A",IF(G44&gt;100,"No",IF(G44&lt;95,"No","Yes")))</f>
        <v>No</v>
      </c>
      <c r="I44" s="16" t="s">
        <v>50</v>
      </c>
      <c r="J44" s="16">
        <v>-29.4</v>
      </c>
      <c r="K44" s="15" t="str">
        <f t="shared" ref="K44" si="5">IF(J44="Div by 0", "N/A", IF(J44="N/A","N/A", IF(J44&gt;15, "No", IF(J44&lt;-15, "No", "Yes"))))</f>
        <v>No</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99.996351430000004</v>
      </c>
      <c r="H46" s="15" t="str">
        <f>IF($B46="N/A","N/A",IF(G46&gt;100,"No",IF(G46&lt;95,"No","Yes")))</f>
        <v>Yes</v>
      </c>
      <c r="I46" s="16">
        <v>0</v>
      </c>
      <c r="J46" s="16">
        <v>-4.0000000000000001E-3</v>
      </c>
      <c r="K46" s="15" t="str">
        <f t="shared" si="4"/>
        <v>Yes</v>
      </c>
    </row>
    <row r="47" spans="1:11" x14ac:dyDescent="0.25">
      <c r="A47" s="6" t="s">
        <v>195</v>
      </c>
      <c r="B47" s="2" t="s">
        <v>56</v>
      </c>
      <c r="C47" s="17">
        <v>19.653347172</v>
      </c>
      <c r="D47" s="15" t="str">
        <f>IF($B47="N/A","N/A",IF(C47&gt;30,"No",IF(C47&lt;5,"No","Yes")))</f>
        <v>Yes</v>
      </c>
      <c r="E47" s="17">
        <v>19.677809774</v>
      </c>
      <c r="F47" s="15" t="str">
        <f>IF($B47="N/A","N/A",IF(E47&gt;30,"No",IF(E47&lt;5,"No","Yes")))</f>
        <v>Yes</v>
      </c>
      <c r="G47" s="17">
        <v>19.637318933</v>
      </c>
      <c r="H47" s="15" t="str">
        <f>IF($B47="N/A","N/A",IF(G47&gt;30,"No",IF(G47&lt;5,"No","Yes")))</f>
        <v>Yes</v>
      </c>
      <c r="I47" s="16">
        <v>0.1245</v>
      </c>
      <c r="J47" s="16">
        <v>-0.20599999999999999</v>
      </c>
      <c r="K47" s="15" t="str">
        <f t="shared" si="4"/>
        <v>Yes</v>
      </c>
    </row>
    <row r="48" spans="1:11" x14ac:dyDescent="0.25">
      <c r="A48" s="6" t="s">
        <v>196</v>
      </c>
      <c r="B48" s="2" t="s">
        <v>10</v>
      </c>
      <c r="C48" s="17">
        <v>50.123508043999998</v>
      </c>
      <c r="D48" s="15" t="str">
        <f>IF($B48="N/A","N/A",IF(C48&gt;75,"No",IF(C48&lt;15,"No","Yes")))</f>
        <v>Yes</v>
      </c>
      <c r="E48" s="17">
        <v>50.123116731000003</v>
      </c>
      <c r="F48" s="15" t="str">
        <f>IF($B48="N/A","N/A",IF(E48&gt;75,"No",IF(E48&lt;15,"No","Yes")))</f>
        <v>Yes</v>
      </c>
      <c r="G48" s="17">
        <v>49.137081766999998</v>
      </c>
      <c r="H48" s="15" t="str">
        <f>IF($B48="N/A","N/A",IF(G48&gt;75,"No",IF(G48&lt;15,"No","Yes")))</f>
        <v>Yes</v>
      </c>
      <c r="I48" s="16">
        <v>-1E-3</v>
      </c>
      <c r="J48" s="16">
        <v>-1.97</v>
      </c>
      <c r="K48" s="15" t="str">
        <f t="shared" si="4"/>
        <v>Yes</v>
      </c>
    </row>
    <row r="49" spans="1:11" x14ac:dyDescent="0.25">
      <c r="A49" s="6" t="s">
        <v>197</v>
      </c>
      <c r="B49" s="2" t="s">
        <v>11</v>
      </c>
      <c r="C49" s="17">
        <v>30.223144784999999</v>
      </c>
      <c r="D49" s="15" t="str">
        <f>IF($B49="N/A","N/A",IF(C49&gt;70,"No",IF(C49&lt;25,"No","Yes")))</f>
        <v>Yes</v>
      </c>
      <c r="E49" s="17">
        <v>30.199073494</v>
      </c>
      <c r="F49" s="15" t="str">
        <f>IF($B49="N/A","N/A",IF(E49&gt;70,"No",IF(E49&lt;25,"No","Yes")))</f>
        <v>Yes</v>
      </c>
      <c r="G49" s="17">
        <v>31.225599298999999</v>
      </c>
      <c r="H49" s="15" t="str">
        <f>IF($B49="N/A","N/A",IF(G49&gt;70,"No",IF(G49&lt;25,"No","Yes")))</f>
        <v>Yes</v>
      </c>
      <c r="I49" s="16">
        <v>-0.08</v>
      </c>
      <c r="J49" s="16">
        <v>3.399</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1.7924961396000001</v>
      </c>
      <c r="F51" s="15" t="str">
        <f>IF($B51="N/A","N/A",IF(E51&gt;100,"No",IF(E51&lt;95,"No","Yes")))</f>
        <v>No</v>
      </c>
      <c r="G51" s="17">
        <v>1.2660537069</v>
      </c>
      <c r="H51" s="15" t="str">
        <f>IF($B51="N/A","N/A",IF(G51&gt;100,"No",IF(G51&lt;95,"No","Yes")))</f>
        <v>No</v>
      </c>
      <c r="I51" s="16" t="s">
        <v>50</v>
      </c>
      <c r="J51" s="16">
        <v>-29.4</v>
      </c>
      <c r="K51" s="15" t="str">
        <f>IF(J51="Div by 0", "N/A", IF(J51="N/A","N/A", IF(J51&gt;15, "No", IF(J51&lt;-15, "No", "Yes"))))</f>
        <v>No</v>
      </c>
    </row>
    <row r="52" spans="1:11" x14ac:dyDescent="0.25">
      <c r="A52" s="6" t="s">
        <v>700</v>
      </c>
      <c r="B52" s="2" t="s">
        <v>65</v>
      </c>
      <c r="C52" s="17">
        <v>8.9257913899999999E-2</v>
      </c>
      <c r="D52" s="15" t="str">
        <f>IF($B52="N/A","N/A",IF(C52&gt;5,"No",IF(C52&lt;1,"No","Yes")))</f>
        <v>No</v>
      </c>
      <c r="E52" s="17">
        <v>0.1314636284</v>
      </c>
      <c r="F52" s="15" t="str">
        <f>IF($B52="N/A","N/A",IF(E52&gt;5,"No",IF(E52&lt;1,"No","Yes")))</f>
        <v>No</v>
      </c>
      <c r="G52" s="17">
        <v>0.1185785172</v>
      </c>
      <c r="H52" s="15" t="str">
        <f>IF($B52="N/A","N/A",IF(G52&gt;5,"No",IF(G52&lt;1,"No","Yes")))</f>
        <v>No</v>
      </c>
      <c r="I52" s="16">
        <v>47.29</v>
      </c>
      <c r="J52" s="16">
        <v>-9.8000000000000007</v>
      </c>
      <c r="K52" s="15" t="str">
        <f>IF(J52="Div by 0", "N/A", IF(J52="N/A","N/A", IF(J52&gt;15, "No", IF(J52&lt;-15, "No", "Yes"))))</f>
        <v>Yes</v>
      </c>
    </row>
    <row r="53" spans="1:11" x14ac:dyDescent="0.25">
      <c r="A53" s="6" t="s">
        <v>702</v>
      </c>
      <c r="B53" s="2" t="s">
        <v>66</v>
      </c>
      <c r="C53" s="17">
        <v>1.6004151530999999</v>
      </c>
      <c r="D53" s="15" t="str">
        <f>IF($B53="N/A","N/A",IF(C53&gt;98,"No",IF(C53&lt;8,"No","Yes")))</f>
        <v>No</v>
      </c>
      <c r="E53" s="17">
        <v>1.6610325112</v>
      </c>
      <c r="F53" s="15" t="str">
        <f>IF($B53="N/A","N/A",IF(E53&gt;98,"No",IF(E53&lt;8,"No","Yes")))</f>
        <v>No</v>
      </c>
      <c r="G53" s="17">
        <v>1.1474751897</v>
      </c>
      <c r="H53" s="15" t="str">
        <f>IF($B53="N/A","N/A",IF(G53&gt;98,"No",IF(G53&lt;8,"No","Yes")))</f>
        <v>No</v>
      </c>
      <c r="I53" s="16">
        <v>3.7879999999999998</v>
      </c>
      <c r="J53" s="16">
        <v>-30.9</v>
      </c>
      <c r="K53" s="15" t="str">
        <f>IF(J53="Div by 0", "N/A", IF(J53="N/A","N/A", IF(J53&gt;15, "No", IF(J53&lt;-15, "No", "Yes"))))</f>
        <v>No</v>
      </c>
    </row>
    <row r="54" spans="1:11" x14ac:dyDescent="0.25">
      <c r="A54" s="6" t="s">
        <v>703</v>
      </c>
      <c r="B54" s="18" t="s">
        <v>54</v>
      </c>
      <c r="C54" s="17">
        <v>0</v>
      </c>
      <c r="D54" s="15" t="str">
        <f>IF($B54="N/A","N/A",IF(C54&gt;5,"No",IF(C54&lt;=0,"No","Yes")))</f>
        <v>No</v>
      </c>
      <c r="E54" s="17">
        <v>0</v>
      </c>
      <c r="F54" s="15" t="str">
        <f>IF($B54="N/A","N/A",IF(E54&gt;5,"No",IF(E54&lt;=0,"No","Yes")))</f>
        <v>No</v>
      </c>
      <c r="G54" s="17">
        <v>0</v>
      </c>
      <c r="H54" s="15" t="str">
        <f>IF($B54="N/A","N/A",IF(G54&gt;5,"No",IF(G54&lt;=0,"No","Yes")))</f>
        <v>No</v>
      </c>
      <c r="I54" s="16" t="s">
        <v>1088</v>
      </c>
      <c r="J54" s="16" t="s">
        <v>1088</v>
      </c>
      <c r="K54" s="15" t="str">
        <f>IF(J54="Div by 0", "N/A", IF(J54="N/A","N/A", IF(J54&gt;15, "No", IF(J54&lt;-15, "No", "Yes"))))</f>
        <v>N/A</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8069</v>
      </c>
      <c r="D56" s="15" t="str">
        <f>IF($B56="N/A","N/A",IF(C56&gt;15,"No",IF(C56&lt;-15,"No","Yes")))</f>
        <v>N/A</v>
      </c>
      <c r="E56" s="14">
        <v>8443</v>
      </c>
      <c r="F56" s="15" t="str">
        <f>IF($B56="N/A","N/A",IF(E56&gt;15,"No",IF(E56&lt;-15,"No","Yes")))</f>
        <v>N/A</v>
      </c>
      <c r="G56" s="14">
        <v>6023</v>
      </c>
      <c r="H56" s="15" t="str">
        <f>IF($B56="N/A","N/A",IF(G56&gt;15,"No",IF(G56&lt;-15,"No","Yes")))</f>
        <v>N/A</v>
      </c>
      <c r="I56" s="16">
        <v>4.6349999999999998</v>
      </c>
      <c r="J56" s="16">
        <v>-28.7</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690.46858347</v>
      </c>
      <c r="D59" s="15" t="str">
        <f>IF($B59="N/A","N/A",IF(C59&gt;15,"No",IF(C59&lt;-15,"No","Yes")))</f>
        <v>N/A</v>
      </c>
      <c r="E59" s="22">
        <v>712.29941964</v>
      </c>
      <c r="F59" s="15" t="str">
        <f>IF($B59="N/A","N/A",IF(E59&gt;15,"No",IF(E59&lt;-15,"No","Yes")))</f>
        <v>N/A</v>
      </c>
      <c r="G59" s="22">
        <v>693.37921301999995</v>
      </c>
      <c r="H59" s="15" t="str">
        <f>IF($B59="N/A","N/A",IF(G59&gt;15,"No",IF(G59&lt;-15,"No","Yes")))</f>
        <v>N/A</v>
      </c>
      <c r="I59" s="16">
        <v>3.1619999999999999</v>
      </c>
      <c r="J59" s="16">
        <v>-2.66</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100</v>
      </c>
      <c r="D61" s="15" t="str">
        <f>IF($B61="N/A","N/A",IF(C61&gt;99,"No",IF(C61&lt;75,"No","Yes")))</f>
        <v>No</v>
      </c>
      <c r="E61" s="16">
        <v>100</v>
      </c>
      <c r="F61" s="15" t="str">
        <f>IF($B61="N/A","N/A",IF(E61&gt;99,"No",IF(E61&lt;75,"No","Yes")))</f>
        <v>No</v>
      </c>
      <c r="G61" s="16">
        <v>100</v>
      </c>
      <c r="H61" s="15" t="str">
        <f>IF($B61="N/A","N/A",IF(G61&gt;99,"No",IF(G61&lt;75,"No","Yes")))</f>
        <v>No</v>
      </c>
      <c r="I61" s="16">
        <v>0</v>
      </c>
      <c r="J61" s="16">
        <v>0</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0</v>
      </c>
      <c r="D63" s="15" t="str">
        <f>IF($B63="N/A","N/A",IF(C63&gt;10,"No",IF(C63&lt;=0,"No","Yes")))</f>
        <v>No</v>
      </c>
      <c r="E63" s="17">
        <v>0</v>
      </c>
      <c r="F63" s="15" t="str">
        <f>IF($B63="N/A","N/A",IF(E63&gt;10,"No",IF(E63&lt;=0,"No","Yes")))</f>
        <v>No</v>
      </c>
      <c r="G63" s="17">
        <v>0</v>
      </c>
      <c r="H63" s="15" t="str">
        <f>IF($B63="N/A","N/A",IF(G63&gt;10,"No",IF(G63&lt;=0,"No","Yes")))</f>
        <v>No</v>
      </c>
      <c r="I63" s="16" t="s">
        <v>1088</v>
      </c>
      <c r="J63" s="16" t="s">
        <v>1088</v>
      </c>
      <c r="K63" s="15" t="str">
        <f t="shared" si="6"/>
        <v>N/A</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0</v>
      </c>
      <c r="F66" s="15" t="str">
        <f>IF($B66="N/A","N/A",IF(E66&gt;100,"No",IF(E66&lt;95,"No","Yes")))</f>
        <v>No</v>
      </c>
      <c r="G66" s="17">
        <v>0</v>
      </c>
      <c r="H66" s="15" t="str">
        <f>IF($B66="N/A","N/A",IF(G66&gt;100,"No",IF(G66&lt;95,"No","Yes")))</f>
        <v>No</v>
      </c>
      <c r="I66" s="16" t="s">
        <v>50</v>
      </c>
      <c r="J66" s="16" t="s">
        <v>1088</v>
      </c>
      <c r="K66" s="15" t="str">
        <f t="shared" ref="K66" si="7">IF(J66="Div by 0", "N/A", IF(J66="N/A","N/A", IF(J66&gt;15, "No", IF(J66&lt;-15, "No", "Yes"))))</f>
        <v>N/A</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98.483951202</v>
      </c>
      <c r="F68" s="15" t="str">
        <f>IF($B68="N/A","N/A",IF(E68&gt;100,"No",IF(E68&lt;95,"No","Yes")))</f>
        <v>Yes</v>
      </c>
      <c r="G68" s="17">
        <v>98.289888759999997</v>
      </c>
      <c r="H68" s="15" t="str">
        <f>IF($B68="N/A","N/A",IF(G68&gt;100,"No",IF(G68&lt;95,"No","Yes")))</f>
        <v>Yes</v>
      </c>
      <c r="I68" s="16">
        <v>-1.52</v>
      </c>
      <c r="J68" s="16">
        <v>-0.19700000000000001</v>
      </c>
      <c r="K68" s="15" t="str">
        <f t="shared" si="6"/>
        <v>Yes</v>
      </c>
    </row>
    <row r="69" spans="1:11" x14ac:dyDescent="0.25">
      <c r="A69" s="6" t="s">
        <v>195</v>
      </c>
      <c r="B69" s="2" t="s">
        <v>56</v>
      </c>
      <c r="C69" s="17">
        <v>0</v>
      </c>
      <c r="D69" s="15" t="str">
        <f>IF($B69="N/A","N/A",IF(C69&gt;30,"No",IF(C69&lt;5,"No","Yes")))</f>
        <v>No</v>
      </c>
      <c r="E69" s="17">
        <v>0</v>
      </c>
      <c r="F69" s="15" t="str">
        <f>IF($B69="N/A","N/A",IF(E69&gt;30,"No",IF(E69&lt;5,"No","Yes")))</f>
        <v>No</v>
      </c>
      <c r="G69" s="17">
        <v>0</v>
      </c>
      <c r="H69" s="15" t="str">
        <f>IF($B69="N/A","N/A",IF(G69&gt;30,"No",IF(G69&lt;5,"No","Yes")))</f>
        <v>No</v>
      </c>
      <c r="I69" s="16" t="s">
        <v>1088</v>
      </c>
      <c r="J69" s="16" t="s">
        <v>1088</v>
      </c>
      <c r="K69" s="15" t="str">
        <f t="shared" si="6"/>
        <v>N/A</v>
      </c>
    </row>
    <row r="70" spans="1:11" x14ac:dyDescent="0.25">
      <c r="A70" s="6" t="s">
        <v>196</v>
      </c>
      <c r="B70" s="2" t="s">
        <v>10</v>
      </c>
      <c r="C70" s="17">
        <v>0</v>
      </c>
      <c r="D70" s="15" t="str">
        <f>IF($B70="N/A","N/A",IF(C70&gt;75,"No",IF(C70&lt;15,"No","Yes")))</f>
        <v>No</v>
      </c>
      <c r="E70" s="17">
        <v>0</v>
      </c>
      <c r="F70" s="15" t="str">
        <f>IF($B70="N/A","N/A",IF(E70&gt;75,"No",IF(E70&lt;15,"No","Yes")))</f>
        <v>No</v>
      </c>
      <c r="G70" s="17">
        <v>0</v>
      </c>
      <c r="H70" s="15" t="str">
        <f>IF($B70="N/A","N/A",IF(G70&gt;75,"No",IF(G70&lt;15,"No","Yes")))</f>
        <v>No</v>
      </c>
      <c r="I70" s="16" t="s">
        <v>1088</v>
      </c>
      <c r="J70" s="16" t="s">
        <v>1088</v>
      </c>
      <c r="K70" s="15" t="str">
        <f t="shared" si="6"/>
        <v>N/A</v>
      </c>
    </row>
    <row r="71" spans="1:11" x14ac:dyDescent="0.25">
      <c r="A71" s="6" t="s">
        <v>197</v>
      </c>
      <c r="B71" s="2" t="s">
        <v>11</v>
      </c>
      <c r="C71" s="17">
        <v>100</v>
      </c>
      <c r="D71" s="15" t="str">
        <f>IF($B71="N/A","N/A",IF(C71&gt;70,"No",IF(C71&lt;25,"No","Yes")))</f>
        <v>No</v>
      </c>
      <c r="E71" s="17">
        <v>100</v>
      </c>
      <c r="F71" s="15" t="str">
        <f>IF($B71="N/A","N/A",IF(E71&gt;70,"No",IF(E71&lt;25,"No","Yes")))</f>
        <v>No</v>
      </c>
      <c r="G71" s="17">
        <v>100</v>
      </c>
      <c r="H71" s="15" t="str">
        <f>IF($B71="N/A","N/A",IF(G71&gt;70,"No",IF(G71&lt;25,"No","Yes")))</f>
        <v>No</v>
      </c>
      <c r="I71" s="16">
        <v>0</v>
      </c>
      <c r="J71" s="16">
        <v>0</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100</v>
      </c>
      <c r="F73" s="15" t="str">
        <f>IF($B73="N/A","N/A",IF(E73&gt;100,"No",IF(E73&lt;95,"No","Yes")))</f>
        <v>Yes</v>
      </c>
      <c r="G73" s="17">
        <v>100</v>
      </c>
      <c r="H73" s="15" t="str">
        <f>IF($B73="N/A","N/A",IF(G73&gt;100,"No",IF(G73&lt;95,"No","Yes")))</f>
        <v>Yes</v>
      </c>
      <c r="I73" s="16" t="s">
        <v>50</v>
      </c>
      <c r="J73" s="16">
        <v>0</v>
      </c>
      <c r="K73" s="15" t="str">
        <f>IF(J73="Div by 0", "N/A", IF(J73="N/A","N/A", IF(J73&gt;15, "No", IF(J73&lt;-15, "No", "Yes"))))</f>
        <v>Yes</v>
      </c>
    </row>
    <row r="74" spans="1:11" x14ac:dyDescent="0.25">
      <c r="A74" s="6" t="s">
        <v>700</v>
      </c>
      <c r="B74" s="2" t="s">
        <v>65</v>
      </c>
      <c r="C74" s="17">
        <v>1.4623869129</v>
      </c>
      <c r="D74" s="15" t="str">
        <f>IF($B74="N/A","N/A",IF(C74&gt;5,"No",IF(C74&lt;1,"No","Yes")))</f>
        <v>Yes</v>
      </c>
      <c r="E74" s="17">
        <v>2.4043586402999999</v>
      </c>
      <c r="F74" s="15" t="str">
        <f>IF($B74="N/A","N/A",IF(E74&gt;5,"No",IF(E74&lt;1,"No","Yes")))</f>
        <v>Yes</v>
      </c>
      <c r="G74" s="17">
        <v>1.4444628922</v>
      </c>
      <c r="H74" s="15" t="str">
        <f>IF($B74="N/A","N/A",IF(G74&gt;5,"No",IF(G74&lt;1,"No","Yes")))</f>
        <v>Yes</v>
      </c>
      <c r="I74" s="16">
        <v>64.41</v>
      </c>
      <c r="J74" s="16">
        <v>-39.9</v>
      </c>
      <c r="K74" s="15" t="str">
        <f>IF(J74="Div by 0", "N/A", IF(J74="N/A","N/A", IF(J74&gt;15, "No", IF(J74&lt;-15, "No", "Yes"))))</f>
        <v>No</v>
      </c>
    </row>
    <row r="75" spans="1:11" x14ac:dyDescent="0.25">
      <c r="A75" s="6" t="s">
        <v>702</v>
      </c>
      <c r="B75" s="2" t="s">
        <v>66</v>
      </c>
      <c r="C75" s="17">
        <v>95.005576899000005</v>
      </c>
      <c r="D75" s="15" t="str">
        <f>IF($B75="N/A","N/A",IF(C75&gt;98,"No",IF(C75&lt;8,"No","Yes")))</f>
        <v>Yes</v>
      </c>
      <c r="E75" s="17">
        <v>94.101622645999996</v>
      </c>
      <c r="F75" s="15" t="str">
        <f>IF($B75="N/A","N/A",IF(E75&gt;98,"No",IF(E75&lt;8,"No","Yes")))</f>
        <v>Yes</v>
      </c>
      <c r="G75" s="17">
        <v>94.554208865999996</v>
      </c>
      <c r="H75" s="15" t="str">
        <f>IF($B75="N/A","N/A",IF(G75&gt;98,"No",IF(G75&lt;8,"No","Yes")))</f>
        <v>Yes</v>
      </c>
      <c r="I75" s="16">
        <v>-0.95099999999999996</v>
      </c>
      <c r="J75" s="16">
        <v>0.48099999999999998</v>
      </c>
      <c r="K75" s="15" t="str">
        <f>IF(J75="Div by 0", "N/A", IF(J75="N/A","N/A", IF(J75&gt;15, "No", IF(J75&lt;-15, "No", "Yes"))))</f>
        <v>Yes</v>
      </c>
    </row>
    <row r="76" spans="1:11" x14ac:dyDescent="0.25">
      <c r="A76" s="6" t="s">
        <v>703</v>
      </c>
      <c r="B76" s="18" t="s">
        <v>54</v>
      </c>
      <c r="C76" s="17">
        <v>0.81794522250000001</v>
      </c>
      <c r="D76" s="15" t="str">
        <f>IF($B76="N/A","N/A",IF(C76&gt;5,"No",IF(C76&lt;=0,"No","Yes")))</f>
        <v>Yes</v>
      </c>
      <c r="E76" s="17">
        <v>0.92384223620000006</v>
      </c>
      <c r="F76" s="15" t="str">
        <f>IF($B76="N/A","N/A",IF(E76&gt;5,"No",IF(E76&lt;=0,"No","Yes")))</f>
        <v>Yes</v>
      </c>
      <c r="G76" s="17">
        <v>0.66412086999999997</v>
      </c>
      <c r="H76" s="15" t="str">
        <f>IF($B76="N/A","N/A",IF(G76&gt;5,"No",IF(G76&lt;=0,"No","Yes")))</f>
        <v>Yes</v>
      </c>
      <c r="I76" s="16">
        <v>12.95</v>
      </c>
      <c r="J76" s="16">
        <v>-28.1</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3804147</v>
      </c>
      <c r="D6" s="15" t="str">
        <f>IF($B6="N/A","N/A",IF(C6&gt;15,"No",IF(C6&lt;-15,"No","Yes")))</f>
        <v>N/A</v>
      </c>
      <c r="E6" s="27">
        <v>4112383</v>
      </c>
      <c r="F6" s="15" t="str">
        <f>IF($B6="N/A","N/A",IF(E6&gt;15,"No",IF(E6&lt;-15,"No","Yes")))</f>
        <v>N/A</v>
      </c>
      <c r="G6" s="27">
        <v>7618445</v>
      </c>
      <c r="H6" s="15" t="str">
        <f>IF($B6="N/A","N/A",IF(G6&gt;15,"No",IF(G6&lt;-15,"No","Yes")))</f>
        <v>N/A</v>
      </c>
      <c r="I6" s="28">
        <v>8.1029999999999998</v>
      </c>
      <c r="J6" s="28">
        <v>85.26</v>
      </c>
      <c r="K6" s="15" t="str">
        <f>IF(J6="Div by 0", "N/A", IF(J6="N/A","N/A", IF(J6&gt;15, "No", IF(J6&lt;-15, "No", "Yes"))))</f>
        <v>No</v>
      </c>
    </row>
    <row r="7" spans="1:11" x14ac:dyDescent="0.25">
      <c r="A7" s="50" t="s">
        <v>694</v>
      </c>
      <c r="B7" s="30" t="s">
        <v>50</v>
      </c>
      <c r="C7" s="8">
        <v>0</v>
      </c>
      <c r="D7" s="15" t="str">
        <f>IF($B7="N/A","N/A",IF(C7&gt;15,"No",IF(C7&lt;-15,"No","Yes")))</f>
        <v>N/A</v>
      </c>
      <c r="E7" s="15">
        <v>5.1190270944999998</v>
      </c>
      <c r="F7" s="15" t="str">
        <f>IF($B7="N/A","N/A",IF(E7&gt;15,"No",IF(E7&lt;-15,"No","Yes")))</f>
        <v>N/A</v>
      </c>
      <c r="G7" s="15">
        <v>12.908526609000001</v>
      </c>
      <c r="H7" s="15" t="str">
        <f>IF($B7="N/A","N/A",IF(G7&gt;15,"No",IF(G7&lt;-15,"No","Yes")))</f>
        <v>N/A</v>
      </c>
      <c r="I7" s="28" t="s">
        <v>1088</v>
      </c>
      <c r="J7" s="28">
        <v>152.19999999999999</v>
      </c>
      <c r="K7" s="15" t="str">
        <f>IF(J7="Div by 0", "N/A", IF(J7="N/A","N/A", IF(J7&gt;15, "No", IF(J7&lt;-15, "No", "Yes"))))</f>
        <v>No</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0.13033145139999999</v>
      </c>
      <c r="D9" s="15" t="str">
        <f>IF($B9="N/A","N/A",IF(C9&gt;15,"No",IF(C9&lt;-15,"No","Yes")))</f>
        <v>N/A</v>
      </c>
      <c r="E9" s="15">
        <v>5.7047215700000001E-2</v>
      </c>
      <c r="F9" s="15" t="str">
        <f>IF($B9="N/A","N/A",IF(E9&gt;15,"No",IF(E9&lt;-15,"No","Yes")))</f>
        <v>N/A</v>
      </c>
      <c r="G9" s="15">
        <v>37.753084782999998</v>
      </c>
      <c r="H9" s="15" t="str">
        <f>IF($B9="N/A","N/A",IF(G9&gt;15,"No",IF(G9&lt;-15,"No","Yes")))</f>
        <v>N/A</v>
      </c>
      <c r="I9" s="28">
        <v>-56.2</v>
      </c>
      <c r="J9" s="28">
        <v>66079</v>
      </c>
      <c r="K9" s="15" t="str">
        <f t="shared" ref="K9:K26" si="0">IF(J9="Div by 0", "N/A", IF(J9="N/A","N/A", IF(J9&gt;15, "No", IF(J9&lt;-15, "No", "Yes"))))</f>
        <v>No</v>
      </c>
    </row>
    <row r="10" spans="1:11" x14ac:dyDescent="0.25">
      <c r="A10" s="188" t="s">
        <v>1077</v>
      </c>
      <c r="B10" s="30" t="s">
        <v>50</v>
      </c>
      <c r="C10" s="29">
        <v>3799189</v>
      </c>
      <c r="D10" s="15" t="str">
        <f>IF($B10="N/A","N/A",IF(C10&gt;15,"No",IF(C10&lt;-15,"No","Yes")))</f>
        <v>N/A</v>
      </c>
      <c r="E10" s="27">
        <v>3899523</v>
      </c>
      <c r="F10" s="15" t="str">
        <f>IF($B10="N/A","N/A",IF(E10&gt;15,"No",IF(E10&lt;-15,"No","Yes")))</f>
        <v>N/A</v>
      </c>
      <c r="G10" s="27">
        <v>3758818</v>
      </c>
      <c r="H10" s="15" t="str">
        <f>IF($B10="N/A","N/A",IF(G10&gt;15,"No",IF(G10&lt;-15,"No","Yes")))</f>
        <v>N/A</v>
      </c>
      <c r="I10" s="28">
        <v>2.641</v>
      </c>
      <c r="J10" s="28">
        <v>-3.61</v>
      </c>
      <c r="K10" s="15" t="str">
        <f t="shared" si="0"/>
        <v>Yes</v>
      </c>
    </row>
    <row r="11" spans="1:11" x14ac:dyDescent="0.25">
      <c r="A11" s="50" t="s">
        <v>696</v>
      </c>
      <c r="B11" s="30" t="s">
        <v>52</v>
      </c>
      <c r="C11" s="8">
        <v>6.2906583484</v>
      </c>
      <c r="D11" s="15" t="str">
        <f>IF($B11="N/A","N/A",IF(C11&gt;20,"No",IF(C11&lt;5,"No","Yes")))</f>
        <v>Yes</v>
      </c>
      <c r="E11" s="15">
        <v>7.1831349628999996</v>
      </c>
      <c r="F11" s="15" t="str">
        <f>IF($B11="N/A","N/A",IF(E11&gt;20,"No",IF(E11&lt;5,"No","Yes")))</f>
        <v>Yes</v>
      </c>
      <c r="G11" s="15">
        <v>7.3841564024000004</v>
      </c>
      <c r="H11" s="15" t="str">
        <f>IF($B11="N/A","N/A",IF(G11&gt;20,"No",IF(G11&lt;5,"No","Yes")))</f>
        <v>Yes</v>
      </c>
      <c r="I11" s="28">
        <v>14.19</v>
      </c>
      <c r="J11" s="28">
        <v>2.7989999999999999</v>
      </c>
      <c r="K11" s="15" t="str">
        <f t="shared" si="0"/>
        <v>Yes</v>
      </c>
    </row>
    <row r="12" spans="1:11" x14ac:dyDescent="0.25">
      <c r="A12" s="50" t="s">
        <v>697</v>
      </c>
      <c r="B12" s="30" t="s">
        <v>174</v>
      </c>
      <c r="C12" s="8">
        <v>4.9144435825999997</v>
      </c>
      <c r="D12" s="15" t="str">
        <f>IF($B12="N/A","N/A",IF(C12&gt;1,"Yes","No"))</f>
        <v>Yes</v>
      </c>
      <c r="E12" s="15">
        <v>6.1972195060999997</v>
      </c>
      <c r="F12" s="15" t="str">
        <f>IF($B12="N/A","N/A",IF(E12&gt;1,"Yes","No"))</f>
        <v>Yes</v>
      </c>
      <c r="G12" s="15">
        <v>5.2409028583000001</v>
      </c>
      <c r="H12" s="15" t="str">
        <f>IF($B12="N/A","N/A",IF(G12&gt;1,"Yes","No"))</f>
        <v>Yes</v>
      </c>
      <c r="I12" s="28">
        <v>26.1</v>
      </c>
      <c r="J12" s="28">
        <v>-15.4</v>
      </c>
      <c r="K12" s="15" t="str">
        <f t="shared" si="0"/>
        <v>No</v>
      </c>
    </row>
    <row r="13" spans="1:11" x14ac:dyDescent="0.25">
      <c r="A13" s="50" t="s">
        <v>698</v>
      </c>
      <c r="B13" s="30" t="s">
        <v>50</v>
      </c>
      <c r="C13" s="8">
        <v>40.533129094000003</v>
      </c>
      <c r="D13" s="15" t="str">
        <f>IF($B13="N/A","N/A",IF(C13&gt;15,"No",IF(C13&lt;-15,"No","Yes")))</f>
        <v>N/A</v>
      </c>
      <c r="E13" s="15">
        <v>40.843409389999998</v>
      </c>
      <c r="F13" s="15" t="str">
        <f>IF($B13="N/A","N/A",IF(E13&gt;15,"No",IF(E13&lt;-15,"No","Yes")))</f>
        <v>N/A</v>
      </c>
      <c r="G13" s="15">
        <v>40.473410628000003</v>
      </c>
      <c r="H13" s="15" t="str">
        <f>IF($B13="N/A","N/A",IF(G13&gt;15,"No",IF(G13&lt;-15,"No","Yes")))</f>
        <v>N/A</v>
      </c>
      <c r="I13" s="28">
        <v>0.76549999999999996</v>
      </c>
      <c r="J13" s="28">
        <v>-0.90600000000000003</v>
      </c>
      <c r="K13" s="15" t="str">
        <f t="shared" si="0"/>
        <v>Yes</v>
      </c>
    </row>
    <row r="14" spans="1:11" x14ac:dyDescent="0.25">
      <c r="A14" s="50" t="s">
        <v>699</v>
      </c>
      <c r="B14" s="30" t="s">
        <v>50</v>
      </c>
      <c r="C14" s="43">
        <v>164.16971330000001</v>
      </c>
      <c r="D14" s="15" t="str">
        <f>IF($B14="N/A","N/A",IF(C14&gt;15,"No",IF(C14&lt;-15,"No","Yes")))</f>
        <v>N/A</v>
      </c>
      <c r="E14" s="37">
        <v>139.26437752000001</v>
      </c>
      <c r="F14" s="15" t="str">
        <f>IF($B14="N/A","N/A",IF(E14&gt;15,"No",IF(E14&lt;-15,"No","Yes")))</f>
        <v>N/A</v>
      </c>
      <c r="G14" s="37">
        <v>156.84940811000001</v>
      </c>
      <c r="H14" s="15" t="str">
        <f>IF($B14="N/A","N/A",IF(G14&gt;15,"No",IF(G14&lt;-15,"No","Yes")))</f>
        <v>N/A</v>
      </c>
      <c r="I14" s="28">
        <v>-15.2</v>
      </c>
      <c r="J14" s="28">
        <v>12.63</v>
      </c>
      <c r="K14" s="15" t="str">
        <f t="shared" si="0"/>
        <v>Yes</v>
      </c>
    </row>
    <row r="15" spans="1:11" x14ac:dyDescent="0.25">
      <c r="A15" s="42" t="s">
        <v>216</v>
      </c>
      <c r="B15" s="30" t="s">
        <v>50</v>
      </c>
      <c r="C15" s="44">
        <v>0.13033145139999999</v>
      </c>
      <c r="D15" s="15" t="str">
        <f>IF($B15="N/A","N/A",IF(C15&gt;15,"No",IF(C15&lt;-15,"No","Yes")))</f>
        <v>N/A</v>
      </c>
      <c r="E15" s="38">
        <v>6.01250324E-2</v>
      </c>
      <c r="F15" s="15" t="str">
        <f>IF($B15="N/A","N/A",IF(E15&gt;15,"No",IF(E15&lt;-15,"No","Yes")))</f>
        <v>N/A</v>
      </c>
      <c r="G15" s="38">
        <v>0</v>
      </c>
      <c r="H15" s="15" t="str">
        <f>IF($B15="N/A","N/A",IF(G15&gt;15,"No",IF(G15&lt;-15,"No","Yes")))</f>
        <v>N/A</v>
      </c>
      <c r="I15" s="28">
        <v>-53.9</v>
      </c>
      <c r="J15" s="28">
        <v>-100</v>
      </c>
      <c r="K15" s="15" t="str">
        <f t="shared" si="0"/>
        <v>No</v>
      </c>
    </row>
    <row r="16" spans="1:11" x14ac:dyDescent="0.25">
      <c r="A16" s="42" t="s">
        <v>217</v>
      </c>
      <c r="B16" s="30" t="s">
        <v>50</v>
      </c>
      <c r="C16" s="44">
        <v>0</v>
      </c>
      <c r="D16" s="15" t="str">
        <f>IF($B16="N/A","N/A",IF(C16&gt;15,"No",IF(C16&lt;-15,"No","Yes")))</f>
        <v>N/A</v>
      </c>
      <c r="E16" s="38">
        <v>0</v>
      </c>
      <c r="F16" s="15" t="str">
        <f>IF($B16="N/A","N/A",IF(E16&gt;15,"No",IF(E16&lt;-15,"No","Yes")))</f>
        <v>N/A</v>
      </c>
      <c r="G16" s="38">
        <v>43.348772633000003</v>
      </c>
      <c r="H16" s="15" t="str">
        <f>IF($B16="N/A","N/A",IF(G16&gt;15,"No",IF(G16&lt;-15,"No","Yes")))</f>
        <v>N/A</v>
      </c>
      <c r="I16" s="28" t="s">
        <v>1088</v>
      </c>
      <c r="J16" s="28" t="s">
        <v>1088</v>
      </c>
      <c r="K16" s="15" t="str">
        <f t="shared" si="0"/>
        <v>N/A</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v>263.65348931</v>
      </c>
      <c r="D18" s="15" t="str">
        <f>IF($B18="N/A","N/A",IF(C18&gt;300,"No",IF(C18&lt;75,"No","Yes")))</f>
        <v>Yes</v>
      </c>
      <c r="E18" s="37">
        <v>265.74424551999999</v>
      </c>
      <c r="F18" s="15" t="str">
        <f>IF($B18="N/A","N/A",IF(E18&gt;300,"No",IF(E18&lt;75,"No","Yes")))</f>
        <v>Yes</v>
      </c>
      <c r="G18" s="37" t="s">
        <v>1088</v>
      </c>
      <c r="H18" s="15" t="str">
        <f>IF($B18="N/A","N/A",IF(G18&gt;300,"No",IF(G18&lt;75,"No","Yes")))</f>
        <v>No</v>
      </c>
      <c r="I18" s="28">
        <v>0.79300000000000004</v>
      </c>
      <c r="J18" s="28" t="s">
        <v>1088</v>
      </c>
      <c r="K18" s="15" t="str">
        <f t="shared" si="0"/>
        <v>N/A</v>
      </c>
    </row>
    <row r="19" spans="1:11" x14ac:dyDescent="0.25">
      <c r="A19" s="42" t="s">
        <v>220</v>
      </c>
      <c r="B19" s="30" t="s">
        <v>139</v>
      </c>
      <c r="C19" s="43" t="s">
        <v>1088</v>
      </c>
      <c r="D19" s="15" t="str">
        <f>IF($B19="N/A","N/A",IF(C19&gt;250,"No",IF(C19&lt;20,"No","Yes")))</f>
        <v>No</v>
      </c>
      <c r="E19" s="37" t="s">
        <v>1088</v>
      </c>
      <c r="F19" s="15" t="str">
        <f>IF($B19="N/A","N/A",IF(E19&gt;250,"No",IF(E19&lt;20,"No","Yes")))</f>
        <v>No</v>
      </c>
      <c r="G19" s="37">
        <v>42.600650928999997</v>
      </c>
      <c r="H19" s="15" t="str">
        <f>IF($B19="N/A","N/A",IF(G19&gt;250,"No",IF(G19&lt;20,"No","Yes")))</f>
        <v>Yes</v>
      </c>
      <c r="I19" s="28" t="s">
        <v>1088</v>
      </c>
      <c r="J19" s="28" t="s">
        <v>1088</v>
      </c>
      <c r="K19" s="15" t="str">
        <f t="shared" si="0"/>
        <v>N/A</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3536</v>
      </c>
      <c r="D21" s="30" t="s">
        <v>50</v>
      </c>
      <c r="E21" s="27">
        <v>2999</v>
      </c>
      <c r="F21" s="30" t="s">
        <v>50</v>
      </c>
      <c r="G21" s="27">
        <v>107540</v>
      </c>
      <c r="H21" s="15" t="str">
        <f>IF($B21="N/A","N/A",IF(G21&gt;15,"No",IF(G21&lt;-15,"No","Yes")))</f>
        <v>N/A</v>
      </c>
      <c r="I21" s="30" t="s">
        <v>1090</v>
      </c>
      <c r="J21" s="28">
        <v>3486</v>
      </c>
      <c r="K21" s="15" t="str">
        <f t="shared" si="0"/>
        <v>No</v>
      </c>
    </row>
    <row r="22" spans="1:11" ht="25" x14ac:dyDescent="0.25">
      <c r="A22" s="1" t="s">
        <v>846</v>
      </c>
      <c r="B22" s="30" t="s">
        <v>50</v>
      </c>
      <c r="C22" s="22">
        <v>60.913744344000001</v>
      </c>
      <c r="D22" s="30" t="s">
        <v>50</v>
      </c>
      <c r="E22" s="22">
        <v>63.004668223000003</v>
      </c>
      <c r="F22" s="30" t="s">
        <v>50</v>
      </c>
      <c r="G22" s="22">
        <v>110.88996652</v>
      </c>
      <c r="H22" s="30" t="s">
        <v>50</v>
      </c>
      <c r="I22" s="16">
        <v>3.4329999999999998</v>
      </c>
      <c r="J22" s="16">
        <v>76</v>
      </c>
      <c r="K22" s="15" t="str">
        <f t="shared" si="0"/>
        <v>No</v>
      </c>
    </row>
    <row r="23" spans="1:11" x14ac:dyDescent="0.25">
      <c r="A23" s="1" t="s">
        <v>165</v>
      </c>
      <c r="B23" s="30" t="s">
        <v>127</v>
      </c>
      <c r="C23" s="27">
        <v>11</v>
      </c>
      <c r="D23" s="15" t="str">
        <f>IF($B23="N/A","N/A",IF(C23="N/A","N/A",IF(C23=0,"Yes","No")))</f>
        <v>No</v>
      </c>
      <c r="E23" s="27">
        <v>0</v>
      </c>
      <c r="F23" s="15" t="str">
        <f>IF($B23="N/A","N/A",IF(E23="N/A","N/A",IF(E23=0,"Yes","No")))</f>
        <v>Yes</v>
      </c>
      <c r="G23" s="27">
        <v>0</v>
      </c>
      <c r="H23" s="15" t="str">
        <f>IF($B23="N/A","N/A",IF(G23=0,"Yes","No"))</f>
        <v>Yes</v>
      </c>
      <c r="I23" s="30" t="s">
        <v>1091</v>
      </c>
      <c r="J23" s="28" t="s">
        <v>1088</v>
      </c>
      <c r="K23" s="15" t="str">
        <f t="shared" si="0"/>
        <v>N/A</v>
      </c>
    </row>
    <row r="24" spans="1:11" x14ac:dyDescent="0.25">
      <c r="A24" s="57" t="s">
        <v>945</v>
      </c>
      <c r="B24" s="30" t="s">
        <v>50</v>
      </c>
      <c r="C24" s="29" t="s">
        <v>50</v>
      </c>
      <c r="D24" s="30" t="s">
        <v>50</v>
      </c>
      <c r="E24" s="27">
        <v>210514</v>
      </c>
      <c r="F24" s="30" t="s">
        <v>50</v>
      </c>
      <c r="G24" s="27">
        <v>983429</v>
      </c>
      <c r="H24" s="30" t="s">
        <v>50</v>
      </c>
      <c r="I24" s="28" t="s">
        <v>50</v>
      </c>
      <c r="J24" s="28">
        <v>367.2</v>
      </c>
      <c r="K24" s="15" t="str">
        <f t="shared" si="0"/>
        <v>No</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v>7.1358674482</v>
      </c>
      <c r="F26" s="15" t="str">
        <f t="shared" si="2"/>
        <v>N/A</v>
      </c>
      <c r="G26" s="28">
        <v>13.607591397</v>
      </c>
      <c r="H26" s="15" t="str">
        <f t="shared" si="3"/>
        <v>N/A</v>
      </c>
      <c r="I26" s="28" t="s">
        <v>50</v>
      </c>
      <c r="J26" s="28">
        <v>90.69</v>
      </c>
      <c r="K26" s="15" t="str">
        <f t="shared" si="0"/>
        <v>No</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3560195</v>
      </c>
      <c r="D28" s="15" t="str">
        <f>IF($B28="N/A","N/A",IF(C28&gt;15,"No",IF(C28&lt;-15,"No","Yes")))</f>
        <v>N/A</v>
      </c>
      <c r="E28" s="27">
        <v>3619415</v>
      </c>
      <c r="F28" s="15" t="str">
        <f>IF($B28="N/A","N/A",IF(E28&gt;15,"No",IF(E28&lt;-15,"No","Yes")))</f>
        <v>N/A</v>
      </c>
      <c r="G28" s="27">
        <v>3481261</v>
      </c>
      <c r="H28" s="15" t="str">
        <f>IF($B28="N/A","N/A",IF(G28&gt;15,"No",IF(G28&lt;-15,"No","Yes")))</f>
        <v>N/A</v>
      </c>
      <c r="I28" s="28">
        <v>1.663</v>
      </c>
      <c r="J28" s="28">
        <v>-3.82</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10.826513715999999</v>
      </c>
      <c r="D31" s="15" t="str">
        <f t="shared" ref="D31:D37" si="5">IF($B31="N/A","N/A",IF(C31&gt;15,"No",IF(C31&lt;-15,"No","Yes")))</f>
        <v>N/A</v>
      </c>
      <c r="E31" s="28">
        <v>12.393080097</v>
      </c>
      <c r="F31" s="15" t="str">
        <f t="shared" ref="F31:F37" si="6">IF($B31="N/A","N/A",IF(E31&gt;15,"No",IF(E31&lt;-15,"No","Yes")))</f>
        <v>N/A</v>
      </c>
      <c r="G31" s="28">
        <v>11.276603507000001</v>
      </c>
      <c r="H31" s="15" t="str">
        <f t="shared" ref="H31:H37" si="7">IF($B31="N/A","N/A",IF(G31&gt;15,"No",IF(G31&lt;-15,"No","Yes")))</f>
        <v>N/A</v>
      </c>
      <c r="I31" s="28">
        <v>14.47</v>
      </c>
      <c r="J31" s="28">
        <v>-9.01</v>
      </c>
      <c r="K31" s="15" t="str">
        <f t="shared" si="4"/>
        <v>Yes</v>
      </c>
    </row>
    <row r="32" spans="1:11" x14ac:dyDescent="0.25">
      <c r="A32" s="42" t="s">
        <v>222</v>
      </c>
      <c r="B32" s="30" t="s">
        <v>50</v>
      </c>
      <c r="C32" s="45">
        <v>11.726951918999999</v>
      </c>
      <c r="D32" s="15" t="str">
        <f t="shared" si="5"/>
        <v>N/A</v>
      </c>
      <c r="E32" s="28">
        <v>12.841657712</v>
      </c>
      <c r="F32" s="15" t="str">
        <f t="shared" si="6"/>
        <v>N/A</v>
      </c>
      <c r="G32" s="28">
        <v>13.203749543000001</v>
      </c>
      <c r="H32" s="15" t="str">
        <f t="shared" si="7"/>
        <v>N/A</v>
      </c>
      <c r="I32" s="28">
        <v>9.5060000000000002</v>
      </c>
      <c r="J32" s="28">
        <v>2.82</v>
      </c>
      <c r="K32" s="15" t="str">
        <f t="shared" si="4"/>
        <v>Yes</v>
      </c>
    </row>
    <row r="33" spans="1:11" ht="12.75" customHeight="1" x14ac:dyDescent="0.25">
      <c r="A33" s="42" t="s">
        <v>223</v>
      </c>
      <c r="B33" s="30" t="s">
        <v>50</v>
      </c>
      <c r="C33" s="45">
        <v>6.7843010951</v>
      </c>
      <c r="D33" s="15" t="str">
        <f t="shared" si="5"/>
        <v>N/A</v>
      </c>
      <c r="E33" s="28">
        <v>3.3372354460000002</v>
      </c>
      <c r="F33" s="15" t="str">
        <f t="shared" si="6"/>
        <v>N/A</v>
      </c>
      <c r="G33" s="28">
        <v>1.7672658121</v>
      </c>
      <c r="H33" s="15" t="str">
        <f t="shared" si="7"/>
        <v>N/A</v>
      </c>
      <c r="I33" s="28">
        <v>-50.8</v>
      </c>
      <c r="J33" s="28">
        <v>-47</v>
      </c>
      <c r="K33" s="15" t="str">
        <f t="shared" si="4"/>
        <v>No</v>
      </c>
    </row>
    <row r="34" spans="1:11" x14ac:dyDescent="0.25">
      <c r="A34" s="42" t="s">
        <v>224</v>
      </c>
      <c r="B34" s="30" t="s">
        <v>50</v>
      </c>
      <c r="C34" s="45">
        <v>10.895114195</v>
      </c>
      <c r="D34" s="15" t="str">
        <f t="shared" si="5"/>
        <v>N/A</v>
      </c>
      <c r="E34" s="28">
        <v>12.664145112</v>
      </c>
      <c r="F34" s="15" t="str">
        <f t="shared" si="6"/>
        <v>N/A</v>
      </c>
      <c r="G34" s="28">
        <v>11.523676781000001</v>
      </c>
      <c r="H34" s="15" t="str">
        <f t="shared" si="7"/>
        <v>N/A</v>
      </c>
      <c r="I34" s="28">
        <v>16.239999999999998</v>
      </c>
      <c r="J34" s="28">
        <v>-9.01</v>
      </c>
      <c r="K34" s="15" t="str">
        <f t="shared" si="4"/>
        <v>Yes</v>
      </c>
    </row>
    <row r="35" spans="1:11" x14ac:dyDescent="0.25">
      <c r="A35" s="42" t="s">
        <v>876</v>
      </c>
      <c r="B35" s="30" t="s">
        <v>50</v>
      </c>
      <c r="C35" s="45" t="s">
        <v>50</v>
      </c>
      <c r="D35" s="15" t="str">
        <f t="shared" si="5"/>
        <v>N/A</v>
      </c>
      <c r="E35" s="28">
        <v>87.359915151999999</v>
      </c>
      <c r="F35" s="15" t="str">
        <f t="shared" si="6"/>
        <v>N/A</v>
      </c>
      <c r="G35" s="28">
        <v>86.976955211999993</v>
      </c>
      <c r="H35" s="15" t="str">
        <f t="shared" si="7"/>
        <v>N/A</v>
      </c>
      <c r="I35" s="28" t="s">
        <v>50</v>
      </c>
      <c r="J35" s="28">
        <v>-0.438</v>
      </c>
      <c r="K35" s="15" t="str">
        <f t="shared" ref="K35" si="8">IF(J35="Div by 0", "N/A", IF(J35="N/A","N/A", IF(J35&gt;15, "No", IF(J35&lt;-15, "No", "Yes"))))</f>
        <v>Yes</v>
      </c>
    </row>
    <row r="36" spans="1:11" x14ac:dyDescent="0.25">
      <c r="A36" s="42" t="s">
        <v>877</v>
      </c>
      <c r="B36" s="30" t="s">
        <v>50</v>
      </c>
      <c r="C36" s="45" t="s">
        <v>50</v>
      </c>
      <c r="D36" s="15" t="str">
        <f t="shared" si="5"/>
        <v>N/A</v>
      </c>
      <c r="E36" s="28">
        <v>60.554468477</v>
      </c>
      <c r="F36" s="15" t="str">
        <f t="shared" si="6"/>
        <v>N/A</v>
      </c>
      <c r="G36" s="28">
        <v>57.434800721999999</v>
      </c>
      <c r="H36" s="15" t="str">
        <f t="shared" si="7"/>
        <v>N/A</v>
      </c>
      <c r="I36" s="28" t="s">
        <v>50</v>
      </c>
      <c r="J36" s="28">
        <v>-5.15</v>
      </c>
      <c r="K36" s="15" t="str">
        <f t="shared" si="4"/>
        <v>Yes</v>
      </c>
    </row>
    <row r="37" spans="1:11" x14ac:dyDescent="0.25">
      <c r="A37" s="56" t="s">
        <v>948</v>
      </c>
      <c r="B37" s="30" t="s">
        <v>50</v>
      </c>
      <c r="C37" s="45" t="s">
        <v>50</v>
      </c>
      <c r="D37" s="15" t="str">
        <f t="shared" si="5"/>
        <v>N/A</v>
      </c>
      <c r="E37" s="28">
        <v>62.793849281999996</v>
      </c>
      <c r="F37" s="15" t="str">
        <f t="shared" si="6"/>
        <v>N/A</v>
      </c>
      <c r="G37" s="28">
        <v>62.368750863999999</v>
      </c>
      <c r="H37" s="15" t="str">
        <f t="shared" si="7"/>
        <v>N/A</v>
      </c>
      <c r="I37" s="28" t="s">
        <v>50</v>
      </c>
      <c r="J37" s="28">
        <v>-0.67700000000000005</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92.732554847000003</v>
      </c>
      <c r="F39" s="15" t="str">
        <f>IF($B39="N/A","N/A",IF(E39&gt;95,"Yes","No"))</f>
        <v>No</v>
      </c>
      <c r="G39" s="28">
        <v>94.788411440999994</v>
      </c>
      <c r="H39" s="15" t="str">
        <f>IF($B39="N/A","N/A",IF(G39&gt;95,"Yes","No"))</f>
        <v>No</v>
      </c>
      <c r="I39" s="28" t="s">
        <v>50</v>
      </c>
      <c r="J39" s="28">
        <v>2.2170000000000001</v>
      </c>
      <c r="K39" s="15" t="str">
        <f t="shared" ref="K39" si="10">IF(J39="Div by 0", "N/A", IF(J39="N/A","N/A", IF(J39&gt;15, "No", IF(J39&lt;-15, "No", "Yes"))))</f>
        <v>Yes</v>
      </c>
    </row>
    <row r="40" spans="1:11" x14ac:dyDescent="0.25">
      <c r="A40" s="42" t="s">
        <v>225</v>
      </c>
      <c r="B40" s="39" t="s">
        <v>85</v>
      </c>
      <c r="C40" s="45">
        <v>51.258400172000002</v>
      </c>
      <c r="D40" s="15" t="str">
        <f>IF($B40="N/A","N/A",IF(C40&gt;90,"No",IF(C40&lt;50,"No","Yes")))</f>
        <v>Yes</v>
      </c>
      <c r="E40" s="28">
        <v>48.908207542</v>
      </c>
      <c r="F40" s="15" t="str">
        <f>IF($B40="N/A","N/A",IF(E40&gt;90,"No",IF(E40&lt;50,"No","Yes")))</f>
        <v>No</v>
      </c>
      <c r="G40" s="28">
        <v>51.725854511000001</v>
      </c>
      <c r="H40" s="15" t="str">
        <f>IF($B40="N/A","N/A",IF(G40&gt;90,"No",IF(G40&lt;50,"No","Yes")))</f>
        <v>Yes</v>
      </c>
      <c r="I40" s="28">
        <v>-4.58</v>
      </c>
      <c r="J40" s="28">
        <v>5.7610000000000001</v>
      </c>
      <c r="K40" s="15" t="str">
        <f t="shared" si="4"/>
        <v>Yes</v>
      </c>
    </row>
    <row r="41" spans="1:11" x14ac:dyDescent="0.25">
      <c r="A41" s="42" t="s">
        <v>226</v>
      </c>
      <c r="B41" s="39" t="s">
        <v>54</v>
      </c>
      <c r="C41" s="45">
        <v>5.0093042656</v>
      </c>
      <c r="D41" s="15" t="str">
        <f t="shared" ref="D41:D46" si="11">IF($B41="N/A","N/A",IF(C41&gt;5,"No",IF(C41&lt;=0,"No","Yes")))</f>
        <v>No</v>
      </c>
      <c r="E41" s="28">
        <v>5.1963369770999996</v>
      </c>
      <c r="F41" s="15" t="str">
        <f t="shared" ref="F41:F46" si="12">IF($B41="N/A","N/A",IF(E41&gt;5,"No",IF(E41&lt;=0,"No","Yes")))</f>
        <v>No</v>
      </c>
      <c r="G41" s="28">
        <v>5.0665261812000004</v>
      </c>
      <c r="H41" s="15" t="str">
        <f t="shared" ref="H41:H46" si="13">IF($B41="N/A","N/A",IF(G41&gt;5,"No",IF(G41&lt;=0,"No","Yes")))</f>
        <v>No</v>
      </c>
      <c r="I41" s="28">
        <v>3.734</v>
      </c>
      <c r="J41" s="28">
        <v>-2.5</v>
      </c>
      <c r="K41" s="15" t="str">
        <f t="shared" si="4"/>
        <v>Yes</v>
      </c>
    </row>
    <row r="42" spans="1:11" x14ac:dyDescent="0.25">
      <c r="A42" s="42" t="s">
        <v>227</v>
      </c>
      <c r="B42" s="39" t="s">
        <v>54</v>
      </c>
      <c r="C42" s="45">
        <v>4.6801930793000004</v>
      </c>
      <c r="D42" s="15" t="str">
        <f t="shared" si="11"/>
        <v>Yes</v>
      </c>
      <c r="E42" s="28">
        <v>5.1511086735999996</v>
      </c>
      <c r="F42" s="15" t="str">
        <f t="shared" si="12"/>
        <v>No</v>
      </c>
      <c r="G42" s="28">
        <v>4.6474251715000001</v>
      </c>
      <c r="H42" s="15" t="str">
        <f t="shared" si="13"/>
        <v>Yes</v>
      </c>
      <c r="I42" s="28">
        <v>10.06</v>
      </c>
      <c r="J42" s="28">
        <v>-9.7799999999999994</v>
      </c>
      <c r="K42" s="15" t="str">
        <f t="shared" si="4"/>
        <v>Yes</v>
      </c>
    </row>
    <row r="43" spans="1:11" x14ac:dyDescent="0.25">
      <c r="A43" s="42" t="s">
        <v>228</v>
      </c>
      <c r="B43" s="39" t="s">
        <v>54</v>
      </c>
      <c r="C43" s="45">
        <v>0.13653746489999999</v>
      </c>
      <c r="D43" s="15" t="str">
        <f t="shared" si="11"/>
        <v>Yes</v>
      </c>
      <c r="E43" s="28">
        <v>0.1407409761</v>
      </c>
      <c r="F43" s="15" t="str">
        <f t="shared" si="12"/>
        <v>Yes</v>
      </c>
      <c r="G43" s="28">
        <v>0.1049619664</v>
      </c>
      <c r="H43" s="15" t="str">
        <f t="shared" si="13"/>
        <v>Yes</v>
      </c>
      <c r="I43" s="28">
        <v>3.0790000000000002</v>
      </c>
      <c r="J43" s="28">
        <v>-25.4</v>
      </c>
      <c r="K43" s="15" t="str">
        <f t="shared" si="4"/>
        <v>No</v>
      </c>
    </row>
    <row r="44" spans="1:11" x14ac:dyDescent="0.25">
      <c r="A44" s="42" t="s">
        <v>878</v>
      </c>
      <c r="B44" s="30" t="s">
        <v>50</v>
      </c>
      <c r="C44" s="45" t="s">
        <v>50</v>
      </c>
      <c r="D44" s="15" t="str">
        <f t="shared" si="11"/>
        <v>N/A</v>
      </c>
      <c r="E44" s="28">
        <v>0</v>
      </c>
      <c r="F44" s="15" t="str">
        <f t="shared" si="12"/>
        <v>N/A</v>
      </c>
      <c r="G44" s="28">
        <v>0</v>
      </c>
      <c r="H44" s="15" t="str">
        <f t="shared" si="13"/>
        <v>N/A</v>
      </c>
      <c r="I44" s="28" t="s">
        <v>50</v>
      </c>
      <c r="J44" s="28" t="s">
        <v>1088</v>
      </c>
      <c r="K44" s="15" t="str">
        <f t="shared" ref="K44" si="14">IF(J44="Div by 0", "N/A", IF(J44="N/A","N/A", IF(J44&gt;15, "No", IF(J44&lt;-15, "No", "Yes"))))</f>
        <v>N/A</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0</v>
      </c>
      <c r="F46" s="15" t="str">
        <f t="shared" si="12"/>
        <v>N/A</v>
      </c>
      <c r="G46" s="28">
        <v>0</v>
      </c>
      <c r="H46" s="15" t="str">
        <f t="shared" si="13"/>
        <v>N/A</v>
      </c>
      <c r="I46" s="28" t="s">
        <v>50</v>
      </c>
      <c r="J46" s="28" t="s">
        <v>1088</v>
      </c>
      <c r="K46" s="15" t="str">
        <f t="shared" ref="K46" si="15">IF(J46="Div by 0", "N/A", IF(J46="N/A","N/A", IF(J46&gt;15, "No", IF(J46&lt;-15, "No", "Yes"))))</f>
        <v>N/A</v>
      </c>
    </row>
    <row r="47" spans="1:11" x14ac:dyDescent="0.25">
      <c r="A47" s="42" t="s">
        <v>229</v>
      </c>
      <c r="B47" s="30" t="s">
        <v>130</v>
      </c>
      <c r="C47" s="45">
        <v>9.3343763473999992</v>
      </c>
      <c r="D47" s="15" t="str">
        <f>IF($B47="N/A","N/A",IF(C47&gt;10,"No",IF(C47&lt;1,"No","Yes")))</f>
        <v>Yes</v>
      </c>
      <c r="E47" s="28">
        <v>9.4298111711000008</v>
      </c>
      <c r="F47" s="15" t="str">
        <f>IF($B47="N/A","N/A",IF(E47&gt;10,"No",IF(E47&lt;1,"No","Yes")))</f>
        <v>Yes</v>
      </c>
      <c r="G47" s="28">
        <v>9.7477609405999992</v>
      </c>
      <c r="H47" s="15" t="str">
        <f>IF($B47="N/A","N/A",IF(G47&gt;10,"No",IF(G47&lt;1,"No","Yes")))</f>
        <v>Yes</v>
      </c>
      <c r="I47" s="28">
        <v>1.022</v>
      </c>
      <c r="J47" s="28">
        <v>3.3719999999999999</v>
      </c>
      <c r="K47" s="15" t="str">
        <f t="shared" si="4"/>
        <v>Yes</v>
      </c>
    </row>
    <row r="48" spans="1:11" x14ac:dyDescent="0.25">
      <c r="A48" s="42" t="s">
        <v>230</v>
      </c>
      <c r="B48" s="40" t="s">
        <v>63</v>
      </c>
      <c r="C48" s="45">
        <v>18.753242448999998</v>
      </c>
      <c r="D48" s="15" t="str">
        <f>IF($B48="N/A","N/A",IF(C48&gt;10,"No",IF(C48&lt;=0,"No","Yes")))</f>
        <v>No</v>
      </c>
      <c r="E48" s="28">
        <v>18.302211822</v>
      </c>
      <c r="F48" s="15" t="str">
        <f>IF($B48="N/A","N/A",IF(E48&gt;10,"No",IF(E48&lt;=0,"No","Yes")))</f>
        <v>No</v>
      </c>
      <c r="G48" s="28">
        <v>17.776030007999999</v>
      </c>
      <c r="H48" s="15" t="str">
        <f>IF($B48="N/A","N/A",IF(G48&gt;10,"No",IF(G48&lt;=0,"No","Yes")))</f>
        <v>No</v>
      </c>
      <c r="I48" s="28">
        <v>-2.41</v>
      </c>
      <c r="J48" s="28">
        <v>-2.87</v>
      </c>
      <c r="K48" s="15" t="str">
        <f t="shared" si="4"/>
        <v>Yes</v>
      </c>
    </row>
    <row r="49" spans="1:11" x14ac:dyDescent="0.25">
      <c r="A49" s="42" t="s">
        <v>231</v>
      </c>
      <c r="B49" s="39" t="s">
        <v>86</v>
      </c>
      <c r="C49" s="45">
        <v>6.7854429321999996</v>
      </c>
      <c r="D49" s="15" t="str">
        <f>IF($B49="N/A","N/A",IF(C49&gt;=5,"No",IF(C49&lt;0,"No","Yes")))</f>
        <v>No</v>
      </c>
      <c r="E49" s="28">
        <v>7.1438063885999998</v>
      </c>
      <c r="F49" s="15" t="str">
        <f>IF($B49="N/A","N/A",IF(E49&gt;=5,"No",IF(E49&lt;0,"No","Yes")))</f>
        <v>No</v>
      </c>
      <c r="G49" s="28">
        <v>5.1282566863000003</v>
      </c>
      <c r="H49" s="15" t="str">
        <f>IF($B49="N/A","N/A",IF(G49&gt;=5,"No",IF(G49&lt;0,"No","Yes")))</f>
        <v>No</v>
      </c>
      <c r="I49" s="28">
        <v>5.2809999999999997</v>
      </c>
      <c r="J49" s="28">
        <v>-28.2</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1.3541673981</v>
      </c>
      <c r="D51" s="15" t="str">
        <f>IF($B51="N/A","N/A",IF(C51&gt;15,"No",IF(C51&lt;=0,"No","Yes")))</f>
        <v>Yes</v>
      </c>
      <c r="E51" s="28">
        <v>1.4137643791000001</v>
      </c>
      <c r="F51" s="15" t="str">
        <f>IF($B51="N/A","N/A",IF(E51&gt;15,"No",IF(E51&lt;=0,"No","Yes")))</f>
        <v>Yes</v>
      </c>
      <c r="G51" s="28">
        <v>1.2068328114</v>
      </c>
      <c r="H51" s="15" t="str">
        <f>IF($B51="N/A","N/A",IF(G51&gt;15,"No",IF(G51&lt;=0,"No","Yes")))</f>
        <v>Yes</v>
      </c>
      <c r="I51" s="28">
        <v>4.4009999999999998</v>
      </c>
      <c r="J51" s="28">
        <v>-14.6</v>
      </c>
      <c r="K51" s="15" t="str">
        <f t="shared" si="4"/>
        <v>Yes</v>
      </c>
    </row>
    <row r="52" spans="1:11" x14ac:dyDescent="0.25">
      <c r="A52" s="42" t="s">
        <v>186</v>
      </c>
      <c r="B52" s="30" t="s">
        <v>50</v>
      </c>
      <c r="C52" s="43">
        <v>270.82335981</v>
      </c>
      <c r="D52" s="15" t="str">
        <f>IF($B52="N/A","N/A",IF(C52&gt;15,"No",IF(C52&lt;-15,"No","Yes")))</f>
        <v>N/A</v>
      </c>
      <c r="E52" s="37">
        <v>318.78989641999999</v>
      </c>
      <c r="F52" s="15" t="str">
        <f>IF($B52="N/A","N/A",IF(E52&gt;15,"No",IF(E52&lt;-15,"No","Yes")))</f>
        <v>N/A</v>
      </c>
      <c r="G52" s="37">
        <v>218.2770333</v>
      </c>
      <c r="H52" s="15" t="str">
        <f>IF($B52="N/A","N/A",IF(G52&gt;15,"No",IF(G52&lt;-15,"No","Yes")))</f>
        <v>N/A</v>
      </c>
      <c r="I52" s="28">
        <v>17.71</v>
      </c>
      <c r="J52" s="28">
        <v>-31.5</v>
      </c>
      <c r="K52" s="15" t="str">
        <f t="shared" si="4"/>
        <v>No</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9.0870303452000005</v>
      </c>
      <c r="D54" s="15" t="str">
        <f>IF($B54="N/A","N/A",IF(C54&gt;35,"No",IF(C54&lt;10,"No","Yes")))</f>
        <v>No</v>
      </c>
      <c r="E54" s="28">
        <v>8.2782438598999999</v>
      </c>
      <c r="F54" s="15" t="str">
        <f>IF($B54="N/A","N/A",IF(E54&gt;35,"No",IF(E54&lt;10,"No","Yes")))</f>
        <v>No</v>
      </c>
      <c r="G54" s="28">
        <v>7.0083512841999998</v>
      </c>
      <c r="H54" s="15" t="str">
        <f>IF($B54="N/A","N/A",IF(G54&gt;35,"No",IF(G54&lt;10,"No","Yes")))</f>
        <v>No</v>
      </c>
      <c r="I54" s="28">
        <v>-8.9</v>
      </c>
      <c r="J54" s="28">
        <v>-15.3</v>
      </c>
      <c r="K54" s="15" t="str">
        <f t="shared" ref="K54:K79" si="16">IF(J54="Div by 0", "N/A", IF(J54="N/A","N/A", IF(J54&gt;15, "No", IF(J54&lt;-15, "No", "Yes"))))</f>
        <v>No</v>
      </c>
    </row>
    <row r="55" spans="1:11" x14ac:dyDescent="0.25">
      <c r="A55" s="42" t="s">
        <v>233</v>
      </c>
      <c r="B55" s="30" t="s">
        <v>70</v>
      </c>
      <c r="C55" s="45">
        <v>19.534070464999999</v>
      </c>
      <c r="D55" s="15" t="str">
        <f>IF($B55="N/A","N/A",IF(C55&gt;20,"No",IF(C55&lt;2,"No","Yes")))</f>
        <v>Yes</v>
      </c>
      <c r="E55" s="28">
        <v>18.945796488999999</v>
      </c>
      <c r="F55" s="15" t="str">
        <f>IF($B55="N/A","N/A",IF(E55&gt;20,"No",IF(E55&lt;2,"No","Yes")))</f>
        <v>Yes</v>
      </c>
      <c r="G55" s="28">
        <v>20.520983632</v>
      </c>
      <c r="H55" s="15" t="str">
        <f>IF($B55="N/A","N/A",IF(G55&gt;20,"No",IF(G55&lt;2,"No","Yes")))</f>
        <v>No</v>
      </c>
      <c r="I55" s="28">
        <v>-3.01</v>
      </c>
      <c r="J55" s="28">
        <v>8.3140000000000001</v>
      </c>
      <c r="K55" s="15" t="str">
        <f t="shared" si="16"/>
        <v>Yes</v>
      </c>
    </row>
    <row r="56" spans="1:11" x14ac:dyDescent="0.25">
      <c r="A56" s="42" t="s">
        <v>234</v>
      </c>
      <c r="B56" s="30" t="s">
        <v>91</v>
      </c>
      <c r="C56" s="45">
        <v>1.0077818771</v>
      </c>
      <c r="D56" s="15" t="str">
        <f>IF($B56="N/A","N/A",IF(C56&gt;8,"No",IF(C56&lt;0.5,"No","Yes")))</f>
        <v>Yes</v>
      </c>
      <c r="E56" s="28">
        <v>0.88721519910000002</v>
      </c>
      <c r="F56" s="15" t="str">
        <f>IF($B56="N/A","N/A",IF(E56&gt;8,"No",IF(E56&lt;0.5,"No","Yes")))</f>
        <v>Yes</v>
      </c>
      <c r="G56" s="28">
        <v>0.86867948139999995</v>
      </c>
      <c r="H56" s="15" t="str">
        <f>IF($B56="N/A","N/A",IF(G56&gt;8,"No",IF(G56&lt;0.5,"No","Yes")))</f>
        <v>Yes</v>
      </c>
      <c r="I56" s="28">
        <v>-12</v>
      </c>
      <c r="J56" s="28">
        <v>-2.09</v>
      </c>
      <c r="K56" s="15" t="str">
        <f t="shared" si="16"/>
        <v>Yes</v>
      </c>
    </row>
    <row r="57" spans="1:11" x14ac:dyDescent="0.25">
      <c r="A57" s="42" t="s">
        <v>235</v>
      </c>
      <c r="B57" s="30" t="s">
        <v>71</v>
      </c>
      <c r="C57" s="45">
        <v>3.8205772436999998</v>
      </c>
      <c r="D57" s="15" t="str">
        <f>IF($B57="N/A","N/A",IF(C57&gt;25,"No",IF(C57&lt;3,"No","Yes")))</f>
        <v>Yes</v>
      </c>
      <c r="E57" s="28">
        <v>3.5480319332999999</v>
      </c>
      <c r="F57" s="15" t="str">
        <f>IF($B57="N/A","N/A",IF(E57&gt;25,"No",IF(E57&lt;3,"No","Yes")))</f>
        <v>Yes</v>
      </c>
      <c r="G57" s="28">
        <v>3.5393784034000002</v>
      </c>
      <c r="H57" s="15" t="str">
        <f>IF($B57="N/A","N/A",IF(G57&gt;25,"No",IF(G57&lt;3,"No","Yes")))</f>
        <v>Yes</v>
      </c>
      <c r="I57" s="28">
        <v>-7.13</v>
      </c>
      <c r="J57" s="28">
        <v>-0.24399999999999999</v>
      </c>
      <c r="K57" s="15" t="str">
        <f t="shared" si="16"/>
        <v>Yes</v>
      </c>
    </row>
    <row r="58" spans="1:11" x14ac:dyDescent="0.25">
      <c r="A58" s="42" t="s">
        <v>236</v>
      </c>
      <c r="B58" s="30" t="s">
        <v>72</v>
      </c>
      <c r="C58" s="45">
        <v>16.938285684</v>
      </c>
      <c r="D58" s="15" t="str">
        <f>IF($B58="N/A","N/A",IF(C58&gt;25,"No",IF(C58&lt;2,"No","Yes")))</f>
        <v>Yes</v>
      </c>
      <c r="E58" s="28">
        <v>17.740684612999999</v>
      </c>
      <c r="F58" s="15" t="str">
        <f>IF($B58="N/A","N/A",IF(E58&gt;25,"No",IF(E58&lt;2,"No","Yes")))</f>
        <v>Yes</v>
      </c>
      <c r="G58" s="28">
        <v>18.909182620999999</v>
      </c>
      <c r="H58" s="15" t="str">
        <f>IF($B58="N/A","N/A",IF(G58&gt;25,"No",IF(G58&lt;2,"No","Yes")))</f>
        <v>Yes</v>
      </c>
      <c r="I58" s="28">
        <v>4.7370000000000001</v>
      </c>
      <c r="J58" s="28">
        <v>6.5869999999999997</v>
      </c>
      <c r="K58" s="15" t="str">
        <f t="shared" si="16"/>
        <v>Yes</v>
      </c>
    </row>
    <row r="59" spans="1:11" x14ac:dyDescent="0.25">
      <c r="A59" s="42" t="s">
        <v>237</v>
      </c>
      <c r="B59" s="30" t="s">
        <v>73</v>
      </c>
      <c r="C59" s="45">
        <v>2.4418887167999999</v>
      </c>
      <c r="D59" s="15" t="str">
        <f>IF($B59="N/A","N/A",IF(C59&gt;25,"No",IF(C59&lt;=0,"No","Yes")))</f>
        <v>Yes</v>
      </c>
      <c r="E59" s="28">
        <v>2.9737954891</v>
      </c>
      <c r="F59" s="15" t="str">
        <f>IF($B59="N/A","N/A",IF(E59&gt;25,"No",IF(E59&lt;=0,"No","Yes")))</f>
        <v>Yes</v>
      </c>
      <c r="G59" s="28">
        <v>3.1419074870000001</v>
      </c>
      <c r="H59" s="15" t="str">
        <f>IF($B59="N/A","N/A",IF(G59&gt;25,"No",IF(G59&lt;=0,"No","Yes")))</f>
        <v>Yes</v>
      </c>
      <c r="I59" s="28">
        <v>21.78</v>
      </c>
      <c r="J59" s="28">
        <v>5.6529999999999996</v>
      </c>
      <c r="K59" s="15" t="str">
        <f t="shared" si="16"/>
        <v>Yes</v>
      </c>
    </row>
    <row r="60" spans="1:11" x14ac:dyDescent="0.25">
      <c r="A60" s="42" t="s">
        <v>238</v>
      </c>
      <c r="B60" s="30" t="s">
        <v>75</v>
      </c>
      <c r="C60" s="45">
        <v>24.733926091000001</v>
      </c>
      <c r="D60" s="15" t="str">
        <f>IF($B60="N/A","N/A",IF(C60&gt;20,"No",IF(C60&lt;4,"No","Yes")))</f>
        <v>No</v>
      </c>
      <c r="E60" s="28">
        <v>24.992243221999999</v>
      </c>
      <c r="F60" s="15" t="str">
        <f>IF($B60="N/A","N/A",IF(E60&gt;20,"No",IF(E60&lt;4,"No","Yes")))</f>
        <v>No</v>
      </c>
      <c r="G60" s="28">
        <v>25.509779358999999</v>
      </c>
      <c r="H60" s="15" t="str">
        <f>IF($B60="N/A","N/A",IF(G60&gt;20,"No",IF(G60&lt;4,"No","Yes")))</f>
        <v>No</v>
      </c>
      <c r="I60" s="28">
        <v>1.044</v>
      </c>
      <c r="J60" s="28">
        <v>2.0710000000000002</v>
      </c>
      <c r="K60" s="15" t="str">
        <f t="shared" si="16"/>
        <v>Yes</v>
      </c>
    </row>
    <row r="61" spans="1:11" x14ac:dyDescent="0.25">
      <c r="A61" s="42" t="s">
        <v>239</v>
      </c>
      <c r="B61" s="30" t="s">
        <v>76</v>
      </c>
      <c r="C61" s="45">
        <v>0.2447337856</v>
      </c>
      <c r="D61" s="15" t="str">
        <f>IF($B61="N/A","N/A",IF(C61&gt;=3,"No",IF(C61&lt;0,"No","Yes")))</f>
        <v>Yes</v>
      </c>
      <c r="E61" s="28">
        <v>0.26678344430000001</v>
      </c>
      <c r="F61" s="15" t="str">
        <f>IF($B61="N/A","N/A",IF(E61&gt;=3,"No",IF(E61&lt;0,"No","Yes")))</f>
        <v>Yes</v>
      </c>
      <c r="G61" s="28">
        <v>0.2624910916</v>
      </c>
      <c r="H61" s="15" t="str">
        <f>IF($B61="N/A","N/A",IF(G61&gt;=3,"No",IF(G61&lt;0,"No","Yes")))</f>
        <v>Yes</v>
      </c>
      <c r="I61" s="28">
        <v>9.01</v>
      </c>
      <c r="J61" s="28">
        <v>-1.61</v>
      </c>
      <c r="K61" s="15" t="str">
        <f t="shared" si="16"/>
        <v>Yes</v>
      </c>
    </row>
    <row r="62" spans="1:11" x14ac:dyDescent="0.25">
      <c r="A62" s="42" t="s">
        <v>240</v>
      </c>
      <c r="B62" s="30" t="s">
        <v>77</v>
      </c>
      <c r="C62" s="45">
        <v>6.5198395032000001</v>
      </c>
      <c r="D62" s="15" t="str">
        <f>IF($B62="N/A","N/A",IF(C62&gt;=25,"No",IF(C62&lt;0,"No","Yes")))</f>
        <v>Yes</v>
      </c>
      <c r="E62" s="28">
        <v>7.2156964592000001</v>
      </c>
      <c r="F62" s="15" t="str">
        <f>IF($B62="N/A","N/A",IF(E62&gt;=25,"No",IF(E62&lt;0,"No","Yes")))</f>
        <v>Yes</v>
      </c>
      <c r="G62" s="28">
        <v>6.1835926694000003</v>
      </c>
      <c r="H62" s="15" t="str">
        <f>IF($B62="N/A","N/A",IF(G62&gt;=25,"No",IF(G62&lt;0,"No","Yes")))</f>
        <v>Yes</v>
      </c>
      <c r="I62" s="28">
        <v>10.67</v>
      </c>
      <c r="J62" s="28">
        <v>-14.3</v>
      </c>
      <c r="K62" s="15" t="str">
        <f t="shared" si="16"/>
        <v>Yes</v>
      </c>
    </row>
    <row r="63" spans="1:11" x14ac:dyDescent="0.25">
      <c r="A63" s="42" t="s">
        <v>241</v>
      </c>
      <c r="B63" s="30" t="s">
        <v>129</v>
      </c>
      <c r="C63" s="45">
        <v>4.2431945440999996</v>
      </c>
      <c r="D63" s="15" t="str">
        <f>IF($B63="N/A","N/A",IF(C63&gt;3,"Yes","No"))</f>
        <v>Yes</v>
      </c>
      <c r="E63" s="28">
        <v>3.9609992222999999</v>
      </c>
      <c r="F63" s="15" t="str">
        <f>IF($B63="N/A","N/A",IF(E63&gt;3,"Yes","No"))</f>
        <v>Yes</v>
      </c>
      <c r="G63" s="28">
        <v>4.0734952075999997</v>
      </c>
      <c r="H63" s="15" t="str">
        <f>IF($B63="N/A","N/A",IF(G63&gt;3,"Yes","No"))</f>
        <v>Yes</v>
      </c>
      <c r="I63" s="28">
        <v>-6.65</v>
      </c>
      <c r="J63" s="28">
        <v>2.84</v>
      </c>
      <c r="K63" s="15" t="str">
        <f t="shared" si="16"/>
        <v>Yes</v>
      </c>
    </row>
    <row r="64" spans="1:11" x14ac:dyDescent="0.25">
      <c r="A64" s="42" t="s">
        <v>242</v>
      </c>
      <c r="B64" s="30" t="s">
        <v>128</v>
      </c>
      <c r="C64" s="45">
        <v>1.1384488771000001</v>
      </c>
      <c r="D64" s="15" t="str">
        <f>IF($B64="N/A","N/A",IF(C64&gt;1,"Yes","No"))</f>
        <v>Yes</v>
      </c>
      <c r="E64" s="28">
        <v>1.1433063078000001</v>
      </c>
      <c r="F64" s="15" t="str">
        <f>IF($B64="N/A","N/A",IF(E64&gt;1,"Yes","No"))</f>
        <v>Yes</v>
      </c>
      <c r="G64" s="28">
        <v>0.97323929460000003</v>
      </c>
      <c r="H64" s="15" t="str">
        <f>IF($B64="N/A","N/A",IF(G64&gt;1,"Yes","No"))</f>
        <v>No</v>
      </c>
      <c r="I64" s="28">
        <v>0.42670000000000002</v>
      </c>
      <c r="J64" s="28">
        <v>-14.9</v>
      </c>
      <c r="K64" s="15" t="str">
        <f t="shared" si="16"/>
        <v>Yes</v>
      </c>
    </row>
    <row r="65" spans="1:11" x14ac:dyDescent="0.25">
      <c r="A65" s="42" t="s">
        <v>243</v>
      </c>
      <c r="B65" s="30" t="s">
        <v>50</v>
      </c>
      <c r="C65" s="45">
        <v>5.3929630300000003E-2</v>
      </c>
      <c r="D65" s="15" t="str">
        <f>IF($B65="N/A","N/A",IF(C65&gt;15,"No",IF(C65&lt;-15,"No","Yes")))</f>
        <v>N/A</v>
      </c>
      <c r="E65" s="28">
        <v>4.8654271499999999E-2</v>
      </c>
      <c r="F65" s="15" t="str">
        <f>IF($B65="N/A","N/A",IF(E65&gt;15,"No",IF(E65&lt;-15,"No","Yes")))</f>
        <v>N/A</v>
      </c>
      <c r="G65" s="28">
        <v>3.5504376099999999E-2</v>
      </c>
      <c r="H65" s="15" t="str">
        <f>IF($B65="N/A","N/A",IF(G65&gt;15,"No",IF(G65&lt;-15,"No","Yes")))</f>
        <v>N/A</v>
      </c>
      <c r="I65" s="28">
        <v>-9.7799999999999994</v>
      </c>
      <c r="J65" s="28">
        <v>-27</v>
      </c>
      <c r="K65" s="15" t="str">
        <f t="shared" si="16"/>
        <v>No</v>
      </c>
    </row>
    <row r="66" spans="1:11" x14ac:dyDescent="0.25">
      <c r="A66" s="42" t="s">
        <v>244</v>
      </c>
      <c r="B66" s="30" t="s">
        <v>50</v>
      </c>
      <c r="C66" s="45">
        <v>0</v>
      </c>
      <c r="D66" s="15" t="str">
        <f>IF($B66="N/A","N/A",IF(C66&gt;15,"No",IF(C66&lt;-15,"No","Yes")))</f>
        <v>N/A</v>
      </c>
      <c r="E66" s="28">
        <v>0</v>
      </c>
      <c r="F66" s="15" t="str">
        <f>IF($B66="N/A","N/A",IF(E66&gt;15,"No",IF(E66&lt;-15,"No","Yes")))</f>
        <v>N/A</v>
      </c>
      <c r="G66" s="28">
        <v>0</v>
      </c>
      <c r="H66" s="15" t="str">
        <f>IF($B66="N/A","N/A",IF(G66&gt;15,"No",IF(G66&lt;-15,"No","Yes")))</f>
        <v>N/A</v>
      </c>
      <c r="I66" s="28" t="s">
        <v>1088</v>
      </c>
      <c r="J66" s="28" t="s">
        <v>1088</v>
      </c>
      <c r="K66" s="15" t="str">
        <f t="shared" si="16"/>
        <v>N/A</v>
      </c>
    </row>
    <row r="67" spans="1:11" x14ac:dyDescent="0.25">
      <c r="A67" s="42" t="s">
        <v>245</v>
      </c>
      <c r="B67" s="30" t="s">
        <v>74</v>
      </c>
      <c r="C67" s="45">
        <v>0.94806604689999996</v>
      </c>
      <c r="D67" s="15" t="str">
        <f>IF($B67="N/A","N/A",IF(C67&gt;0,"Yes","No"))</f>
        <v>Yes</v>
      </c>
      <c r="E67" s="28">
        <v>0.57321417959999998</v>
      </c>
      <c r="F67" s="15" t="str">
        <f>IF($B67="N/A","N/A",IF(E67&gt;0,"Yes","No"))</f>
        <v>Yes</v>
      </c>
      <c r="G67" s="28">
        <v>0.48646165860000001</v>
      </c>
      <c r="H67" s="15" t="str">
        <f>IF($B67="N/A","N/A",IF(G67&gt;0,"Yes","No"))</f>
        <v>Yes</v>
      </c>
      <c r="I67" s="28">
        <v>-39.5</v>
      </c>
      <c r="J67" s="28">
        <v>-15.1</v>
      </c>
      <c r="K67" s="15" t="str">
        <f t="shared" si="16"/>
        <v>No</v>
      </c>
    </row>
    <row r="68" spans="1:11" x14ac:dyDescent="0.25">
      <c r="A68" s="42" t="s">
        <v>246</v>
      </c>
      <c r="B68" s="30" t="s">
        <v>74</v>
      </c>
      <c r="C68" s="45">
        <v>2.81445258E-2</v>
      </c>
      <c r="D68" s="15" t="str">
        <f>IF($B68="N/A","N/A",IF(C68&gt;0,"Yes","No"))</f>
        <v>Yes</v>
      </c>
      <c r="E68" s="28">
        <v>2.6247335600000001E-2</v>
      </c>
      <c r="F68" s="15" t="str">
        <f>IF($B68="N/A","N/A",IF(E68&gt;0,"Yes","No"))</f>
        <v>Yes</v>
      </c>
      <c r="G68" s="28">
        <v>1.0082553399999999E-2</v>
      </c>
      <c r="H68" s="15" t="str">
        <f>IF($B68="N/A","N/A",IF(G68&gt;0,"Yes","No"))</f>
        <v>Yes</v>
      </c>
      <c r="I68" s="28">
        <v>-6.74</v>
      </c>
      <c r="J68" s="28">
        <v>-61.6</v>
      </c>
      <c r="K68" s="15" t="str">
        <f t="shared" si="16"/>
        <v>No</v>
      </c>
    </row>
    <row r="69" spans="1:11" x14ac:dyDescent="0.25">
      <c r="A69" s="42" t="s">
        <v>247</v>
      </c>
      <c r="B69" s="30" t="s">
        <v>74</v>
      </c>
      <c r="C69" s="45">
        <v>0.24653143999999999</v>
      </c>
      <c r="D69" s="15" t="str">
        <f>IF($B69="N/A","N/A",IF(C69&gt;0,"Yes","No"))</f>
        <v>Yes</v>
      </c>
      <c r="E69" s="28">
        <v>0.20832095789999999</v>
      </c>
      <c r="F69" s="15" t="str">
        <f>IF($B69="N/A","N/A",IF(E69&gt;0,"Yes","No"))</f>
        <v>Yes</v>
      </c>
      <c r="G69" s="28">
        <v>0.22040863929999999</v>
      </c>
      <c r="H69" s="15" t="str">
        <f>IF($B69="N/A","N/A",IF(G69&gt;0,"Yes","No"))</f>
        <v>Yes</v>
      </c>
      <c r="I69" s="28">
        <v>-15.5</v>
      </c>
      <c r="J69" s="28">
        <v>5.8019999999999996</v>
      </c>
      <c r="K69" s="15" t="str">
        <f t="shared" si="16"/>
        <v>Yes</v>
      </c>
    </row>
    <row r="70" spans="1:11" x14ac:dyDescent="0.25">
      <c r="A70" s="42" t="s">
        <v>248</v>
      </c>
      <c r="B70" s="30" t="s">
        <v>128</v>
      </c>
      <c r="C70" s="45">
        <v>0.622690611</v>
      </c>
      <c r="D70" s="15" t="str">
        <f>IF($B70="N/A","N/A",IF(C70&gt;1,"Yes","No"))</f>
        <v>No</v>
      </c>
      <c r="E70" s="28">
        <v>0.58882443709999999</v>
      </c>
      <c r="F70" s="15" t="str">
        <f>IF($B70="N/A","N/A",IF(E70&gt;1,"Yes","No"))</f>
        <v>No</v>
      </c>
      <c r="G70" s="28">
        <v>0.56700718500000002</v>
      </c>
      <c r="H70" s="15" t="str">
        <f>IF($B70="N/A","N/A",IF(G70&gt;1,"Yes","No"))</f>
        <v>No</v>
      </c>
      <c r="I70" s="28">
        <v>-5.44</v>
      </c>
      <c r="J70" s="28">
        <v>-3.71</v>
      </c>
      <c r="K70" s="15" t="str">
        <f t="shared" si="16"/>
        <v>Yes</v>
      </c>
    </row>
    <row r="71" spans="1:11" x14ac:dyDescent="0.25">
      <c r="A71" s="42" t="s">
        <v>249</v>
      </c>
      <c r="B71" s="30" t="s">
        <v>74</v>
      </c>
      <c r="C71" s="45">
        <v>0.12900978739999999</v>
      </c>
      <c r="D71" s="15" t="str">
        <f>IF($B71="N/A","N/A",IF(C71&gt;0,"Yes","No"))</f>
        <v>Yes</v>
      </c>
      <c r="E71" s="28">
        <v>0.1538370151</v>
      </c>
      <c r="F71" s="15" t="str">
        <f>IF($B71="N/A","N/A",IF(E71&gt;0,"Yes","No"))</f>
        <v>Yes</v>
      </c>
      <c r="G71" s="28">
        <v>0.10783448869999999</v>
      </c>
      <c r="H71" s="15" t="str">
        <f>IF($B71="N/A","N/A",IF(G71&gt;0,"Yes","No"))</f>
        <v>Yes</v>
      </c>
      <c r="I71" s="28">
        <v>19.239999999999998</v>
      </c>
      <c r="J71" s="28">
        <v>-29.9</v>
      </c>
      <c r="K71" s="15" t="str">
        <f t="shared" si="16"/>
        <v>No</v>
      </c>
    </row>
    <row r="72" spans="1:11" x14ac:dyDescent="0.25">
      <c r="A72" s="42" t="s">
        <v>250</v>
      </c>
      <c r="B72" s="30" t="s">
        <v>50</v>
      </c>
      <c r="C72" s="45">
        <v>0</v>
      </c>
      <c r="D72" s="15" t="str">
        <f>IF($B72="N/A","N/A",IF(C72&gt;15,"No",IF(C72&lt;-15,"No","Yes")))</f>
        <v>N/A</v>
      </c>
      <c r="E72" s="28">
        <v>0</v>
      </c>
      <c r="F72" s="15" t="str">
        <f>IF($B72="N/A","N/A",IF(E72&gt;15,"No",IF(E72&lt;-15,"No","Yes")))</f>
        <v>N/A</v>
      </c>
      <c r="G72" s="28">
        <v>0</v>
      </c>
      <c r="H72" s="15" t="str">
        <f>IF($B72="N/A","N/A",IF(G72&gt;15,"No",IF(G72&lt;-15,"No","Yes")))</f>
        <v>N/A</v>
      </c>
      <c r="I72" s="28" t="s">
        <v>1088</v>
      </c>
      <c r="J72" s="28" t="s">
        <v>1088</v>
      </c>
      <c r="K72" s="15" t="str">
        <f t="shared" si="16"/>
        <v>N/A</v>
      </c>
    </row>
    <row r="73" spans="1:11" x14ac:dyDescent="0.25">
      <c r="A73" s="42" t="s">
        <v>251</v>
      </c>
      <c r="B73" s="30" t="s">
        <v>50</v>
      </c>
      <c r="C73" s="45">
        <v>0.58971488920000004</v>
      </c>
      <c r="D73" s="15" t="str">
        <f>IF($B73="N/A","N/A",IF(C73&gt;15,"No",IF(C73&lt;-15,"No","Yes")))</f>
        <v>N/A</v>
      </c>
      <c r="E73" s="28">
        <v>0.62695214560000001</v>
      </c>
      <c r="F73" s="15" t="str">
        <f>IF($B73="N/A","N/A",IF(E73&gt;15,"No",IF(E73&lt;-15,"No","Yes")))</f>
        <v>N/A</v>
      </c>
      <c r="G73" s="28">
        <v>0.58817767470000004</v>
      </c>
      <c r="H73" s="15" t="str">
        <f>IF($B73="N/A","N/A",IF(G73&gt;15,"No",IF(G73&lt;-15,"No","Yes")))</f>
        <v>N/A</v>
      </c>
      <c r="I73" s="28">
        <v>6.3140000000000001</v>
      </c>
      <c r="J73" s="28">
        <v>-6.18</v>
      </c>
      <c r="K73" s="15" t="str">
        <f t="shared" si="16"/>
        <v>Yes</v>
      </c>
    </row>
    <row r="74" spans="1:11" x14ac:dyDescent="0.25">
      <c r="A74" s="42" t="s">
        <v>252</v>
      </c>
      <c r="B74" s="30" t="s">
        <v>50</v>
      </c>
      <c r="C74" s="45">
        <v>7.8647377000000008E-3</v>
      </c>
      <c r="D74" s="15" t="str">
        <f>IF($B74="N/A","N/A",IF(C74&gt;15,"No",IF(C74&lt;-15,"No","Yes")))</f>
        <v>N/A</v>
      </c>
      <c r="E74" s="28">
        <v>2.0169005E-3</v>
      </c>
      <c r="F74" s="15" t="str">
        <f>IF($B74="N/A","N/A",IF(E74&gt;15,"No",IF(E74&lt;-15,"No","Yes")))</f>
        <v>N/A</v>
      </c>
      <c r="G74" s="28">
        <v>3.0161484999999999E-3</v>
      </c>
      <c r="H74" s="15" t="str">
        <f>IF($B74="N/A","N/A",IF(G74&gt;15,"No",IF(G74&lt;-15,"No","Yes")))</f>
        <v>N/A</v>
      </c>
      <c r="I74" s="28">
        <v>-74.400000000000006</v>
      </c>
      <c r="J74" s="28">
        <v>49.54</v>
      </c>
      <c r="K74" s="15" t="str">
        <f t="shared" si="16"/>
        <v>No</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0.33498165130000002</v>
      </c>
      <c r="D76" s="15" t="str">
        <f>IF($B76="N/A","N/A",IF(C76&gt;15,"No",IF(C76&lt;-15,"No","Yes")))</f>
        <v>N/A</v>
      </c>
      <c r="E76" s="28">
        <v>0.45791930460000002</v>
      </c>
      <c r="F76" s="15" t="str">
        <f>IF($B76="N/A","N/A",IF(E76&gt;15,"No",IF(E76&lt;-15,"No","Yes")))</f>
        <v>N/A</v>
      </c>
      <c r="G76" s="28">
        <v>0.57404486480000005</v>
      </c>
      <c r="H76" s="15" t="str">
        <f>IF($B76="N/A","N/A",IF(G76&gt;15,"No",IF(G76&lt;-15,"No","Yes")))</f>
        <v>N/A</v>
      </c>
      <c r="I76" s="28">
        <v>36.700000000000003</v>
      </c>
      <c r="J76" s="28">
        <v>25.36</v>
      </c>
      <c r="K76" s="15" t="str">
        <f t="shared" si="16"/>
        <v>No</v>
      </c>
    </row>
    <row r="77" spans="1:11" x14ac:dyDescent="0.25">
      <c r="A77" s="42" t="s">
        <v>255</v>
      </c>
      <c r="B77" s="30" t="s">
        <v>128</v>
      </c>
      <c r="C77" s="45">
        <v>7.3107231486000002</v>
      </c>
      <c r="D77" s="15" t="str">
        <f>IF($B77="N/A","N/A",IF(C77&gt;1,"Yes","No"))</f>
        <v>Yes</v>
      </c>
      <c r="E77" s="28">
        <v>7.3435347978000003</v>
      </c>
      <c r="F77" s="15" t="str">
        <f>IF($B77="N/A","N/A",IF(E77&gt;1,"Yes","No"))</f>
        <v>Yes</v>
      </c>
      <c r="G77" s="28">
        <v>6.4016745655999996</v>
      </c>
      <c r="H77" s="15" t="str">
        <f>IF($B77="N/A","N/A",IF(G77&gt;1,"Yes","No"))</f>
        <v>Yes</v>
      </c>
      <c r="I77" s="28">
        <v>0.44879999999999998</v>
      </c>
      <c r="J77" s="28">
        <v>-12.8</v>
      </c>
      <c r="K77" s="15" t="str">
        <f t="shared" si="16"/>
        <v>Yes</v>
      </c>
    </row>
    <row r="78" spans="1:11" x14ac:dyDescent="0.25">
      <c r="A78" s="42" t="s">
        <v>256</v>
      </c>
      <c r="B78" s="30" t="s">
        <v>74</v>
      </c>
      <c r="C78" s="45">
        <v>1.8566398800000002E-2</v>
      </c>
      <c r="D78" s="15" t="str">
        <f>IF($B78="N/A","N/A",IF(C78&gt;0,"Yes","No"))</f>
        <v>Yes</v>
      </c>
      <c r="E78" s="28">
        <v>1.76824155E-2</v>
      </c>
      <c r="F78" s="15" t="str">
        <f>IF($B78="N/A","N/A",IF(E78&gt;0,"Yes","No"))</f>
        <v>Yes</v>
      </c>
      <c r="G78" s="28">
        <v>1.4707314399999999E-2</v>
      </c>
      <c r="H78" s="15" t="str">
        <f>IF($B78="N/A","N/A",IF(G78&gt;0,"Yes","No"))</f>
        <v>Yes</v>
      </c>
      <c r="I78" s="28">
        <v>-4.76</v>
      </c>
      <c r="J78" s="28">
        <v>-16.8</v>
      </c>
      <c r="K78" s="15" t="str">
        <f t="shared" si="16"/>
        <v>No</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123.1996753</v>
      </c>
      <c r="D81" s="15" t="str">
        <f>IF($B81="N/A","N/A",IF(C81&gt;15,"No",IF(C81&lt;-15,"No","Yes")))</f>
        <v>N/A</v>
      </c>
      <c r="E81" s="37">
        <v>129.63720878000001</v>
      </c>
      <c r="F81" s="15" t="str">
        <f>IF($B81="N/A","N/A",IF(E81&gt;15,"No",IF(E81&lt;-15,"No","Yes")))</f>
        <v>N/A</v>
      </c>
      <c r="G81" s="37">
        <v>128.48128105999999</v>
      </c>
      <c r="H81" s="15" t="str">
        <f>IF($B81="N/A","N/A",IF(G81&gt;15,"No",IF(G81&lt;-15,"No","Yes")))</f>
        <v>N/A</v>
      </c>
      <c r="I81" s="28">
        <v>5.2249999999999996</v>
      </c>
      <c r="J81" s="28">
        <v>-0.89200000000000002</v>
      </c>
      <c r="K81" s="15" t="str">
        <f t="shared" ref="K81:K100" si="17">IF(J81="Div by 0", "N/A", IF(J81="N/A","N/A", IF(J81&gt;15, "No", IF(J81&lt;-15, "No", "Yes"))))</f>
        <v>Yes</v>
      </c>
    </row>
    <row r="82" spans="1:11" x14ac:dyDescent="0.25">
      <c r="A82" s="50" t="s">
        <v>232</v>
      </c>
      <c r="B82" s="30" t="s">
        <v>79</v>
      </c>
      <c r="C82" s="43">
        <v>76.011844855000007</v>
      </c>
      <c r="D82" s="15" t="str">
        <f>IF($B82="N/A","N/A",IF(C82&gt;90,"No",IF(C82&lt;20,"No","Yes")))</f>
        <v>Yes</v>
      </c>
      <c r="E82" s="37">
        <v>78.266570768999998</v>
      </c>
      <c r="F82" s="15" t="str">
        <f>IF($B82="N/A","N/A",IF(E82&gt;90,"No",IF(E82&lt;20,"No","Yes")))</f>
        <v>Yes</v>
      </c>
      <c r="G82" s="37">
        <v>79.935551829999994</v>
      </c>
      <c r="H82" s="15" t="str">
        <f>IF($B82="N/A","N/A",IF(G82&gt;90,"No",IF(G82&lt;20,"No","Yes")))</f>
        <v>Yes</v>
      </c>
      <c r="I82" s="28">
        <v>2.9660000000000002</v>
      </c>
      <c r="J82" s="28">
        <v>2.1320000000000001</v>
      </c>
      <c r="K82" s="15" t="str">
        <f t="shared" si="17"/>
        <v>Yes</v>
      </c>
    </row>
    <row r="83" spans="1:11" x14ac:dyDescent="0.25">
      <c r="A83" s="50" t="s">
        <v>233</v>
      </c>
      <c r="B83" s="30" t="s">
        <v>80</v>
      </c>
      <c r="C83" s="43">
        <v>36.021331480999997</v>
      </c>
      <c r="D83" s="15" t="str">
        <f>IF($B83="N/A","N/A",IF(C83&gt;60,"No",IF(C83&lt;10,"No","Yes")))</f>
        <v>Yes</v>
      </c>
      <c r="E83" s="37">
        <v>34.176503185999998</v>
      </c>
      <c r="F83" s="15" t="str">
        <f>IF($B83="N/A","N/A",IF(E83&gt;60,"No",IF(E83&lt;10,"No","Yes")))</f>
        <v>Yes</v>
      </c>
      <c r="G83" s="37">
        <v>40.405391180000002</v>
      </c>
      <c r="H83" s="15" t="str">
        <f>IF($B83="N/A","N/A",IF(G83&gt;60,"No",IF(G83&lt;10,"No","Yes")))</f>
        <v>Yes</v>
      </c>
      <c r="I83" s="28">
        <v>-5.12</v>
      </c>
      <c r="J83" s="28">
        <v>18.23</v>
      </c>
      <c r="K83" s="15" t="str">
        <f t="shared" si="17"/>
        <v>No</v>
      </c>
    </row>
    <row r="84" spans="1:11" x14ac:dyDescent="0.25">
      <c r="A84" s="50" t="s">
        <v>234</v>
      </c>
      <c r="B84" s="30" t="s">
        <v>81</v>
      </c>
      <c r="C84" s="43">
        <v>37.266813456000001</v>
      </c>
      <c r="D84" s="15" t="str">
        <f>IF($B84="N/A","N/A",IF(C84&gt;100,"No",IF(C84&lt;10,"No","Yes")))</f>
        <v>Yes</v>
      </c>
      <c r="E84" s="37">
        <v>40.883096662</v>
      </c>
      <c r="F84" s="15" t="str">
        <f>IF($B84="N/A","N/A",IF(E84&gt;100,"No",IF(E84&lt;10,"No","Yes")))</f>
        <v>Yes</v>
      </c>
      <c r="G84" s="37">
        <v>47.494957177000003</v>
      </c>
      <c r="H84" s="15" t="str">
        <f>IF($B84="N/A","N/A",IF(G84&gt;100,"No",IF(G84&lt;10,"No","Yes")))</f>
        <v>Yes</v>
      </c>
      <c r="I84" s="28">
        <v>9.7040000000000006</v>
      </c>
      <c r="J84" s="28">
        <v>16.170000000000002</v>
      </c>
      <c r="K84" s="15" t="str">
        <f t="shared" si="17"/>
        <v>No</v>
      </c>
    </row>
    <row r="85" spans="1:11" x14ac:dyDescent="0.25">
      <c r="A85" s="50" t="s">
        <v>235</v>
      </c>
      <c r="B85" s="30" t="s">
        <v>82</v>
      </c>
      <c r="C85" s="43">
        <v>186.17225407999999</v>
      </c>
      <c r="D85" s="15" t="str">
        <f>IF($B85="N/A","N/A",IF(C85&gt;100,"No",IF(C85&lt;20,"No","Yes")))</f>
        <v>No</v>
      </c>
      <c r="E85" s="37">
        <v>221.85139154999999</v>
      </c>
      <c r="F85" s="15" t="str">
        <f>IF($B85="N/A","N/A",IF(E85&gt;100,"No",IF(E85&lt;20,"No","Yes")))</f>
        <v>No</v>
      </c>
      <c r="G85" s="37">
        <v>221.54464960000001</v>
      </c>
      <c r="H85" s="15" t="str">
        <f>IF($B85="N/A","N/A",IF(G85&gt;100,"No",IF(G85&lt;20,"No","Yes")))</f>
        <v>No</v>
      </c>
      <c r="I85" s="28">
        <v>19.16</v>
      </c>
      <c r="J85" s="28">
        <v>-0.13800000000000001</v>
      </c>
      <c r="K85" s="15" t="str">
        <f t="shared" si="17"/>
        <v>Yes</v>
      </c>
    </row>
    <row r="86" spans="1:11" x14ac:dyDescent="0.25">
      <c r="A86" s="50" t="s">
        <v>236</v>
      </c>
      <c r="B86" s="30" t="s">
        <v>82</v>
      </c>
      <c r="C86" s="43">
        <v>91.213683759999995</v>
      </c>
      <c r="D86" s="15" t="str">
        <f>IF($B86="N/A","N/A",IF(C86&gt;100,"No",IF(C86&lt;20,"No","Yes")))</f>
        <v>Yes</v>
      </c>
      <c r="E86" s="37">
        <v>92.637698584000006</v>
      </c>
      <c r="F86" s="15" t="str">
        <f>IF($B86="N/A","N/A",IF(E86&gt;100,"No",IF(E86&lt;20,"No","Yes")))</f>
        <v>Yes</v>
      </c>
      <c r="G86" s="37">
        <v>92.316776498999999</v>
      </c>
      <c r="H86" s="15" t="str">
        <f>IF($B86="N/A","N/A",IF(G86&gt;100,"No",IF(G86&lt;20,"No","Yes")))</f>
        <v>Yes</v>
      </c>
      <c r="I86" s="28">
        <v>1.5609999999999999</v>
      </c>
      <c r="J86" s="28">
        <v>-0.34599999999999997</v>
      </c>
      <c r="K86" s="15" t="str">
        <f t="shared" si="17"/>
        <v>Yes</v>
      </c>
    </row>
    <row r="87" spans="1:11" x14ac:dyDescent="0.25">
      <c r="A87" s="50" t="s">
        <v>237</v>
      </c>
      <c r="B87" s="30" t="s">
        <v>50</v>
      </c>
      <c r="C87" s="43">
        <v>120.15824284999999</v>
      </c>
      <c r="D87" s="15" t="str">
        <f>IF($B87="N/A","N/A",IF(C87&gt;15,"No",IF(C87&lt;-15,"No","Yes")))</f>
        <v>N/A</v>
      </c>
      <c r="E87" s="37">
        <v>104.24675288</v>
      </c>
      <c r="F87" s="15" t="str">
        <f>IF($B87="N/A","N/A",IF(E87&gt;15,"No",IF(E87&lt;-15,"No","Yes")))</f>
        <v>N/A</v>
      </c>
      <c r="G87" s="37">
        <v>98.640796137999999</v>
      </c>
      <c r="H87" s="15" t="str">
        <f>IF($B87="N/A","N/A",IF(G87&gt;15,"No",IF(G87&lt;-15,"No","Yes")))</f>
        <v>N/A</v>
      </c>
      <c r="I87" s="28">
        <v>-13.2</v>
      </c>
      <c r="J87" s="28">
        <v>-5.38</v>
      </c>
      <c r="K87" s="15" t="str">
        <f t="shared" si="17"/>
        <v>Yes</v>
      </c>
    </row>
    <row r="88" spans="1:11" x14ac:dyDescent="0.25">
      <c r="A88" s="50" t="s">
        <v>238</v>
      </c>
      <c r="B88" s="30" t="s">
        <v>83</v>
      </c>
      <c r="C88" s="43">
        <v>58.655679919000001</v>
      </c>
      <c r="D88" s="15" t="str">
        <f>IF($B88="N/A","N/A",IF(C88&gt;60,"No",IF(C88&lt;10,"No","Yes")))</f>
        <v>Yes</v>
      </c>
      <c r="E88" s="37">
        <v>62.108966330000001</v>
      </c>
      <c r="F88" s="15" t="str">
        <f>IF($B88="N/A","N/A",IF(E88&gt;60,"No",IF(E88&lt;10,"No","Yes")))</f>
        <v>No</v>
      </c>
      <c r="G88" s="37">
        <v>66.458876744999998</v>
      </c>
      <c r="H88" s="15" t="str">
        <f>IF($B88="N/A","N/A",IF(G88&gt;60,"No",IF(G88&lt;10,"No","Yes")))</f>
        <v>No</v>
      </c>
      <c r="I88" s="28">
        <v>5.8869999999999996</v>
      </c>
      <c r="J88" s="28">
        <v>7.0039999999999996</v>
      </c>
      <c r="K88" s="15" t="str">
        <f t="shared" si="17"/>
        <v>Yes</v>
      </c>
    </row>
    <row r="89" spans="1:11" x14ac:dyDescent="0.25">
      <c r="A89" s="50" t="s">
        <v>239</v>
      </c>
      <c r="B89" s="30" t="s">
        <v>83</v>
      </c>
      <c r="C89" s="43">
        <v>212.87203030000001</v>
      </c>
      <c r="D89" s="15" t="str">
        <f>IF($B89="N/A","N/A",IF(C89&gt;60,"No",IF(C89&lt;10,"No","Yes")))</f>
        <v>No</v>
      </c>
      <c r="E89" s="37">
        <v>219.60294117999999</v>
      </c>
      <c r="F89" s="15" t="str">
        <f>IF($B89="N/A","N/A",IF(E89&gt;60,"No",IF(E89&lt;10,"No","Yes")))</f>
        <v>No</v>
      </c>
      <c r="G89" s="37">
        <v>195.02473189</v>
      </c>
      <c r="H89" s="15" t="str">
        <f>IF($B89="N/A","N/A",IF(G89&gt;60,"No",IF(G89&lt;10,"No","Yes")))</f>
        <v>No</v>
      </c>
      <c r="I89" s="28">
        <v>3.1619999999999999</v>
      </c>
      <c r="J89" s="28">
        <v>-11.2</v>
      </c>
      <c r="K89" s="15" t="str">
        <f t="shared" si="17"/>
        <v>Yes</v>
      </c>
    </row>
    <row r="90" spans="1:11" x14ac:dyDescent="0.25">
      <c r="A90" s="50" t="s">
        <v>240</v>
      </c>
      <c r="B90" s="30" t="s">
        <v>50</v>
      </c>
      <c r="C90" s="43">
        <v>526.64722404999998</v>
      </c>
      <c r="D90" s="15" t="str">
        <f t="shared" ref="D90:D100" si="18">IF($B90="N/A","N/A",IF(C90&gt;15,"No",IF(C90&lt;-15,"No","Yes")))</f>
        <v>N/A</v>
      </c>
      <c r="E90" s="37">
        <v>511.53011494999998</v>
      </c>
      <c r="F90" s="15" t="str">
        <f>IF($B90="N/A","N/A",IF(E90&gt;15,"No",IF(E90&lt;-15,"No","Yes")))</f>
        <v>N/A</v>
      </c>
      <c r="G90" s="37">
        <v>459.50977159000001</v>
      </c>
      <c r="H90" s="15" t="str">
        <f>IF($B90="N/A","N/A",IF(G90&gt;15,"No",IF(G90&lt;-15,"No","Yes")))</f>
        <v>N/A</v>
      </c>
      <c r="I90" s="28">
        <v>-2.87</v>
      </c>
      <c r="J90" s="28">
        <v>-10.199999999999999</v>
      </c>
      <c r="K90" s="15" t="str">
        <f t="shared" si="17"/>
        <v>Yes</v>
      </c>
    </row>
    <row r="91" spans="1:11" x14ac:dyDescent="0.25">
      <c r="A91" s="50" t="s">
        <v>241</v>
      </c>
      <c r="B91" s="30" t="s">
        <v>50</v>
      </c>
      <c r="C91" s="43">
        <v>144.00824804999999</v>
      </c>
      <c r="D91" s="15" t="str">
        <f t="shared" si="18"/>
        <v>N/A</v>
      </c>
      <c r="E91" s="37">
        <v>154.25786629000001</v>
      </c>
      <c r="F91" s="15" t="str">
        <f t="shared" ref="F91:F99" si="19">IF($B91="N/A","N/A",IF(E91&gt;15,"No",IF(E91&lt;-15,"No","Yes")))</f>
        <v>N/A</v>
      </c>
      <c r="G91" s="37">
        <v>148.30413443</v>
      </c>
      <c r="H91" s="15" t="str">
        <f t="shared" ref="H91:H112" si="20">IF($B91="N/A","N/A",IF(G91&gt;15,"No",IF(G91&lt;-15,"No","Yes")))</f>
        <v>N/A</v>
      </c>
      <c r="I91" s="28">
        <v>7.117</v>
      </c>
      <c r="J91" s="28">
        <v>-3.86</v>
      </c>
      <c r="K91" s="15" t="str">
        <f t="shared" si="17"/>
        <v>Yes</v>
      </c>
    </row>
    <row r="92" spans="1:11" x14ac:dyDescent="0.25">
      <c r="A92" s="50" t="s">
        <v>242</v>
      </c>
      <c r="B92" s="30" t="s">
        <v>50</v>
      </c>
      <c r="C92" s="43">
        <v>86.580247217999997</v>
      </c>
      <c r="D92" s="15" t="str">
        <f t="shared" si="18"/>
        <v>N/A</v>
      </c>
      <c r="E92" s="37">
        <v>82.883497257000002</v>
      </c>
      <c r="F92" s="15" t="str">
        <f t="shared" si="19"/>
        <v>N/A</v>
      </c>
      <c r="G92" s="37">
        <v>88.892329033999999</v>
      </c>
      <c r="H92" s="15" t="str">
        <f t="shared" si="20"/>
        <v>N/A</v>
      </c>
      <c r="I92" s="28">
        <v>-4.2699999999999996</v>
      </c>
      <c r="J92" s="28">
        <v>7.25</v>
      </c>
      <c r="K92" s="15" t="str">
        <f t="shared" si="17"/>
        <v>Yes</v>
      </c>
    </row>
    <row r="93" spans="1:11" x14ac:dyDescent="0.25">
      <c r="A93" s="50" t="s">
        <v>245</v>
      </c>
      <c r="B93" s="30" t="s">
        <v>50</v>
      </c>
      <c r="C93" s="43">
        <v>37.495630018</v>
      </c>
      <c r="D93" s="15" t="str">
        <f t="shared" si="18"/>
        <v>N/A</v>
      </c>
      <c r="E93" s="37">
        <v>55.894876367999998</v>
      </c>
      <c r="F93" s="15" t="str">
        <f t="shared" si="19"/>
        <v>N/A</v>
      </c>
      <c r="G93" s="37">
        <v>59.864540892000001</v>
      </c>
      <c r="H93" s="15" t="str">
        <f t="shared" si="20"/>
        <v>N/A</v>
      </c>
      <c r="I93" s="28">
        <v>49.07</v>
      </c>
      <c r="J93" s="28">
        <v>7.1020000000000003</v>
      </c>
      <c r="K93" s="15" t="str">
        <f t="shared" si="17"/>
        <v>Yes</v>
      </c>
    </row>
    <row r="94" spans="1:11" x14ac:dyDescent="0.25">
      <c r="A94" s="50" t="s">
        <v>246</v>
      </c>
      <c r="B94" s="30" t="s">
        <v>50</v>
      </c>
      <c r="C94" s="43">
        <v>32.252495009999997</v>
      </c>
      <c r="D94" s="15" t="str">
        <f t="shared" si="18"/>
        <v>N/A</v>
      </c>
      <c r="E94" s="37">
        <v>42.186315788999998</v>
      </c>
      <c r="F94" s="15" t="str">
        <f t="shared" si="19"/>
        <v>N/A</v>
      </c>
      <c r="G94" s="37">
        <v>168.16809117</v>
      </c>
      <c r="H94" s="15" t="str">
        <f t="shared" si="20"/>
        <v>N/A</v>
      </c>
      <c r="I94" s="28">
        <v>30.8</v>
      </c>
      <c r="J94" s="28">
        <v>298.60000000000002</v>
      </c>
      <c r="K94" s="15" t="str">
        <f t="shared" si="17"/>
        <v>No</v>
      </c>
    </row>
    <row r="95" spans="1:11" x14ac:dyDescent="0.25">
      <c r="A95" s="50" t="s">
        <v>247</v>
      </c>
      <c r="B95" s="30" t="s">
        <v>50</v>
      </c>
      <c r="C95" s="43">
        <v>72.940184572999996</v>
      </c>
      <c r="D95" s="15" t="str">
        <f t="shared" si="18"/>
        <v>N/A</v>
      </c>
      <c r="E95" s="37">
        <v>86.308488064000002</v>
      </c>
      <c r="F95" s="15" t="str">
        <f t="shared" si="19"/>
        <v>N/A</v>
      </c>
      <c r="G95" s="37">
        <v>111.50241105000001</v>
      </c>
      <c r="H95" s="15" t="str">
        <f t="shared" si="20"/>
        <v>N/A</v>
      </c>
      <c r="I95" s="28">
        <v>18.329999999999998</v>
      </c>
      <c r="J95" s="28">
        <v>29.19</v>
      </c>
      <c r="K95" s="15" t="str">
        <f t="shared" si="17"/>
        <v>No</v>
      </c>
    </row>
    <row r="96" spans="1:11" x14ac:dyDescent="0.25">
      <c r="A96" s="50" t="s">
        <v>248</v>
      </c>
      <c r="B96" s="30" t="s">
        <v>50</v>
      </c>
      <c r="C96" s="43">
        <v>24.102665885</v>
      </c>
      <c r="D96" s="15" t="str">
        <f t="shared" si="18"/>
        <v>N/A</v>
      </c>
      <c r="E96" s="37">
        <v>23.855152026999999</v>
      </c>
      <c r="F96" s="15" t="str">
        <f t="shared" si="19"/>
        <v>N/A</v>
      </c>
      <c r="G96" s="37">
        <v>25.395359441</v>
      </c>
      <c r="H96" s="15" t="str">
        <f t="shared" si="20"/>
        <v>N/A</v>
      </c>
      <c r="I96" s="28">
        <v>-1.03</v>
      </c>
      <c r="J96" s="28">
        <v>6.4560000000000004</v>
      </c>
      <c r="K96" s="15" t="str">
        <f t="shared" si="17"/>
        <v>Yes</v>
      </c>
    </row>
    <row r="97" spans="1:11" x14ac:dyDescent="0.25">
      <c r="A97" s="50" t="s">
        <v>249</v>
      </c>
      <c r="B97" s="30" t="s">
        <v>50</v>
      </c>
      <c r="C97" s="43">
        <v>2556.1587198000002</v>
      </c>
      <c r="D97" s="15" t="str">
        <f t="shared" si="18"/>
        <v>N/A</v>
      </c>
      <c r="E97" s="37">
        <v>2440.3710489</v>
      </c>
      <c r="F97" s="15" t="str">
        <f t="shared" si="19"/>
        <v>N/A</v>
      </c>
      <c r="G97" s="37">
        <v>3563.9954714999999</v>
      </c>
      <c r="H97" s="15" t="str">
        <f t="shared" si="20"/>
        <v>N/A</v>
      </c>
      <c r="I97" s="28">
        <v>-4.53</v>
      </c>
      <c r="J97" s="28">
        <v>46.04</v>
      </c>
      <c r="K97" s="15" t="str">
        <f t="shared" si="17"/>
        <v>No</v>
      </c>
    </row>
    <row r="98" spans="1:11" x14ac:dyDescent="0.25">
      <c r="A98" s="50" t="s">
        <v>254</v>
      </c>
      <c r="B98" s="30" t="s">
        <v>50</v>
      </c>
      <c r="C98" s="43">
        <v>716.39032366000004</v>
      </c>
      <c r="D98" s="15" t="str">
        <f t="shared" si="18"/>
        <v>N/A</v>
      </c>
      <c r="E98" s="37">
        <v>1012.7521419</v>
      </c>
      <c r="F98" s="15" t="str">
        <f t="shared" si="19"/>
        <v>N/A</v>
      </c>
      <c r="G98" s="37">
        <v>1742.1298538999999</v>
      </c>
      <c r="H98" s="15" t="str">
        <f t="shared" si="20"/>
        <v>N/A</v>
      </c>
      <c r="I98" s="28">
        <v>41.37</v>
      </c>
      <c r="J98" s="28">
        <v>72.02</v>
      </c>
      <c r="K98" s="15" t="str">
        <f t="shared" si="17"/>
        <v>No</v>
      </c>
    </row>
    <row r="99" spans="1:11" x14ac:dyDescent="0.25">
      <c r="A99" s="50" t="s">
        <v>255</v>
      </c>
      <c r="B99" s="30" t="s">
        <v>50</v>
      </c>
      <c r="C99" s="43">
        <v>266.12915520000001</v>
      </c>
      <c r="D99" s="15" t="str">
        <f t="shared" si="18"/>
        <v>N/A</v>
      </c>
      <c r="E99" s="37">
        <v>254.90549412999999</v>
      </c>
      <c r="F99" s="15" t="str">
        <f t="shared" si="19"/>
        <v>N/A</v>
      </c>
      <c r="G99" s="37">
        <v>272.65428365000002</v>
      </c>
      <c r="H99" s="15" t="str">
        <f t="shared" si="20"/>
        <v>N/A</v>
      </c>
      <c r="I99" s="28">
        <v>-4.22</v>
      </c>
      <c r="J99" s="28">
        <v>6.9630000000000001</v>
      </c>
      <c r="K99" s="15" t="str">
        <f t="shared" si="17"/>
        <v>Yes</v>
      </c>
    </row>
    <row r="100" spans="1:11" x14ac:dyDescent="0.25">
      <c r="A100" s="50" t="s">
        <v>256</v>
      </c>
      <c r="B100" s="30" t="s">
        <v>50</v>
      </c>
      <c r="C100" s="43">
        <v>346.00907716</v>
      </c>
      <c r="D100" s="15" t="str">
        <f t="shared" si="18"/>
        <v>N/A</v>
      </c>
      <c r="E100" s="37">
        <v>326.3</v>
      </c>
      <c r="F100" s="15" t="str">
        <f>IF($B100="N/A","N/A",IF(E100&gt;15,"No",IF(E100&lt;-15,"No","Yes")))</f>
        <v>N/A</v>
      </c>
      <c r="G100" s="37">
        <v>333.6640625</v>
      </c>
      <c r="H100" s="15" t="str">
        <f t="shared" si="20"/>
        <v>N/A</v>
      </c>
      <c r="I100" s="28">
        <v>-5.7</v>
      </c>
      <c r="J100" s="28">
        <v>2.2570000000000001</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0.2701537416</v>
      </c>
      <c r="D102" s="15" t="str">
        <f>IF($B102="N/A","N/A",IF(C102&gt;15,"No",IF(C102&lt;-15,"No","Yes")))</f>
        <v>N/A</v>
      </c>
      <c r="E102" s="28">
        <v>0.25614636619999998</v>
      </c>
      <c r="F102" s="15" t="str">
        <f>IF($B102="N/A","N/A",IF(E102&gt;15,"No",IF(E102&lt;-15,"No","Yes")))</f>
        <v>N/A</v>
      </c>
      <c r="G102" s="28">
        <v>0.26740310480000001</v>
      </c>
      <c r="H102" s="15" t="str">
        <f t="shared" si="20"/>
        <v>N/A</v>
      </c>
      <c r="I102" s="28">
        <v>-5.18</v>
      </c>
      <c r="J102" s="28">
        <v>4.3949999999999996</v>
      </c>
      <c r="K102" s="15" t="str">
        <f>IF(J102="Div by 0", "N/A", IF(J102="N/A","N/A", IF(J102&gt;15, "No", IF(J102&lt;-15, "No", "Yes"))))</f>
        <v>Yes</v>
      </c>
    </row>
    <row r="103" spans="1:11" x14ac:dyDescent="0.25">
      <c r="A103" s="42" t="s">
        <v>260</v>
      </c>
      <c r="B103" s="30" t="s">
        <v>50</v>
      </c>
      <c r="C103" s="45">
        <v>0.36191837809999999</v>
      </c>
      <c r="D103" s="15" t="str">
        <f>IF($B103="N/A","N/A",IF(C103&gt;15,"No",IF(C103&lt;-15,"No","Yes")))</f>
        <v>N/A</v>
      </c>
      <c r="E103" s="28">
        <v>0.339032689</v>
      </c>
      <c r="F103" s="15" t="str">
        <f t="shared" ref="F103:F112" si="21">IF($B103="N/A","N/A",IF(E103&gt;15,"No",IF(E103&lt;-15,"No","Yes")))</f>
        <v>N/A</v>
      </c>
      <c r="G103" s="28">
        <v>0.31488589909999998</v>
      </c>
      <c r="H103" s="15" t="str">
        <f t="shared" si="20"/>
        <v>N/A</v>
      </c>
      <c r="I103" s="28">
        <v>-6.32</v>
      </c>
      <c r="J103" s="28">
        <v>-7.12</v>
      </c>
      <c r="K103" s="15" t="str">
        <f>IF(J103="Div by 0", "N/A", IF(J103="N/A","N/A", IF(J103&gt;15, "No", IF(J103&lt;-15, "No", "Yes"))))</f>
        <v>Yes</v>
      </c>
    </row>
    <row r="104" spans="1:11" x14ac:dyDescent="0.25">
      <c r="A104" s="42" t="s">
        <v>261</v>
      </c>
      <c r="B104" s="30" t="s">
        <v>50</v>
      </c>
      <c r="C104" s="45">
        <v>0.21824647250000001</v>
      </c>
      <c r="D104" s="15" t="str">
        <f>IF($B104="N/A","N/A",IF(C104&gt;15,"No",IF(C104&lt;-15,"No","Yes")))</f>
        <v>N/A</v>
      </c>
      <c r="E104" s="28">
        <v>0.28797471409999997</v>
      </c>
      <c r="F104" s="15" t="str">
        <f t="shared" si="21"/>
        <v>N/A</v>
      </c>
      <c r="G104" s="28">
        <v>0.33622874009999998</v>
      </c>
      <c r="H104" s="15" t="str">
        <f t="shared" si="20"/>
        <v>N/A</v>
      </c>
      <c r="I104" s="28">
        <v>31.95</v>
      </c>
      <c r="J104" s="28">
        <v>16.760000000000002</v>
      </c>
      <c r="K104" s="15" t="str">
        <f>IF(J104="Div by 0", "N/A", IF(J104="N/A","N/A", IF(J104&gt;15, "No", IF(J104&lt;-15, "No", "Yes"))))</f>
        <v>No</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6.3410852494999999</v>
      </c>
      <c r="D106" s="15" t="str">
        <f>IF($B106="N/A","N/A",IF(C106&gt;15,"No",IF(C106&lt;-15,"No","Yes")))</f>
        <v>N/A</v>
      </c>
      <c r="E106" s="28">
        <v>7.4503200102999996</v>
      </c>
      <c r="F106" s="15" t="str">
        <f t="shared" si="21"/>
        <v>N/A</v>
      </c>
      <c r="G106" s="28">
        <v>6.7111313975</v>
      </c>
      <c r="H106" s="15" t="str">
        <f t="shared" si="20"/>
        <v>N/A</v>
      </c>
      <c r="I106" s="28">
        <v>17.489999999999998</v>
      </c>
      <c r="J106" s="28">
        <v>-9.92</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158.58089000000001</v>
      </c>
      <c r="D108" s="15" t="str">
        <f>IF($B108="N/A","N/A",IF(C108&gt;15,"No",IF(C108&lt;-15,"No","Yes")))</f>
        <v>N/A</v>
      </c>
      <c r="E108" s="41">
        <v>180.88199763</v>
      </c>
      <c r="F108" s="15" t="str">
        <f t="shared" si="21"/>
        <v>N/A</v>
      </c>
      <c r="G108" s="41">
        <v>191.25179933000001</v>
      </c>
      <c r="H108" s="15" t="str">
        <f>IF($B108="N/A","N/A",IF(G108&gt;15,"No",IF(G108&lt;-15,"No","Yes")))</f>
        <v>N/A</v>
      </c>
      <c r="I108" s="28">
        <v>14.06</v>
      </c>
      <c r="J108" s="28">
        <v>5.7329999999999997</v>
      </c>
      <c r="K108" s="15" t="str">
        <f t="shared" ref="K108:K133" si="22">IF(J108="Div by 0", "N/A", IF(J108="N/A","N/A", IF(J108&gt;15, "No", IF(J108&lt;-15, "No", "Yes"))))</f>
        <v>Yes</v>
      </c>
    </row>
    <row r="109" spans="1:11" x14ac:dyDescent="0.25">
      <c r="A109" s="42" t="s">
        <v>260</v>
      </c>
      <c r="B109" s="30" t="s">
        <v>50</v>
      </c>
      <c r="C109" s="46">
        <v>92.302910361000002</v>
      </c>
      <c r="D109" s="15" t="str">
        <f>IF($B109="N/A","N/A",IF(C109&gt;15,"No",IF(C109&lt;-15,"No","Yes")))</f>
        <v>N/A</v>
      </c>
      <c r="E109" s="41">
        <v>99.796104636999999</v>
      </c>
      <c r="F109" s="15" t="str">
        <f t="shared" si="21"/>
        <v>N/A</v>
      </c>
      <c r="G109" s="41">
        <v>107.28671774999999</v>
      </c>
      <c r="H109" s="15" t="str">
        <f t="shared" si="20"/>
        <v>N/A</v>
      </c>
      <c r="I109" s="28">
        <v>8.1180000000000003</v>
      </c>
      <c r="J109" s="28">
        <v>7.5060000000000002</v>
      </c>
      <c r="K109" s="15" t="str">
        <f t="shared" si="22"/>
        <v>Yes</v>
      </c>
    </row>
    <row r="110" spans="1:11" x14ac:dyDescent="0.25">
      <c r="A110" s="42" t="s">
        <v>261</v>
      </c>
      <c r="B110" s="30" t="s">
        <v>50</v>
      </c>
      <c r="C110" s="46">
        <v>363.76743886999998</v>
      </c>
      <c r="D110" s="15" t="str">
        <f>IF($B110="N/A","N/A",IF(C110&gt;15,"No",IF(C110&lt;-15,"No","Yes")))</f>
        <v>N/A</v>
      </c>
      <c r="E110" s="41">
        <v>323.71850714999999</v>
      </c>
      <c r="F110" s="15" t="str">
        <f t="shared" si="21"/>
        <v>N/A</v>
      </c>
      <c r="G110" s="41">
        <v>264.73797522000001</v>
      </c>
      <c r="H110" s="15" t="str">
        <f t="shared" si="20"/>
        <v>N/A</v>
      </c>
      <c r="I110" s="28">
        <v>-11</v>
      </c>
      <c r="J110" s="28">
        <v>-18.2</v>
      </c>
      <c r="K110" s="15" t="str">
        <f t="shared" si="22"/>
        <v>No</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559.75858785000003</v>
      </c>
      <c r="D112" s="15" t="str">
        <f>IF($B112="N/A","N/A",IF(C112&gt;15,"No",IF(C112&lt;-15,"No","Yes")))</f>
        <v>N/A</v>
      </c>
      <c r="E112" s="41">
        <v>513.42794948000005</v>
      </c>
      <c r="F112" s="15" t="str">
        <f t="shared" si="21"/>
        <v>N/A</v>
      </c>
      <c r="G112" s="41">
        <v>540.04457864999995</v>
      </c>
      <c r="H112" s="15" t="str">
        <f t="shared" si="20"/>
        <v>N/A</v>
      </c>
      <c r="I112" s="28">
        <v>-8.2799999999999994</v>
      </c>
      <c r="J112" s="28">
        <v>5.1840000000000002</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78.855231243999995</v>
      </c>
      <c r="D114" s="15" t="str">
        <f>IF($B114="N/A","N/A",IF(C114&gt;60,"Yes","No"))</f>
        <v>Yes</v>
      </c>
      <c r="E114" s="28">
        <v>79.874896910000004</v>
      </c>
      <c r="F114" s="15" t="str">
        <f>IF($B114="N/A","N/A",IF(E114&gt;60,"Yes","No"))</f>
        <v>Yes</v>
      </c>
      <c r="G114" s="28">
        <v>78.768584141999995</v>
      </c>
      <c r="H114" s="15" t="str">
        <f>IF($B114="N/A","N/A",IF(G114&gt;60,"Yes","No"))</f>
        <v>Yes</v>
      </c>
      <c r="I114" s="28">
        <v>1.2929999999999999</v>
      </c>
      <c r="J114" s="28">
        <v>-1.39</v>
      </c>
      <c r="K114" s="15" t="str">
        <f t="shared" si="22"/>
        <v>Yes</v>
      </c>
    </row>
    <row r="115" spans="1:11" x14ac:dyDescent="0.25">
      <c r="A115" s="42" t="s">
        <v>264</v>
      </c>
      <c r="B115" s="30" t="s">
        <v>84</v>
      </c>
      <c r="C115" s="45">
        <v>100</v>
      </c>
      <c r="D115" s="15" t="str">
        <f>IF($B115="N/A","N/A",IF(C115&gt;100,"No",IF(C115&lt;85,"No","Yes")))</f>
        <v>Yes</v>
      </c>
      <c r="E115" s="28">
        <v>100</v>
      </c>
      <c r="F115" s="15" t="str">
        <f>IF($B115="N/A","N/A",IF(E115&gt;100,"No",IF(E115&lt;85,"No","Yes")))</f>
        <v>Yes</v>
      </c>
      <c r="G115" s="28">
        <v>100</v>
      </c>
      <c r="H115" s="15" t="str">
        <f>IF($B115="N/A","N/A",IF(G115&gt;100,"No",IF(G115&lt;85,"No","Yes")))</f>
        <v>Yes</v>
      </c>
      <c r="I115" s="28">
        <v>0</v>
      </c>
      <c r="J115" s="28">
        <v>0</v>
      </c>
      <c r="K115" s="15" t="str">
        <f t="shared" si="22"/>
        <v>Yes</v>
      </c>
    </row>
    <row r="116" spans="1:11" x14ac:dyDescent="0.25">
      <c r="A116" s="42" t="s">
        <v>265</v>
      </c>
      <c r="B116" s="30" t="s">
        <v>50</v>
      </c>
      <c r="C116" s="45">
        <v>40.334722519000003</v>
      </c>
      <c r="D116" s="15" t="str">
        <f>IF($B116="N/A","N/A",IF(C116&gt;15,"No",IF(C116&lt;-15,"No","Yes")))</f>
        <v>N/A</v>
      </c>
      <c r="E116" s="28">
        <v>39.724088932000001</v>
      </c>
      <c r="F116" s="15" t="str">
        <f>IF($B116="N/A","N/A",IF(E116&gt;15,"No",IF(E116&lt;-15,"No","Yes")))</f>
        <v>N/A</v>
      </c>
      <c r="G116" s="28">
        <v>40.326970906</v>
      </c>
      <c r="H116" s="15" t="str">
        <f>IF($B116="N/A","N/A",IF(G116&gt;15,"No",IF(G116&lt;-15,"No","Yes")))</f>
        <v>N/A</v>
      </c>
      <c r="I116" s="28">
        <v>-1.51</v>
      </c>
      <c r="J116" s="28">
        <v>1.518</v>
      </c>
      <c r="K116" s="15" t="str">
        <f t="shared" si="22"/>
        <v>Yes</v>
      </c>
    </row>
    <row r="117" spans="1:11" x14ac:dyDescent="0.25">
      <c r="A117" s="42" t="s">
        <v>195</v>
      </c>
      <c r="B117" s="30" t="s">
        <v>12</v>
      </c>
      <c r="C117" s="45">
        <v>7.6584740329000001</v>
      </c>
      <c r="D117" s="15" t="str">
        <f>IF($B117="N/A","N/A",IF(C117&gt;25,"No",IF(C117&lt;5,"No","Yes")))</f>
        <v>Yes</v>
      </c>
      <c r="E117" s="28">
        <v>8.1666784273000008</v>
      </c>
      <c r="F117" s="15" t="str">
        <f>IF($B117="N/A","N/A",IF(E117&gt;25,"No",IF(E117&lt;5,"No","Yes")))</f>
        <v>Yes</v>
      </c>
      <c r="G117" s="28">
        <v>8.0546215729000004</v>
      </c>
      <c r="H117" s="15" t="str">
        <f>IF($B117="N/A","N/A",IF(G117&gt;25,"No",IF(G117&lt;5,"No","Yes")))</f>
        <v>Yes</v>
      </c>
      <c r="I117" s="28">
        <v>6.6360000000000001</v>
      </c>
      <c r="J117" s="28">
        <v>-1.37</v>
      </c>
      <c r="K117" s="15" t="str">
        <f t="shared" si="22"/>
        <v>Yes</v>
      </c>
    </row>
    <row r="118" spans="1:11" x14ac:dyDescent="0.25">
      <c r="A118" s="42" t="s">
        <v>196</v>
      </c>
      <c r="B118" s="30" t="s">
        <v>13</v>
      </c>
      <c r="C118" s="45">
        <v>49.155695661000003</v>
      </c>
      <c r="D118" s="15" t="str">
        <f>IF($B118="N/A","N/A",IF(C118&gt;70,"No",IF(C118&lt;40,"No","Yes")))</f>
        <v>Yes</v>
      </c>
      <c r="E118" s="28">
        <v>48.890662206000002</v>
      </c>
      <c r="F118" s="15" t="str">
        <f>IF($B118="N/A","N/A",IF(E118&gt;70,"No",IF(E118&lt;40,"No","Yes")))</f>
        <v>Yes</v>
      </c>
      <c r="G118" s="28">
        <v>48.750647305000001</v>
      </c>
      <c r="H118" s="15" t="str">
        <f>IF($B118="N/A","N/A",IF(G118&gt;70,"No",IF(G118&lt;40,"No","Yes")))</f>
        <v>Yes</v>
      </c>
      <c r="I118" s="28">
        <v>-0.53900000000000003</v>
      </c>
      <c r="J118" s="28">
        <v>-0.28599999999999998</v>
      </c>
      <c r="K118" s="15" t="str">
        <f t="shared" si="22"/>
        <v>Yes</v>
      </c>
    </row>
    <row r="119" spans="1:11" x14ac:dyDescent="0.25">
      <c r="A119" s="42" t="s">
        <v>197</v>
      </c>
      <c r="B119" s="30" t="s">
        <v>14</v>
      </c>
      <c r="C119" s="45">
        <v>43.185509723999999</v>
      </c>
      <c r="D119" s="15" t="str">
        <f>IF($B119="N/A","N/A",IF(C119&gt;55,"No",IF(C119&lt;20,"No","Yes")))</f>
        <v>Yes</v>
      </c>
      <c r="E119" s="28">
        <v>42.942382645999999</v>
      </c>
      <c r="F119" s="15" t="str">
        <f>IF($B119="N/A","N/A",IF(E119&gt;55,"No",IF(E119&lt;20,"No","Yes")))</f>
        <v>Yes</v>
      </c>
      <c r="G119" s="28">
        <v>43.194658187000002</v>
      </c>
      <c r="H119" s="15" t="str">
        <f>IF($B119="N/A","N/A",IF(G119&gt;55,"No",IF(G119&lt;20,"No","Yes")))</f>
        <v>Yes</v>
      </c>
      <c r="I119" s="28">
        <v>-0.56299999999999994</v>
      </c>
      <c r="J119" s="28">
        <v>0.58750000000000002</v>
      </c>
      <c r="K119" s="15" t="str">
        <f t="shared" si="22"/>
        <v>Yes</v>
      </c>
    </row>
    <row r="120" spans="1:11" x14ac:dyDescent="0.25">
      <c r="A120" s="56" t="s">
        <v>950</v>
      </c>
      <c r="B120" s="55" t="s">
        <v>956</v>
      </c>
      <c r="C120" s="187" t="s">
        <v>50</v>
      </c>
      <c r="D120" s="15" t="str">
        <f>IF(OR($B120="N/A",$C120="N/A"),"N/A",IF(C120&gt;95,"Yes","No"))</f>
        <v>N/A</v>
      </c>
      <c r="E120" s="28">
        <v>95.467085151000006</v>
      </c>
      <c r="F120" s="15" t="str">
        <f>IF($B120="N/A","N/A",IF(E120&gt;95,"Yes","No"))</f>
        <v>Yes</v>
      </c>
      <c r="G120" s="28">
        <v>95.555374905999997</v>
      </c>
      <c r="H120" s="15" t="str">
        <f>IF($B120="N/A","N/A",IF(G120&gt;95,"Yes","No"))</f>
        <v>Yes</v>
      </c>
      <c r="I120" s="28" t="s">
        <v>50</v>
      </c>
      <c r="J120" s="28">
        <v>9.2499999999999999E-2</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x14ac:dyDescent="0.25">
      <c r="A125" s="42" t="s">
        <v>268</v>
      </c>
      <c r="B125" s="30" t="s">
        <v>55</v>
      </c>
      <c r="C125" s="45">
        <v>98.820402134999995</v>
      </c>
      <c r="D125" s="15" t="str">
        <f>IF($B125="N/A","N/A",IF(C125&gt;100,"No",IF(C125&lt;98,"No","Yes")))</f>
        <v>Yes</v>
      </c>
      <c r="E125" s="28">
        <v>98.889891507000002</v>
      </c>
      <c r="F125" s="15" t="str">
        <f>IF($B125="N/A","N/A",IF(E125&gt;100,"No",IF(E125&lt;98,"No","Yes")))</f>
        <v>Yes</v>
      </c>
      <c r="G125" s="28">
        <v>98.949415576000007</v>
      </c>
      <c r="H125" s="15" t="str">
        <f>IF($B125="N/A","N/A",IF(G125&gt;100,"No",IF(G125&lt;98,"No","Yes")))</f>
        <v>Yes</v>
      </c>
      <c r="I125" s="28">
        <v>7.0300000000000001E-2</v>
      </c>
      <c r="J125" s="28">
        <v>6.0199999999999997E-2</v>
      </c>
      <c r="K125" s="15" t="str">
        <f t="shared" si="22"/>
        <v>Yes</v>
      </c>
    </row>
    <row r="126" spans="1:11" x14ac:dyDescent="0.25">
      <c r="A126" s="42" t="s">
        <v>269</v>
      </c>
      <c r="B126" s="30" t="s">
        <v>50</v>
      </c>
      <c r="C126" s="45">
        <v>56.740737373000002</v>
      </c>
      <c r="D126" s="15" t="str">
        <f>IF($B126="N/A","N/A",IF(C126&gt;15,"No",IF(C126&lt;-15,"No","Yes")))</f>
        <v>N/A</v>
      </c>
      <c r="E126" s="28">
        <v>56.668933682999999</v>
      </c>
      <c r="F126" s="15" t="str">
        <f>IF($B126="N/A","N/A",IF(E126&gt;15,"No",IF(E126&lt;-15,"No","Yes")))</f>
        <v>N/A</v>
      </c>
      <c r="G126" s="28">
        <v>56.701153032999997</v>
      </c>
      <c r="H126" s="15" t="str">
        <f>IF($B126="N/A","N/A",IF(G126&gt;15,"No",IF(G126&lt;-15,"No","Yes")))</f>
        <v>N/A</v>
      </c>
      <c r="I126" s="28">
        <v>-0.127</v>
      </c>
      <c r="J126" s="28">
        <v>5.6899999999999999E-2</v>
      </c>
      <c r="K126" s="15" t="str">
        <f t="shared" si="22"/>
        <v>Yes</v>
      </c>
    </row>
    <row r="127" spans="1:11" x14ac:dyDescent="0.25">
      <c r="A127" s="42" t="s">
        <v>270</v>
      </c>
      <c r="B127" s="30" t="s">
        <v>50</v>
      </c>
      <c r="C127" s="45">
        <v>43.259233102000003</v>
      </c>
      <c r="D127" s="15" t="str">
        <f>IF($B127="N/A","N/A",IF(C127&gt;15,"No",IF(C127&lt;-15,"No","Yes")))</f>
        <v>N/A</v>
      </c>
      <c r="E127" s="28">
        <v>43.330979495999998</v>
      </c>
      <c r="F127" s="15" t="str">
        <f>IF($B127="N/A","N/A",IF(E127&gt;15,"No",IF(E127&lt;-15,"No","Yes")))</f>
        <v>N/A</v>
      </c>
      <c r="G127" s="28">
        <v>43.298816905999999</v>
      </c>
      <c r="H127" s="15" t="str">
        <f>IF($B127="N/A","N/A",IF(G127&gt;15,"No",IF(G127&lt;-15,"No","Yes")))</f>
        <v>N/A</v>
      </c>
      <c r="I127" s="28">
        <v>0.16589999999999999</v>
      </c>
      <c r="J127" s="28">
        <v>-7.3999999999999996E-2</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2.95251E-5</v>
      </c>
      <c r="D129" s="15" t="str">
        <f>IF($B129="N/A","N/A",IF(C129&gt;15,"No",IF(C129&lt;-15,"No","Yes")))</f>
        <v>N/A</v>
      </c>
      <c r="E129" s="28">
        <v>8.6821899999999996E-5</v>
      </c>
      <c r="F129" s="15" t="str">
        <f>IF($B129="N/A","N/A",IF(E129&gt;15,"No",IF(E129&lt;-15,"No","Yes")))</f>
        <v>N/A</v>
      </c>
      <c r="G129" s="28">
        <v>3.00613E-5</v>
      </c>
      <c r="H129" s="15" t="str">
        <f>IF($B129="N/A","N/A",IF(G129&gt;15,"No",IF(G129&lt;-15,"No","Yes")))</f>
        <v>N/A</v>
      </c>
      <c r="I129" s="28">
        <v>194.1</v>
      </c>
      <c r="J129" s="28">
        <v>-65.400000000000006</v>
      </c>
      <c r="K129" s="15" t="str">
        <f t="shared" si="22"/>
        <v>No</v>
      </c>
    </row>
    <row r="130" spans="1:11" x14ac:dyDescent="0.25">
      <c r="A130" s="42" t="s">
        <v>202</v>
      </c>
      <c r="B130" s="30" t="s">
        <v>55</v>
      </c>
      <c r="C130" s="45">
        <v>100</v>
      </c>
      <c r="D130" s="15" t="str">
        <f>IF($B130="N/A","N/A",IF(C130&gt;100,"No",IF(C130&lt;98,"No","Yes")))</f>
        <v>Yes</v>
      </c>
      <c r="E130" s="28">
        <v>99.999846790999996</v>
      </c>
      <c r="F130" s="15" t="str">
        <f>IF($B130="N/A","N/A",IF(E130&gt;100,"No",IF(E130&lt;98,"No","Yes")))</f>
        <v>Yes</v>
      </c>
      <c r="G130" s="28">
        <v>100</v>
      </c>
      <c r="H130" s="15" t="str">
        <f>IF($B130="N/A","N/A",IF(G130&gt;100,"No",IF(G130&lt;98,"No","Yes")))</f>
        <v>Yes</v>
      </c>
      <c r="I130" s="28">
        <v>0</v>
      </c>
      <c r="J130" s="28">
        <v>2.0000000000000001E-4</v>
      </c>
      <c r="K130" s="15" t="str">
        <f t="shared" si="22"/>
        <v>Yes</v>
      </c>
    </row>
    <row r="131" spans="1:11" ht="25" x14ac:dyDescent="0.25">
      <c r="A131" s="42" t="s">
        <v>273</v>
      </c>
      <c r="B131" s="39" t="s">
        <v>55</v>
      </c>
      <c r="C131" s="45">
        <v>99.999726992999996</v>
      </c>
      <c r="D131" s="15" t="str">
        <f>IF($B131="N/A","N/A",IF(C131&gt;100,"No",IF(C131&lt;98,"No","Yes")))</f>
        <v>Yes</v>
      </c>
      <c r="E131" s="28">
        <v>100</v>
      </c>
      <c r="F131" s="15" t="str">
        <f>IF($B131="N/A","N/A",IF(E131&gt;100,"No",IF(E131&lt;98,"No","Yes")))</f>
        <v>Yes</v>
      </c>
      <c r="G131" s="28">
        <v>100</v>
      </c>
      <c r="H131" s="15" t="str">
        <f>IF($B131="N/A","N/A",IF(G131&gt;100,"No",IF(G131&lt;98,"No","Yes")))</f>
        <v>Yes</v>
      </c>
      <c r="I131" s="28">
        <v>2.9999999999999997E-4</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92.081999035999999</v>
      </c>
      <c r="D133" s="15" t="str">
        <f>IF($B133="N/A","N/A",IF(C133&gt;15,"No",IF(C133&lt;-15,"No","Yes")))</f>
        <v>N/A</v>
      </c>
      <c r="E133" s="28">
        <v>91.383200278000004</v>
      </c>
      <c r="F133" s="15" t="str">
        <f>IF($B133="N/A","N/A",IF(E133&gt;15,"No",IF(E133&lt;-15,"No","Yes")))</f>
        <v>N/A</v>
      </c>
      <c r="G133" s="28">
        <v>88.968722717999995</v>
      </c>
      <c r="H133" s="15" t="str">
        <f>IF($B133="N/A","N/A",IF(G133&gt;15,"No",IF(G133&lt;-15,"No","Yes")))</f>
        <v>N/A</v>
      </c>
      <c r="I133" s="28">
        <v>-0.75900000000000001</v>
      </c>
      <c r="J133" s="28">
        <v>-2.64</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87.349681688999993</v>
      </c>
      <c r="D135" s="15" t="str">
        <f t="shared" ref="D135:D158" si="25">IF($B135="N/A","N/A",IF(C135&gt;15,"No",IF(C135&lt;-15,"No","Yes")))</f>
        <v>N/A</v>
      </c>
      <c r="E135" s="15">
        <v>86.199731172</v>
      </c>
      <c r="F135" s="15" t="str">
        <f t="shared" ref="F135:F158" si="26">IF($B135="N/A","N/A",IF(E135&gt;15,"No",IF(E135&lt;-15,"No","Yes")))</f>
        <v>N/A</v>
      </c>
      <c r="G135" s="28">
        <v>86.887969618</v>
      </c>
      <c r="H135" s="15" t="str">
        <f t="shared" ref="H135:H158" si="27">IF($B135="N/A","N/A",IF(G135&gt;15,"No",IF(G135&lt;-15,"No","Yes")))</f>
        <v>N/A</v>
      </c>
      <c r="I135" s="30" t="s">
        <v>1092</v>
      </c>
      <c r="J135" s="28">
        <v>0.7984</v>
      </c>
      <c r="K135" s="15" t="str">
        <f t="shared" ref="K135:K158" si="28">IF(J135="Div by 0", "N/A", IF(J135="N/A","N/A", IF(J135&gt;15, "No", IF(J135&lt;-15, "No", "Yes"))))</f>
        <v>Yes</v>
      </c>
    </row>
    <row r="136" spans="1:11" ht="12.75" customHeight="1" x14ac:dyDescent="0.25">
      <c r="A136" s="42" t="s">
        <v>275</v>
      </c>
      <c r="B136" s="30" t="s">
        <v>50</v>
      </c>
      <c r="C136" s="8">
        <v>6.3092330616999996</v>
      </c>
      <c r="D136" s="30" t="s">
        <v>50</v>
      </c>
      <c r="E136" s="15">
        <v>6.3499488176999996</v>
      </c>
      <c r="F136" s="30" t="s">
        <v>50</v>
      </c>
      <c r="G136" s="28">
        <v>6.4008989846000004</v>
      </c>
      <c r="H136" s="30" t="s">
        <v>50</v>
      </c>
      <c r="I136" s="30" t="s">
        <v>1093</v>
      </c>
      <c r="J136" s="28">
        <v>0.8024</v>
      </c>
      <c r="K136" s="15" t="str">
        <f t="shared" si="28"/>
        <v>Yes</v>
      </c>
    </row>
    <row r="137" spans="1:11" x14ac:dyDescent="0.25">
      <c r="A137" s="50" t="s">
        <v>276</v>
      </c>
      <c r="B137" s="30" t="s">
        <v>50</v>
      </c>
      <c r="C137" s="8">
        <v>0.94806604689999996</v>
      </c>
      <c r="D137" s="15" t="str">
        <f t="shared" si="25"/>
        <v>N/A</v>
      </c>
      <c r="E137" s="15">
        <v>0.57321417959999998</v>
      </c>
      <c r="F137" s="15" t="str">
        <f t="shared" si="26"/>
        <v>N/A</v>
      </c>
      <c r="G137" s="28">
        <v>0.48646165860000001</v>
      </c>
      <c r="H137" s="15" t="str">
        <f t="shared" si="27"/>
        <v>N/A</v>
      </c>
      <c r="I137" s="30" t="s">
        <v>1094</v>
      </c>
      <c r="J137" s="28">
        <v>-15.1</v>
      </c>
      <c r="K137" s="15" t="str">
        <f t="shared" si="28"/>
        <v>No</v>
      </c>
    </row>
    <row r="138" spans="1:11" x14ac:dyDescent="0.25">
      <c r="A138" s="50" t="s">
        <v>831</v>
      </c>
      <c r="B138" s="30" t="s">
        <v>50</v>
      </c>
      <c r="C138" s="8">
        <v>7.8647377000000008E-3</v>
      </c>
      <c r="D138" s="15" t="str">
        <f t="shared" si="25"/>
        <v>N/A</v>
      </c>
      <c r="E138" s="15">
        <v>2.0169005E-3</v>
      </c>
      <c r="F138" s="15" t="str">
        <f t="shared" si="26"/>
        <v>N/A</v>
      </c>
      <c r="G138" s="28">
        <v>3.0161484999999999E-3</v>
      </c>
      <c r="H138" s="15" t="str">
        <f t="shared" si="27"/>
        <v>N/A</v>
      </c>
      <c r="I138" s="30" t="s">
        <v>1095</v>
      </c>
      <c r="J138" s="28">
        <v>49.54</v>
      </c>
      <c r="K138" s="15" t="str">
        <f t="shared" si="28"/>
        <v>No</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2.4418887167999999</v>
      </c>
      <c r="D140" s="15" t="str">
        <f t="shared" si="25"/>
        <v>N/A</v>
      </c>
      <c r="E140" s="15">
        <v>2.9737678603000002</v>
      </c>
      <c r="F140" s="15" t="str">
        <f t="shared" si="26"/>
        <v>N/A</v>
      </c>
      <c r="G140" s="28">
        <v>3.1419074870000001</v>
      </c>
      <c r="H140" s="15" t="str">
        <f t="shared" si="27"/>
        <v>N/A</v>
      </c>
      <c r="I140" s="30" t="s">
        <v>1096</v>
      </c>
      <c r="J140" s="28">
        <v>5.6539999999999999</v>
      </c>
      <c r="K140" s="15" t="str">
        <f t="shared" si="28"/>
        <v>Yes</v>
      </c>
    </row>
    <row r="141" spans="1:11" x14ac:dyDescent="0.25">
      <c r="A141" s="50" t="s">
        <v>279</v>
      </c>
      <c r="B141" s="30" t="s">
        <v>50</v>
      </c>
      <c r="C141" s="8">
        <v>0</v>
      </c>
      <c r="D141" s="15" t="str">
        <f t="shared" si="25"/>
        <v>N/A</v>
      </c>
      <c r="E141" s="15">
        <v>0</v>
      </c>
      <c r="F141" s="15" t="str">
        <f t="shared" si="26"/>
        <v>N/A</v>
      </c>
      <c r="G141" s="28">
        <v>0</v>
      </c>
      <c r="H141" s="15" t="str">
        <f t="shared" si="27"/>
        <v>N/A</v>
      </c>
      <c r="I141" s="30" t="s">
        <v>1088</v>
      </c>
      <c r="J141" s="28" t="s">
        <v>1088</v>
      </c>
      <c r="K141" s="15" t="str">
        <f t="shared" si="28"/>
        <v>N/A</v>
      </c>
    </row>
    <row r="142" spans="1:11" x14ac:dyDescent="0.25">
      <c r="A142" s="50" t="s">
        <v>280</v>
      </c>
      <c r="B142" s="30" t="s">
        <v>50</v>
      </c>
      <c r="C142" s="8">
        <v>3.0560123799999998E-2</v>
      </c>
      <c r="D142" s="15" t="str">
        <f t="shared" si="25"/>
        <v>N/A</v>
      </c>
      <c r="E142" s="15">
        <v>6.0589902000000001E-2</v>
      </c>
      <c r="F142" s="15" t="str">
        <f t="shared" si="26"/>
        <v>N/A</v>
      </c>
      <c r="G142" s="28">
        <v>5.7766424300000001E-2</v>
      </c>
      <c r="H142" s="15" t="str">
        <f t="shared" si="27"/>
        <v>N/A</v>
      </c>
      <c r="I142" s="30" t="s">
        <v>1097</v>
      </c>
      <c r="J142" s="28">
        <v>-4.66</v>
      </c>
      <c r="K142" s="15" t="str">
        <f t="shared" si="28"/>
        <v>Yes</v>
      </c>
    </row>
    <row r="143" spans="1:11" x14ac:dyDescent="0.25">
      <c r="A143" s="50" t="s">
        <v>281</v>
      </c>
      <c r="B143" s="30" t="s">
        <v>50</v>
      </c>
      <c r="C143" s="8">
        <v>6.1232600999999998E-3</v>
      </c>
      <c r="D143" s="15" t="str">
        <f t="shared" si="25"/>
        <v>N/A</v>
      </c>
      <c r="E143" s="15">
        <v>1.0858108300000001E-2</v>
      </c>
      <c r="F143" s="15" t="str">
        <f t="shared" si="26"/>
        <v>N/A</v>
      </c>
      <c r="G143" s="28">
        <v>5.6301438000000001E-3</v>
      </c>
      <c r="H143" s="15" t="str">
        <f t="shared" si="27"/>
        <v>N/A</v>
      </c>
      <c r="I143" s="30" t="s">
        <v>1098</v>
      </c>
      <c r="J143" s="28">
        <v>-48.1</v>
      </c>
      <c r="K143" s="15" t="str">
        <f t="shared" si="28"/>
        <v>No</v>
      </c>
    </row>
    <row r="144" spans="1:11" x14ac:dyDescent="0.25">
      <c r="A144" s="50" t="s">
        <v>282</v>
      </c>
      <c r="B144" s="30" t="s">
        <v>50</v>
      </c>
      <c r="C144" s="8">
        <v>0.66251989010000001</v>
      </c>
      <c r="D144" s="15" t="str">
        <f t="shared" si="25"/>
        <v>N/A</v>
      </c>
      <c r="E144" s="15">
        <v>0.70254447200000003</v>
      </c>
      <c r="F144" s="15" t="str">
        <f t="shared" si="26"/>
        <v>N/A</v>
      </c>
      <c r="G144" s="28">
        <v>0.57864090050000005</v>
      </c>
      <c r="H144" s="15" t="str">
        <f t="shared" si="27"/>
        <v>N/A</v>
      </c>
      <c r="I144" s="30" t="s">
        <v>1099</v>
      </c>
      <c r="J144" s="28">
        <v>-17.600000000000001</v>
      </c>
      <c r="K144" s="15" t="str">
        <f t="shared" si="28"/>
        <v>No</v>
      </c>
    </row>
    <row r="145" spans="1:11" x14ac:dyDescent="0.25">
      <c r="A145" s="50" t="s">
        <v>283</v>
      </c>
      <c r="B145" s="30" t="s">
        <v>50</v>
      </c>
      <c r="C145" s="8">
        <v>0.1278581651</v>
      </c>
      <c r="D145" s="15" t="str">
        <f t="shared" si="25"/>
        <v>N/A</v>
      </c>
      <c r="E145" s="15">
        <v>0.15292526549999999</v>
      </c>
      <c r="F145" s="15" t="str">
        <f t="shared" si="26"/>
        <v>N/A</v>
      </c>
      <c r="G145" s="28">
        <v>0.1069152816</v>
      </c>
      <c r="H145" s="15" t="str">
        <f t="shared" si="27"/>
        <v>N/A</v>
      </c>
      <c r="I145" s="30" t="s">
        <v>1100</v>
      </c>
      <c r="J145" s="28">
        <v>-30.1</v>
      </c>
      <c r="K145" s="15" t="str">
        <f t="shared" si="28"/>
        <v>No</v>
      </c>
    </row>
    <row r="146" spans="1:11" x14ac:dyDescent="0.25">
      <c r="A146" s="50" t="s">
        <v>284</v>
      </c>
      <c r="B146" s="30" t="s">
        <v>50</v>
      </c>
      <c r="C146" s="8">
        <v>2.0843521211999998</v>
      </c>
      <c r="D146" s="15" t="str">
        <f t="shared" si="25"/>
        <v>N/A</v>
      </c>
      <c r="E146" s="15">
        <v>1.8740321295</v>
      </c>
      <c r="F146" s="15" t="str">
        <f t="shared" si="26"/>
        <v>N/A</v>
      </c>
      <c r="G146" s="28">
        <v>2.0205609403999998</v>
      </c>
      <c r="H146" s="15" t="str">
        <f t="shared" si="27"/>
        <v>N/A</v>
      </c>
      <c r="I146" s="30" t="s">
        <v>1101</v>
      </c>
      <c r="J146" s="28">
        <v>7.819</v>
      </c>
      <c r="K146" s="15" t="str">
        <f t="shared" si="28"/>
        <v>Yes</v>
      </c>
    </row>
    <row r="147" spans="1:11" x14ac:dyDescent="0.25">
      <c r="A147" s="42" t="s">
        <v>285</v>
      </c>
      <c r="B147" s="30" t="s">
        <v>50</v>
      </c>
      <c r="C147" s="8">
        <v>6.3410852494999999</v>
      </c>
      <c r="D147" s="15" t="str">
        <f t="shared" si="25"/>
        <v>N/A</v>
      </c>
      <c r="E147" s="15">
        <v>7.4503200102999996</v>
      </c>
      <c r="F147" s="15" t="str">
        <f t="shared" si="26"/>
        <v>N/A</v>
      </c>
      <c r="G147" s="28">
        <v>6.7111313975</v>
      </c>
      <c r="H147" s="15" t="str">
        <f t="shared" si="27"/>
        <v>N/A</v>
      </c>
      <c r="I147" s="30" t="s">
        <v>1102</v>
      </c>
      <c r="J147" s="28">
        <v>-9.92</v>
      </c>
      <c r="K147" s="15" t="str">
        <f t="shared" si="28"/>
        <v>Yes</v>
      </c>
    </row>
    <row r="148" spans="1:11" x14ac:dyDescent="0.25">
      <c r="A148" s="50" t="s">
        <v>286</v>
      </c>
      <c r="B148" s="30" t="s">
        <v>50</v>
      </c>
      <c r="C148" s="8">
        <v>5.7859752063999998</v>
      </c>
      <c r="D148" s="15" t="str">
        <f t="shared" si="25"/>
        <v>N/A</v>
      </c>
      <c r="E148" s="15">
        <v>6.7651540373000003</v>
      </c>
      <c r="F148" s="15" t="str">
        <f t="shared" si="26"/>
        <v>N/A</v>
      </c>
      <c r="G148" s="28">
        <v>5.9844981459</v>
      </c>
      <c r="H148" s="15" t="str">
        <f t="shared" si="27"/>
        <v>N/A</v>
      </c>
      <c r="I148" s="30" t="s">
        <v>1103</v>
      </c>
      <c r="J148" s="28">
        <v>-11.5</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1.8566398800000002E-2</v>
      </c>
      <c r="D151" s="15" t="str">
        <f t="shared" si="25"/>
        <v>N/A</v>
      </c>
      <c r="E151" s="15">
        <v>1.76824155E-2</v>
      </c>
      <c r="F151" s="15" t="str">
        <f t="shared" si="26"/>
        <v>N/A</v>
      </c>
      <c r="G151" s="28">
        <v>1.4707314399999999E-2</v>
      </c>
      <c r="H151" s="15" t="str">
        <f t="shared" si="27"/>
        <v>N/A</v>
      </c>
      <c r="I151" s="30" t="s">
        <v>1104</v>
      </c>
      <c r="J151" s="28">
        <v>-16.8</v>
      </c>
      <c r="K151" s="15" t="str">
        <f t="shared" si="28"/>
        <v>No</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0.33498165130000002</v>
      </c>
      <c r="D153" s="15" t="str">
        <f t="shared" si="25"/>
        <v>N/A</v>
      </c>
      <c r="E153" s="15">
        <v>0.45791930460000002</v>
      </c>
      <c r="F153" s="15" t="str">
        <f t="shared" si="26"/>
        <v>N/A</v>
      </c>
      <c r="G153" s="28">
        <v>0.57404486480000005</v>
      </c>
      <c r="H153" s="15" t="str">
        <f t="shared" si="27"/>
        <v>N/A</v>
      </c>
      <c r="I153" s="30" t="s">
        <v>1105</v>
      </c>
      <c r="J153" s="28">
        <v>25.36</v>
      </c>
      <c r="K153" s="15" t="str">
        <f t="shared" si="28"/>
        <v>No</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0.2015619931</v>
      </c>
      <c r="D158" s="15" t="str">
        <f t="shared" si="25"/>
        <v>N/A</v>
      </c>
      <c r="E158" s="15">
        <v>0.20956425279999999</v>
      </c>
      <c r="F158" s="15" t="str">
        <f t="shared" si="26"/>
        <v>N/A</v>
      </c>
      <c r="G158" s="28">
        <v>0.1378810724</v>
      </c>
      <c r="H158" s="15" t="str">
        <f t="shared" si="27"/>
        <v>N/A</v>
      </c>
      <c r="I158" s="30" t="s">
        <v>1106</v>
      </c>
      <c r="J158" s="28">
        <v>-34.200000000000003</v>
      </c>
      <c r="K158" s="15" t="str">
        <f t="shared" si="28"/>
        <v>No</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238994</v>
      </c>
      <c r="D160" s="15" t="str">
        <f>IF($B160="N/A","N/A",IF(C160&gt;15,"No",IF(C160&lt;-15,"No","Yes")))</f>
        <v>N/A</v>
      </c>
      <c r="E160" s="27">
        <v>280108</v>
      </c>
      <c r="F160" s="15" t="str">
        <f>IF($B160="N/A","N/A",IF(E160&gt;15,"No",IF(E160&lt;-15,"No","Yes")))</f>
        <v>N/A</v>
      </c>
      <c r="G160" s="27">
        <v>277557</v>
      </c>
      <c r="H160" s="15" t="str">
        <f>IF($B160="N/A","N/A",IF(G160&gt;15,"No",IF(G160&lt;-15,"No","Yes")))</f>
        <v>N/A</v>
      </c>
      <c r="I160" s="28">
        <v>17.2</v>
      </c>
      <c r="J160" s="28">
        <v>-0.91100000000000003</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57.118622225000003</v>
      </c>
      <c r="D163" s="15" t="str">
        <f>IF($B163="N/A","N/A",IF(C163&gt;15,"No",IF(C163&lt;-15,"No","Yes")))</f>
        <v>N/A</v>
      </c>
      <c r="E163" s="37">
        <v>46.733834807000001</v>
      </c>
      <c r="F163" s="15" t="str">
        <f>IF($B163="N/A","N/A",IF(E163&gt;15,"No",IF(E163&lt;-15,"No","Yes")))</f>
        <v>N/A</v>
      </c>
      <c r="G163" s="37">
        <v>51.712660823</v>
      </c>
      <c r="H163" s="15" t="str">
        <f>IF($B163="N/A","N/A",IF(G163&gt;15,"No",IF(G163&lt;-15,"No","Yes")))</f>
        <v>N/A</v>
      </c>
      <c r="I163" s="28">
        <v>-18.2</v>
      </c>
      <c r="J163" s="28">
        <v>10.65</v>
      </c>
      <c r="K163" s="15" t="str">
        <f>IF(J163="Div by 0", "N/A", IF(J163="N/A","N/A", IF(J163&gt;15, "No", IF(J163&lt;-15, "No", "Yes"))))</f>
        <v>Yes</v>
      </c>
    </row>
    <row r="164" spans="1:11" x14ac:dyDescent="0.25">
      <c r="A164" s="42" t="s">
        <v>90</v>
      </c>
      <c r="B164" s="30" t="s">
        <v>50</v>
      </c>
      <c r="C164" s="45">
        <v>9.6960593152999994</v>
      </c>
      <c r="D164" s="15" t="str">
        <f>IF($B164="N/A","N/A",IF(C164&gt;15,"No",IF(C164&lt;-15,"No","Yes")))</f>
        <v>N/A</v>
      </c>
      <c r="E164" s="28">
        <v>8.3485655533000003</v>
      </c>
      <c r="F164" s="15" t="str">
        <f>IF($B164="N/A","N/A",IF(E164&gt;15,"No",IF(E164&lt;-15,"No","Yes")))</f>
        <v>N/A</v>
      </c>
      <c r="G164" s="28">
        <v>7.7915527260999999</v>
      </c>
      <c r="H164" s="15" t="str">
        <f>IF($B164="N/A","N/A",IF(G164&gt;15,"No",IF(G164&lt;-15,"No","Yes")))</f>
        <v>N/A</v>
      </c>
      <c r="I164" s="28">
        <v>-13.9</v>
      </c>
      <c r="J164" s="28">
        <v>-6.67</v>
      </c>
      <c r="K164" s="15" t="str">
        <f t="shared" si="29"/>
        <v>Yes</v>
      </c>
    </row>
    <row r="165" spans="1:11" x14ac:dyDescent="0.25">
      <c r="A165" s="42" t="s">
        <v>222</v>
      </c>
      <c r="B165" s="30" t="s">
        <v>50</v>
      </c>
      <c r="C165" s="45">
        <v>22.086193475000002</v>
      </c>
      <c r="D165" s="15" t="str">
        <f>IF($B165="N/A","N/A",IF(C165&gt;15,"No",IF(C165&lt;-15,"No","Yes")))</f>
        <v>N/A</v>
      </c>
      <c r="E165" s="28">
        <v>19.730606135999999</v>
      </c>
      <c r="F165" s="15" t="str">
        <f>IF($B165="N/A","N/A",IF(E165&gt;15,"No",IF(E165&lt;-15,"No","Yes")))</f>
        <v>N/A</v>
      </c>
      <c r="G165" s="28">
        <v>18.722903961</v>
      </c>
      <c r="H165" s="15" t="str">
        <f>IF($B165="N/A","N/A",IF(G165&gt;15,"No",IF(G165&lt;-15,"No","Yes")))</f>
        <v>N/A</v>
      </c>
      <c r="I165" s="28">
        <v>-10.7</v>
      </c>
      <c r="J165" s="28">
        <v>-5.1100000000000003</v>
      </c>
      <c r="K165" s="15" t="str">
        <f t="shared" si="29"/>
        <v>Yes</v>
      </c>
    </row>
    <row r="166" spans="1:11" ht="12.75" customHeight="1" x14ac:dyDescent="0.25">
      <c r="A166" s="42" t="s">
        <v>223</v>
      </c>
      <c r="B166" s="30" t="s">
        <v>50</v>
      </c>
      <c r="C166" s="45">
        <v>11.386138614</v>
      </c>
      <c r="D166" s="15" t="str">
        <f>IF($B166="N/A","N/A",IF(C166&gt;15,"No",IF(C166&lt;-15,"No","Yes")))</f>
        <v>N/A</v>
      </c>
      <c r="E166" s="28">
        <v>2.0202020202000002</v>
      </c>
      <c r="F166" s="15" t="str">
        <f>IF($B166="N/A","N/A",IF(E166&gt;15,"No",IF(E166&lt;-15,"No","Yes")))</f>
        <v>N/A</v>
      </c>
      <c r="G166" s="28">
        <v>0.55248618780000003</v>
      </c>
      <c r="H166" s="15" t="str">
        <f>IF($B166="N/A","N/A",IF(G166&gt;15,"No",IF(G166&lt;-15,"No","Yes")))</f>
        <v>N/A</v>
      </c>
      <c r="I166" s="28">
        <v>-82.3</v>
      </c>
      <c r="J166" s="28">
        <v>-72.7</v>
      </c>
      <c r="K166" s="15" t="str">
        <f t="shared" si="29"/>
        <v>No</v>
      </c>
    </row>
    <row r="167" spans="1:11" x14ac:dyDescent="0.25">
      <c r="A167" s="42" t="s">
        <v>224</v>
      </c>
      <c r="B167" s="30" t="s">
        <v>50</v>
      </c>
      <c r="C167" s="45">
        <v>8.9152100276000006</v>
      </c>
      <c r="D167" s="15" t="str">
        <f>IF($B167="N/A","N/A",IF(C167&gt;15,"No",IF(C167&lt;-15,"No","Yes")))</f>
        <v>N/A</v>
      </c>
      <c r="E167" s="28">
        <v>7.6637285564999997</v>
      </c>
      <c r="F167" s="15" t="str">
        <f>IF($B167="N/A","N/A",IF(E167&gt;15,"No",IF(E167&lt;-15,"No","Yes")))</f>
        <v>N/A</v>
      </c>
      <c r="G167" s="28">
        <v>7.2325196100999998</v>
      </c>
      <c r="H167" s="15" t="str">
        <f>IF($B167="N/A","N/A",IF(G167&gt;15,"No",IF(G167&lt;-15,"No","Yes")))</f>
        <v>N/A</v>
      </c>
      <c r="I167" s="28">
        <v>-14</v>
      </c>
      <c r="J167" s="28">
        <v>-5.63</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9.1751257354</v>
      </c>
      <c r="D169" s="15" t="str">
        <f>IF($B169="N/A","N/A",IF(C169&gt;15,"No",IF(C169&lt;-15,"No","Yes")))</f>
        <v>N/A</v>
      </c>
      <c r="E169" s="28">
        <v>8.4035443472000004</v>
      </c>
      <c r="F169" s="15" t="str">
        <f t="shared" ref="F169:F189" si="30">IF($B169="N/A","N/A",IF(E169&gt;15,"No",IF(E169&lt;-15,"No","Yes")))</f>
        <v>N/A</v>
      </c>
      <c r="G169" s="28">
        <v>6.5467633674999997</v>
      </c>
      <c r="H169" s="15" t="str">
        <f t="shared" ref="H169:H189" si="31">IF($B169="N/A","N/A",IF(G169&gt;15,"No",IF(G169&lt;-15,"No","Yes")))</f>
        <v>N/A</v>
      </c>
      <c r="I169" s="28">
        <v>-8.41</v>
      </c>
      <c r="J169" s="28">
        <v>-22.1</v>
      </c>
      <c r="K169" s="15" t="str">
        <f t="shared" ref="K169:K204" si="32">IF(J169="Div by 0", "N/A", IF(J169="N/A","N/A", IF(J169&gt;15, "No", IF(J169&lt;-15, "No", "Yes"))))</f>
        <v>No</v>
      </c>
    </row>
    <row r="170" spans="1:11" x14ac:dyDescent="0.25">
      <c r="A170" s="42" t="s">
        <v>234</v>
      </c>
      <c r="B170" s="30" t="s">
        <v>50</v>
      </c>
      <c r="C170" s="45">
        <v>7.0792572197999997</v>
      </c>
      <c r="D170" s="15" t="str">
        <f>IF($B170="N/A","N/A",IF(C170&gt;15,"No",IF(C170&lt;-15,"No","Yes")))</f>
        <v>N/A</v>
      </c>
      <c r="E170" s="28">
        <v>6.9430362574000002</v>
      </c>
      <c r="F170" s="15" t="str">
        <f t="shared" si="30"/>
        <v>N/A</v>
      </c>
      <c r="G170" s="28">
        <v>6.2628577193000003</v>
      </c>
      <c r="H170" s="15" t="str">
        <f t="shared" si="31"/>
        <v>N/A</v>
      </c>
      <c r="I170" s="28">
        <v>-1.92</v>
      </c>
      <c r="J170" s="28">
        <v>-9.8000000000000007</v>
      </c>
      <c r="K170" s="15" t="str">
        <f t="shared" si="32"/>
        <v>Yes</v>
      </c>
    </row>
    <row r="171" spans="1:11" x14ac:dyDescent="0.25">
      <c r="A171" s="42" t="s">
        <v>235</v>
      </c>
      <c r="B171" s="30" t="s">
        <v>50</v>
      </c>
      <c r="C171" s="45">
        <v>5.9127007372999998</v>
      </c>
      <c r="D171" s="15" t="str">
        <f>IF($B171="N/A","N/A",IF(C171&gt;15,"No",IF(C171&lt;-15,"No","Yes")))</f>
        <v>N/A</v>
      </c>
      <c r="E171" s="28">
        <v>5.7249346681000004</v>
      </c>
      <c r="F171" s="15" t="str">
        <f t="shared" si="30"/>
        <v>N/A</v>
      </c>
      <c r="G171" s="28">
        <v>4.9031370133000003</v>
      </c>
      <c r="H171" s="15" t="str">
        <f t="shared" si="31"/>
        <v>N/A</v>
      </c>
      <c r="I171" s="28">
        <v>-3.18</v>
      </c>
      <c r="J171" s="28">
        <v>-14.4</v>
      </c>
      <c r="K171" s="15" t="str">
        <f t="shared" si="32"/>
        <v>Yes</v>
      </c>
    </row>
    <row r="172" spans="1:11" x14ac:dyDescent="0.25">
      <c r="A172" s="42" t="s">
        <v>236</v>
      </c>
      <c r="B172" s="30" t="s">
        <v>50</v>
      </c>
      <c r="C172" s="45">
        <v>17.938944073999998</v>
      </c>
      <c r="D172" s="15" t="str">
        <f>IF($B172="N/A","N/A",IF(C172&gt;15,"No",IF(C172&lt;-15,"No","Yes")))</f>
        <v>N/A</v>
      </c>
      <c r="E172" s="28">
        <v>14.424079283999999</v>
      </c>
      <c r="F172" s="15" t="str">
        <f t="shared" si="30"/>
        <v>N/A</v>
      </c>
      <c r="G172" s="28">
        <v>20.049215115999999</v>
      </c>
      <c r="H172" s="15" t="str">
        <f t="shared" si="31"/>
        <v>N/A</v>
      </c>
      <c r="I172" s="28">
        <v>-19.600000000000001</v>
      </c>
      <c r="J172" s="28">
        <v>39</v>
      </c>
      <c r="K172" s="15" t="str">
        <f t="shared" si="32"/>
        <v>No</v>
      </c>
    </row>
    <row r="173" spans="1:11" x14ac:dyDescent="0.25">
      <c r="A173" s="42" t="s">
        <v>237</v>
      </c>
      <c r="B173" s="30" t="s">
        <v>50</v>
      </c>
      <c r="C173" s="45">
        <v>8.4520950299999995E-2</v>
      </c>
      <c r="D173" s="15" t="str">
        <f t="shared" ref="D173:D189" si="33">IF($B173="N/A","N/A",IF(C173&gt;15,"No",IF(C173&lt;-15,"No","Yes")))</f>
        <v>N/A</v>
      </c>
      <c r="E173" s="28">
        <v>0.10603053110000001</v>
      </c>
      <c r="F173" s="15" t="str">
        <f t="shared" si="30"/>
        <v>N/A</v>
      </c>
      <c r="G173" s="28">
        <v>6.5211830400000004E-2</v>
      </c>
      <c r="H173" s="15" t="str">
        <f t="shared" si="31"/>
        <v>N/A</v>
      </c>
      <c r="I173" s="28">
        <v>25.45</v>
      </c>
      <c r="J173" s="28">
        <v>-38.5</v>
      </c>
      <c r="K173" s="15" t="str">
        <f t="shared" si="32"/>
        <v>No</v>
      </c>
    </row>
    <row r="174" spans="1:11" x14ac:dyDescent="0.25">
      <c r="A174" s="42" t="s">
        <v>238</v>
      </c>
      <c r="B174" s="30" t="s">
        <v>50</v>
      </c>
      <c r="C174" s="45">
        <v>14.927571403</v>
      </c>
      <c r="D174" s="15" t="str">
        <f t="shared" si="33"/>
        <v>N/A</v>
      </c>
      <c r="E174" s="28">
        <v>18.592114469999999</v>
      </c>
      <c r="F174" s="15" t="str">
        <f t="shared" si="30"/>
        <v>N/A</v>
      </c>
      <c r="G174" s="28">
        <v>21.336878551000002</v>
      </c>
      <c r="H174" s="15" t="str">
        <f t="shared" si="31"/>
        <v>N/A</v>
      </c>
      <c r="I174" s="28">
        <v>24.55</v>
      </c>
      <c r="J174" s="28">
        <v>14.76</v>
      </c>
      <c r="K174" s="15" t="str">
        <f t="shared" si="32"/>
        <v>Yes</v>
      </c>
    </row>
    <row r="175" spans="1:11" x14ac:dyDescent="0.25">
      <c r="A175" s="42" t="s">
        <v>240</v>
      </c>
      <c r="B175" s="30" t="s">
        <v>50</v>
      </c>
      <c r="C175" s="45">
        <v>1.0406118982000001</v>
      </c>
      <c r="D175" s="15" t="str">
        <f t="shared" si="33"/>
        <v>N/A</v>
      </c>
      <c r="E175" s="28">
        <v>0.77755722790000004</v>
      </c>
      <c r="F175" s="15" t="str">
        <f t="shared" si="30"/>
        <v>N/A</v>
      </c>
      <c r="G175" s="28">
        <v>0.35019833760000002</v>
      </c>
      <c r="H175" s="15" t="str">
        <f t="shared" si="31"/>
        <v>N/A</v>
      </c>
      <c r="I175" s="28">
        <v>-25.3</v>
      </c>
      <c r="J175" s="28">
        <v>-55</v>
      </c>
      <c r="K175" s="15" t="str">
        <f t="shared" si="32"/>
        <v>No</v>
      </c>
    </row>
    <row r="176" spans="1:11" x14ac:dyDescent="0.25">
      <c r="A176" s="42" t="s">
        <v>241</v>
      </c>
      <c r="B176" s="30" t="s">
        <v>50</v>
      </c>
      <c r="C176" s="45">
        <v>7.7232064403000003</v>
      </c>
      <c r="D176" s="15" t="str">
        <f t="shared" si="33"/>
        <v>N/A</v>
      </c>
      <c r="E176" s="28">
        <v>9.1479000957000007</v>
      </c>
      <c r="F176" s="15" t="str">
        <f t="shared" si="30"/>
        <v>N/A</v>
      </c>
      <c r="G176" s="28">
        <v>9.2204484123999997</v>
      </c>
      <c r="H176" s="15" t="str">
        <f t="shared" si="31"/>
        <v>N/A</v>
      </c>
      <c r="I176" s="28">
        <v>18.45</v>
      </c>
      <c r="J176" s="28">
        <v>0.79310000000000003</v>
      </c>
      <c r="K176" s="15" t="str">
        <f t="shared" si="32"/>
        <v>Yes</v>
      </c>
    </row>
    <row r="177" spans="1:11" x14ac:dyDescent="0.25">
      <c r="A177" s="42" t="s">
        <v>242</v>
      </c>
      <c r="B177" s="30" t="s">
        <v>50</v>
      </c>
      <c r="C177" s="45">
        <v>6.1482715047000003</v>
      </c>
      <c r="D177" s="15" t="str">
        <f t="shared" si="33"/>
        <v>N/A</v>
      </c>
      <c r="E177" s="28">
        <v>5.7492110185999996</v>
      </c>
      <c r="F177" s="15" t="str">
        <f t="shared" si="30"/>
        <v>N/A</v>
      </c>
      <c r="G177" s="28">
        <v>5.0029363338000001</v>
      </c>
      <c r="H177" s="15" t="str">
        <f t="shared" si="31"/>
        <v>N/A</v>
      </c>
      <c r="I177" s="28">
        <v>-6.49</v>
      </c>
      <c r="J177" s="28">
        <v>-13</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4.2840619000000003E-3</v>
      </c>
      <c r="F180" s="15" t="str">
        <f t="shared" si="30"/>
        <v>N/A</v>
      </c>
      <c r="G180" s="28">
        <v>0</v>
      </c>
      <c r="H180" s="15" t="str">
        <f t="shared" si="31"/>
        <v>N/A</v>
      </c>
      <c r="I180" s="28" t="s">
        <v>1088</v>
      </c>
      <c r="J180" s="28">
        <v>-100</v>
      </c>
      <c r="K180" s="15" t="str">
        <f t="shared" si="32"/>
        <v>No</v>
      </c>
    </row>
    <row r="181" spans="1:11" x14ac:dyDescent="0.25">
      <c r="A181" s="42" t="s">
        <v>248</v>
      </c>
      <c r="B181" s="30" t="s">
        <v>50</v>
      </c>
      <c r="C181" s="45">
        <v>5.4993012377000001</v>
      </c>
      <c r="D181" s="15" t="str">
        <f t="shared" si="33"/>
        <v>N/A</v>
      </c>
      <c r="E181" s="28">
        <v>4.9534465277999997</v>
      </c>
      <c r="F181" s="15" t="str">
        <f t="shared" si="30"/>
        <v>N/A</v>
      </c>
      <c r="G181" s="28">
        <v>5.5069769452999999</v>
      </c>
      <c r="H181" s="15" t="str">
        <f t="shared" si="31"/>
        <v>N/A</v>
      </c>
      <c r="I181" s="28">
        <v>-9.93</v>
      </c>
      <c r="J181" s="28">
        <v>11.17</v>
      </c>
      <c r="K181" s="15" t="str">
        <f t="shared" si="32"/>
        <v>Yes</v>
      </c>
    </row>
    <row r="182" spans="1:11" x14ac:dyDescent="0.25">
      <c r="A182" s="42" t="s">
        <v>249</v>
      </c>
      <c r="B182" s="30" t="s">
        <v>50</v>
      </c>
      <c r="C182" s="45">
        <v>4.1842049999999998E-4</v>
      </c>
      <c r="D182" s="15" t="str">
        <f t="shared" si="33"/>
        <v>N/A</v>
      </c>
      <c r="E182" s="28">
        <v>1.0710155E-3</v>
      </c>
      <c r="F182" s="15" t="str">
        <f t="shared" si="30"/>
        <v>N/A</v>
      </c>
      <c r="G182" s="28">
        <v>0</v>
      </c>
      <c r="H182" s="15" t="str">
        <f t="shared" si="31"/>
        <v>N/A</v>
      </c>
      <c r="I182" s="28">
        <v>156</v>
      </c>
      <c r="J182" s="28">
        <v>-100</v>
      </c>
      <c r="K182" s="15" t="str">
        <f t="shared" si="32"/>
        <v>No</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21.531921303000001</v>
      </c>
      <c r="D184" s="15" t="str">
        <f t="shared" si="33"/>
        <v>N/A</v>
      </c>
      <c r="E184" s="28">
        <v>20.770202921999999</v>
      </c>
      <c r="F184" s="15" t="str">
        <f t="shared" si="30"/>
        <v>N/A</v>
      </c>
      <c r="G184" s="28">
        <v>16.377897152999999</v>
      </c>
      <c r="H184" s="15" t="str">
        <f t="shared" si="31"/>
        <v>N/A</v>
      </c>
      <c r="I184" s="28">
        <v>-3.54</v>
      </c>
      <c r="J184" s="28">
        <v>-21.1</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99.703339833000001</v>
      </c>
      <c r="D187" s="15" t="str">
        <f t="shared" si="33"/>
        <v>N/A</v>
      </c>
      <c r="E187" s="28">
        <v>99.940023134</v>
      </c>
      <c r="F187" s="15" t="str">
        <f t="shared" si="30"/>
        <v>N/A</v>
      </c>
      <c r="G187" s="28">
        <v>99.983426828000006</v>
      </c>
      <c r="H187" s="15" t="str">
        <f t="shared" si="31"/>
        <v>N/A</v>
      </c>
      <c r="I187" s="28">
        <v>0.2374</v>
      </c>
      <c r="J187" s="28">
        <v>4.3400000000000001E-2</v>
      </c>
      <c r="K187" s="15" t="str">
        <f t="shared" si="32"/>
        <v>Yes</v>
      </c>
    </row>
    <row r="188" spans="1:11" x14ac:dyDescent="0.25">
      <c r="A188" s="42" t="s">
        <v>264</v>
      </c>
      <c r="B188" s="30" t="s">
        <v>84</v>
      </c>
      <c r="C188" s="45">
        <v>99.998733087000005</v>
      </c>
      <c r="D188" s="15" t="str">
        <f>IF($B188="N/A","N/A",IF(C188&gt;100,"No",IF(C188&lt;85,"No","Yes")))</f>
        <v>Yes</v>
      </c>
      <c r="E188" s="28">
        <v>99.994998624999994</v>
      </c>
      <c r="F188" s="15" t="str">
        <f>IF($B188="N/A","N/A",IF(E188&gt;100,"No",IF(E188&lt;85,"No","Yes")))</f>
        <v>Yes</v>
      </c>
      <c r="G188" s="28">
        <v>100</v>
      </c>
      <c r="H188" s="15" t="str">
        <f>IF($B188="N/A","N/A",IF(G188&gt;100,"No",IF(G188&lt;85,"No","Yes")))</f>
        <v>Yes</v>
      </c>
      <c r="I188" s="28">
        <v>-4.0000000000000001E-3</v>
      </c>
      <c r="J188" s="28">
        <v>5.0000000000000001E-3</v>
      </c>
      <c r="K188" s="15" t="str">
        <f t="shared" si="32"/>
        <v>Yes</v>
      </c>
    </row>
    <row r="189" spans="1:11" x14ac:dyDescent="0.25">
      <c r="A189" s="42" t="s">
        <v>265</v>
      </c>
      <c r="B189" s="30" t="s">
        <v>50</v>
      </c>
      <c r="C189" s="45">
        <v>27.676102147000002</v>
      </c>
      <c r="D189" s="15" t="str">
        <f t="shared" si="33"/>
        <v>N/A</v>
      </c>
      <c r="E189" s="28">
        <v>34.698506823000002</v>
      </c>
      <c r="F189" s="15" t="str">
        <f t="shared" si="30"/>
        <v>N/A</v>
      </c>
      <c r="G189" s="28">
        <v>44.422743603000001</v>
      </c>
      <c r="H189" s="15" t="str">
        <f t="shared" si="31"/>
        <v>N/A</v>
      </c>
      <c r="I189" s="28">
        <v>25.37</v>
      </c>
      <c r="J189" s="28">
        <v>28.02</v>
      </c>
      <c r="K189" s="15" t="str">
        <f t="shared" si="32"/>
        <v>No</v>
      </c>
    </row>
    <row r="190" spans="1:11" x14ac:dyDescent="0.25">
      <c r="A190" s="42" t="s">
        <v>195</v>
      </c>
      <c r="B190" s="30" t="s">
        <v>12</v>
      </c>
      <c r="C190" s="45">
        <v>4.5386826699</v>
      </c>
      <c r="D190" s="15" t="str">
        <f>IF($B190="N/A","N/A",IF(C190&gt;25,"No",IF(C190&lt;5,"No","Yes")))</f>
        <v>No</v>
      </c>
      <c r="E190" s="28">
        <v>4.6874330214000004</v>
      </c>
      <c r="F190" s="15" t="str">
        <f>IF($B190="N/A","N/A",IF(E190&gt;25,"No",IF(E190&lt;5,"No","Yes")))</f>
        <v>No</v>
      </c>
      <c r="G190" s="28">
        <v>4.5407209084</v>
      </c>
      <c r="H190" s="15" t="str">
        <f>IF($B190="N/A","N/A",IF(G190&gt;25,"No",IF(G190&lt;5,"No","Yes")))</f>
        <v>No</v>
      </c>
      <c r="I190" s="28">
        <v>3.2770000000000001</v>
      </c>
      <c r="J190" s="28">
        <v>-3.13</v>
      </c>
      <c r="K190" s="15" t="str">
        <f t="shared" si="32"/>
        <v>Yes</v>
      </c>
    </row>
    <row r="191" spans="1:11" x14ac:dyDescent="0.25">
      <c r="A191" s="42" t="s">
        <v>196</v>
      </c>
      <c r="B191" s="30" t="s">
        <v>13</v>
      </c>
      <c r="C191" s="45">
        <v>41.104140000000001</v>
      </c>
      <c r="D191" s="15" t="str">
        <f>IF($B191="N/A","N/A",IF(C191&gt;70,"No",IF(C191&lt;40,"No","Yes")))</f>
        <v>Yes</v>
      </c>
      <c r="E191" s="28">
        <v>38.486461384999998</v>
      </c>
      <c r="F191" s="15" t="str">
        <f>IF($B191="N/A","N/A",IF(E191&gt;70,"No",IF(E191&lt;40,"No","Yes")))</f>
        <v>No</v>
      </c>
      <c r="G191" s="28">
        <v>40.118770067</v>
      </c>
      <c r="H191" s="15" t="str">
        <f>IF($B191="N/A","N/A",IF(G191&gt;70,"No",IF(G191&lt;40,"No","Yes")))</f>
        <v>Yes</v>
      </c>
      <c r="I191" s="28">
        <v>-6.37</v>
      </c>
      <c r="J191" s="28">
        <v>4.2409999999999997</v>
      </c>
      <c r="K191" s="15" t="str">
        <f t="shared" si="32"/>
        <v>Yes</v>
      </c>
    </row>
    <row r="192" spans="1:11" x14ac:dyDescent="0.25">
      <c r="A192" s="42" t="s">
        <v>197</v>
      </c>
      <c r="B192" s="30" t="s">
        <v>14</v>
      </c>
      <c r="C192" s="45">
        <v>54.357177329999999</v>
      </c>
      <c r="D192" s="15" t="str">
        <f>IF($B192="N/A","N/A",IF(C192&gt;55,"No",IF(C192&lt;20,"No","Yes")))</f>
        <v>Yes</v>
      </c>
      <c r="E192" s="28">
        <v>56.826105593999998</v>
      </c>
      <c r="F192" s="15" t="str">
        <f>IF($B192="N/A","N/A",IF(E192&gt;55,"No",IF(E192&lt;20,"No","Yes")))</f>
        <v>No</v>
      </c>
      <c r="G192" s="28">
        <v>55.340509025000003</v>
      </c>
      <c r="H192" s="15" t="str">
        <f>IF($B192="N/A","N/A",IF(G192&gt;55,"No",IF(G192&lt;20,"No","Yes")))</f>
        <v>No</v>
      </c>
      <c r="I192" s="28">
        <v>4.5419999999999998</v>
      </c>
      <c r="J192" s="28">
        <v>-2.61</v>
      </c>
      <c r="K192" s="15" t="str">
        <f t="shared" si="32"/>
        <v>Yes</v>
      </c>
    </row>
    <row r="193" spans="1:11" x14ac:dyDescent="0.25">
      <c r="A193" s="56" t="s">
        <v>950</v>
      </c>
      <c r="B193" s="55" t="s">
        <v>956</v>
      </c>
      <c r="C193" s="187" t="s">
        <v>50</v>
      </c>
      <c r="D193" s="15" t="str">
        <f>IF(OR($B193="N/A",$C193="N/A"),"N/A",IF(C193&gt;95,"Yes","No"))</f>
        <v>N/A</v>
      </c>
      <c r="E193" s="28">
        <v>96.808730917999995</v>
      </c>
      <c r="F193" s="15" t="str">
        <f>IF($B193="N/A","N/A",IF(E193&gt;95,"Yes","No"))</f>
        <v>Yes</v>
      </c>
      <c r="G193" s="28">
        <v>96.245455887999995</v>
      </c>
      <c r="H193" s="15" t="str">
        <f>IF($B193="N/A","N/A",IF(G193&gt;95,"Yes","No"))</f>
        <v>Yes</v>
      </c>
      <c r="I193" s="28" t="s">
        <v>50</v>
      </c>
      <c r="J193" s="28">
        <v>-0.58199999999999996</v>
      </c>
      <c r="K193" s="15" t="str">
        <f t="shared" si="32"/>
        <v>Yes</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x14ac:dyDescent="0.25">
      <c r="A196" s="42" t="s">
        <v>268</v>
      </c>
      <c r="B196" s="30" t="s">
        <v>55</v>
      </c>
      <c r="C196" s="45">
        <v>99.183213820000006</v>
      </c>
      <c r="D196" s="15" t="str">
        <f>IF($B196="N/A","N/A",IF(C196&gt;100,"No",IF(C196&lt;98,"No","Yes")))</f>
        <v>Yes</v>
      </c>
      <c r="E196" s="28">
        <v>99.178845607</v>
      </c>
      <c r="F196" s="15" t="str">
        <f>IF($B196="N/A","N/A",IF(E196&gt;100,"No",IF(E196&lt;98,"No","Yes")))</f>
        <v>Yes</v>
      </c>
      <c r="G196" s="28">
        <v>98.647290979999994</v>
      </c>
      <c r="H196" s="15" t="str">
        <f>IF($B196="N/A","N/A",IF(G196&gt;100,"No",IF(G196&lt;98,"No","Yes")))</f>
        <v>Yes</v>
      </c>
      <c r="I196" s="28">
        <v>-4.0000000000000001E-3</v>
      </c>
      <c r="J196" s="28">
        <v>-0.53600000000000003</v>
      </c>
      <c r="K196" s="15" t="str">
        <f t="shared" si="32"/>
        <v>Yes</v>
      </c>
    </row>
    <row r="197" spans="1:11" x14ac:dyDescent="0.25">
      <c r="A197" s="42" t="s">
        <v>269</v>
      </c>
      <c r="B197" s="30" t="s">
        <v>50</v>
      </c>
      <c r="C197" s="45">
        <v>74.560572434999997</v>
      </c>
      <c r="D197" s="15" t="str">
        <f t="shared" si="34"/>
        <v>N/A</v>
      </c>
      <c r="E197" s="28">
        <v>74.268445138999994</v>
      </c>
      <c r="F197" s="15" t="str">
        <f>IF($B197="N/A","N/A",IF(E197&gt;15,"No",IF(E197&lt;-15,"No","Yes")))</f>
        <v>N/A</v>
      </c>
      <c r="G197" s="28">
        <v>75.814566362999997</v>
      </c>
      <c r="H197" s="15" t="str">
        <f>IF($B197="N/A","N/A",IF(G197&gt;15,"No",IF(G197&lt;-15,"No","Yes")))</f>
        <v>N/A</v>
      </c>
      <c r="I197" s="28">
        <v>-0.39200000000000002</v>
      </c>
      <c r="J197" s="28">
        <v>2.0819999999999999</v>
      </c>
      <c r="K197" s="15" t="str">
        <f t="shared" si="32"/>
        <v>Yes</v>
      </c>
    </row>
    <row r="198" spans="1:11" x14ac:dyDescent="0.25">
      <c r="A198" s="42" t="s">
        <v>270</v>
      </c>
      <c r="B198" s="30" t="s">
        <v>50</v>
      </c>
      <c r="C198" s="45">
        <v>25.438994951000002</v>
      </c>
      <c r="D198" s="15" t="str">
        <f t="shared" si="34"/>
        <v>N/A</v>
      </c>
      <c r="E198" s="28">
        <v>25.731554860999999</v>
      </c>
      <c r="F198" s="15" t="str">
        <f>IF($B198="N/A","N/A",IF(E198&gt;15,"No",IF(E198&lt;-15,"No","Yes")))</f>
        <v>N/A</v>
      </c>
      <c r="G198" s="28">
        <v>24.185433636999999</v>
      </c>
      <c r="H198" s="15" t="str">
        <f>IF($B198="N/A","N/A",IF(G198&gt;15,"No",IF(G198&lt;-15,"No","Yes")))</f>
        <v>N/A</v>
      </c>
      <c r="I198" s="28">
        <v>1.1499999999999999</v>
      </c>
      <c r="J198" s="28">
        <v>-6.01</v>
      </c>
      <c r="K198" s="15" t="str">
        <f t="shared" si="32"/>
        <v>Yes</v>
      </c>
    </row>
    <row r="199" spans="1:11" x14ac:dyDescent="0.25">
      <c r="A199" s="42" t="s">
        <v>296</v>
      </c>
      <c r="B199" s="30" t="s">
        <v>50</v>
      </c>
      <c r="C199" s="45">
        <v>4.3261390000000002E-4</v>
      </c>
      <c r="D199" s="15" t="str">
        <f t="shared" si="34"/>
        <v>N/A</v>
      </c>
      <c r="E199" s="28">
        <v>0</v>
      </c>
      <c r="F199" s="15" t="str">
        <f>IF($B199="N/A","N/A",IF(E199&gt;15,"No",IF(E199&lt;-15,"No","Yes")))</f>
        <v>N/A</v>
      </c>
      <c r="G199" s="28">
        <v>0</v>
      </c>
      <c r="H199" s="15" t="str">
        <f>IF($B199="N/A","N/A",IF(G199&gt;15,"No",IF(G199&lt;-15,"No","Yes")))</f>
        <v>N/A</v>
      </c>
      <c r="I199" s="28">
        <v>-100</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85.037556941999995</v>
      </c>
      <c r="F201" s="15" t="str">
        <f>IF($B201="N/A","N/A",IF(E201&gt;15,"No",IF(E201&lt;-15,"No","Yes")))</f>
        <v>N/A</v>
      </c>
      <c r="G201" s="28">
        <v>85.748873204000006</v>
      </c>
      <c r="H201" s="15" t="str">
        <f>IF($B201="N/A","N/A",IF(G201&gt;15,"No",IF(G201&lt;-15,"No","Yes")))</f>
        <v>N/A</v>
      </c>
      <c r="I201" s="28" t="s">
        <v>50</v>
      </c>
      <c r="J201" s="28">
        <v>0.83650000000000002</v>
      </c>
      <c r="K201" s="15" t="str">
        <f t="shared" si="32"/>
        <v>Yes</v>
      </c>
    </row>
    <row r="202" spans="1:11" x14ac:dyDescent="0.25">
      <c r="A202" s="42" t="s">
        <v>275</v>
      </c>
      <c r="B202" s="30" t="s">
        <v>50</v>
      </c>
      <c r="C202" s="45" t="s">
        <v>50</v>
      </c>
      <c r="D202" s="15" t="str">
        <f t="shared" ref="D202" si="35">IF($B202="N/A","N/A",IF(C202&gt;15,"No",IF(C202&lt;-15,"No","Yes")))</f>
        <v>N/A</v>
      </c>
      <c r="E202" s="28">
        <v>14.942807774</v>
      </c>
      <c r="F202" s="15" t="str">
        <f>IF($B202="N/A","N/A",IF(E202&gt;15,"No",IF(E202&lt;-15,"No","Yes")))</f>
        <v>N/A</v>
      </c>
      <c r="G202" s="28">
        <v>14.251126795999999</v>
      </c>
      <c r="H202" s="15" t="str">
        <f>IF($B202="N/A","N/A",IF(G202&gt;15,"No",IF(G202&lt;-15,"No","Yes")))</f>
        <v>N/A</v>
      </c>
      <c r="I202" s="28" t="s">
        <v>50</v>
      </c>
      <c r="J202" s="28">
        <v>-4.63</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0.10603053110000001</v>
      </c>
      <c r="F203" s="15" t="str">
        <f>IF($B203="N/A","N/A",IF(E203&gt;15,"No",IF(E203&lt;-15,"No","Yes")))</f>
        <v>N/A</v>
      </c>
      <c r="G203" s="28">
        <v>6.5211830400000004E-2</v>
      </c>
      <c r="H203" s="15" t="str">
        <f>IF($B203="N/A","N/A",IF(G203&gt;15,"No",IF(G203&lt;-15,"No","Yes")))</f>
        <v>N/A</v>
      </c>
      <c r="I203" s="28" t="s">
        <v>50</v>
      </c>
      <c r="J203" s="28">
        <v>-38.5</v>
      </c>
      <c r="K203" s="15" t="str">
        <f t="shared" ref="K203" si="38">IF(J203="Div by 0", "N/A", IF(J203="N/A","N/A", IF(J203&gt;15, "No", IF(J203&lt;-15, "No", "Yes"))))</f>
        <v>No</v>
      </c>
    </row>
    <row r="204" spans="1:11" x14ac:dyDescent="0.25">
      <c r="A204" s="42" t="s">
        <v>285</v>
      </c>
      <c r="B204" s="30" t="s">
        <v>50</v>
      </c>
      <c r="C204" s="45" t="s">
        <v>50</v>
      </c>
      <c r="D204" s="15" t="str">
        <f t="shared" si="34"/>
        <v>N/A</v>
      </c>
      <c r="E204" s="28">
        <v>1.96352835E-2</v>
      </c>
      <c r="F204" s="15" t="str">
        <f>IF($B204="N/A","N/A",IF(E204&gt;15,"No",IF(E204&lt;-15,"No","Yes")))</f>
        <v>N/A</v>
      </c>
      <c r="G204" s="28">
        <v>0</v>
      </c>
      <c r="H204" s="15" t="str">
        <f>IF($B204="N/A","N/A",IF(G204&gt;15,"No",IF(G204&lt;-15,"No","Yes")))</f>
        <v>N/A</v>
      </c>
      <c r="I204" s="28" t="s">
        <v>50</v>
      </c>
      <c r="J204" s="28">
        <v>-100</v>
      </c>
      <c r="K204" s="15" t="str">
        <f t="shared" si="32"/>
        <v>No</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2219482</v>
      </c>
      <c r="D6" s="15" t="str">
        <f>IF($B6="N/A","N/A",IF(C6&gt;15,"No",IF(C6&lt;-15,"No","Yes")))</f>
        <v>N/A</v>
      </c>
      <c r="E6" s="14">
        <v>2075283</v>
      </c>
      <c r="F6" s="15" t="str">
        <f>IF($B6="N/A","N/A",IF(E6&gt;15,"No",IF(E6&lt;-15,"No","Yes")))</f>
        <v>N/A</v>
      </c>
      <c r="G6" s="14">
        <v>2041704</v>
      </c>
      <c r="H6" s="15" t="str">
        <f>IF($B6="N/A","N/A",IF(G6&gt;15,"No",IF(G6&lt;-15,"No","Yes")))</f>
        <v>N/A</v>
      </c>
      <c r="I6" s="16">
        <v>-6.5</v>
      </c>
      <c r="J6" s="16">
        <v>-1.62</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2219482</v>
      </c>
      <c r="D9" s="15" t="str">
        <f>IF($B9="N/A","N/A",IF(C9&gt;15,"No",IF(C9&lt;-15,"No","Yes")))</f>
        <v>N/A</v>
      </c>
      <c r="E9" s="14">
        <v>2075283</v>
      </c>
      <c r="F9" s="15" t="str">
        <f>IF($B9="N/A","N/A",IF(E9&gt;15,"No",IF(E9&lt;-15,"No","Yes")))</f>
        <v>N/A</v>
      </c>
      <c r="G9" s="14">
        <v>2041704</v>
      </c>
      <c r="H9" s="15" t="str">
        <f>IF($B9="N/A","N/A",IF(G9&gt;15,"No",IF(G9&lt;-15,"No","Yes")))</f>
        <v>N/A</v>
      </c>
      <c r="I9" s="16">
        <v>-6.5</v>
      </c>
      <c r="J9" s="16">
        <v>-1.62</v>
      </c>
      <c r="K9" s="15" t="str">
        <f t="shared" ref="K9:K17" si="0">IF(J9="Div by 0", "N/A", IF(J9="N/A","N/A", IF(J9&gt;15, "No", IF(J9&lt;-15, "No", "Yes"))))</f>
        <v>Yes</v>
      </c>
    </row>
    <row r="10" spans="1:12" ht="14.25" customHeight="1" x14ac:dyDescent="0.25">
      <c r="A10" s="53" t="s">
        <v>697</v>
      </c>
      <c r="B10" s="2" t="s">
        <v>50</v>
      </c>
      <c r="C10" s="17">
        <v>3.7337090366000001</v>
      </c>
      <c r="D10" s="15" t="str">
        <f>IF($B10="N/A","N/A",IF(C10&gt;15,"No",IF(C10&lt;-15,"No","Yes")))</f>
        <v>N/A</v>
      </c>
      <c r="E10" s="17">
        <v>3.9092499674000001</v>
      </c>
      <c r="F10" s="15" t="str">
        <f>IF($B10="N/A","N/A",IF(E10&gt;15,"No",IF(E10&lt;-15,"No","Yes")))</f>
        <v>N/A</v>
      </c>
      <c r="G10" s="17">
        <v>4.1890989095000002</v>
      </c>
      <c r="H10" s="15" t="str">
        <f>IF($B10="N/A","N/A",IF(G10&gt;15,"No",IF(G10&lt;-15,"No","Yes")))</f>
        <v>N/A</v>
      </c>
      <c r="I10" s="16">
        <v>4.702</v>
      </c>
      <c r="J10" s="16">
        <v>7.1589999999999998</v>
      </c>
      <c r="K10" s="15" t="str">
        <f t="shared" si="0"/>
        <v>Yes</v>
      </c>
    </row>
    <row r="11" spans="1:12" x14ac:dyDescent="0.25">
      <c r="A11" s="53" t="s">
        <v>698</v>
      </c>
      <c r="B11" s="2" t="s">
        <v>174</v>
      </c>
      <c r="C11" s="17">
        <v>90.694952274000002</v>
      </c>
      <c r="D11" s="15" t="str">
        <f>IF($B11="N/A","N/A",IF(C11&gt;1,"Yes","No"))</f>
        <v>Yes</v>
      </c>
      <c r="E11" s="17">
        <v>91.024060743999996</v>
      </c>
      <c r="F11" s="15" t="str">
        <f>IF($B11="N/A","N/A",IF(E11&gt;1,"Yes","No"))</f>
        <v>Yes</v>
      </c>
      <c r="G11" s="17">
        <v>92.593155538000005</v>
      </c>
      <c r="H11" s="15" t="str">
        <f>IF($B11="N/A","N/A",IF(G11&gt;1,"Yes","No"))</f>
        <v>Yes</v>
      </c>
      <c r="I11" s="16">
        <v>0.3629</v>
      </c>
      <c r="J11" s="16">
        <v>1.724</v>
      </c>
      <c r="K11" s="15" t="str">
        <f t="shared" si="0"/>
        <v>Yes</v>
      </c>
    </row>
    <row r="12" spans="1:12" ht="12.75" customHeight="1" x14ac:dyDescent="0.25">
      <c r="A12" s="53" t="s">
        <v>699</v>
      </c>
      <c r="B12" s="2" t="s">
        <v>50</v>
      </c>
      <c r="C12" s="22">
        <v>82.631961287999999</v>
      </c>
      <c r="D12" s="15" t="str">
        <f>IF($B12="N/A","N/A",IF(C12&gt;15,"No",IF(C12&lt;-15,"No","Yes")))</f>
        <v>N/A</v>
      </c>
      <c r="E12" s="22">
        <v>86.823045065000002</v>
      </c>
      <c r="F12" s="15" t="str">
        <f>IF($B12="N/A","N/A",IF(E12&gt;15,"No",IF(E12&lt;-15,"No","Yes")))</f>
        <v>N/A</v>
      </c>
      <c r="G12" s="22">
        <v>93.246583029999996</v>
      </c>
      <c r="H12" s="15" t="str">
        <f>IF($B12="N/A","N/A",IF(G12&gt;15,"No",IF(G12&lt;-15,"No","Yes")))</f>
        <v>N/A</v>
      </c>
      <c r="I12" s="16">
        <v>5.0720000000000001</v>
      </c>
      <c r="J12" s="16">
        <v>7.3979999999999997</v>
      </c>
      <c r="K12" s="15" t="str">
        <f t="shared" si="0"/>
        <v>Yes</v>
      </c>
    </row>
    <row r="13" spans="1:12" ht="12.75" customHeight="1" x14ac:dyDescent="0.25">
      <c r="A13" s="31" t="s">
        <v>845</v>
      </c>
      <c r="B13" s="30" t="s">
        <v>50</v>
      </c>
      <c r="C13" s="27">
        <v>417</v>
      </c>
      <c r="D13" s="15" t="str">
        <f>IF($B13="N/A","N/A",IF(C13&gt;15,"No",IF(C13&lt;-15,"No","Yes")))</f>
        <v>N/A</v>
      </c>
      <c r="E13" s="27">
        <v>420</v>
      </c>
      <c r="F13" s="15" t="str">
        <f>IF($B13="N/A","N/A",IF(E13&gt;15,"No",IF(E13&lt;-15,"No","Yes")))</f>
        <v>N/A</v>
      </c>
      <c r="G13" s="27">
        <v>432</v>
      </c>
      <c r="H13" s="15" t="str">
        <f>IF($B13="N/A","N/A",IF(G13&gt;15,"No",IF(G13&lt;-15,"No","Yes")))</f>
        <v>N/A</v>
      </c>
      <c r="I13" s="30" t="s">
        <v>1107</v>
      </c>
      <c r="J13" s="28">
        <v>2.8570000000000002</v>
      </c>
      <c r="K13" s="15" t="str">
        <f t="shared" si="0"/>
        <v>Yes</v>
      </c>
    </row>
    <row r="14" spans="1:12" ht="27.75" customHeight="1" x14ac:dyDescent="0.25">
      <c r="A14" s="1" t="s">
        <v>846</v>
      </c>
      <c r="B14" s="30" t="s">
        <v>50</v>
      </c>
      <c r="C14" s="22">
        <v>72.316546763000005</v>
      </c>
      <c r="D14" s="15" t="str">
        <f>IF($B14="N/A","N/A",IF(C14&gt;60,"No",IF(C14&lt;15,"No","Yes")))</f>
        <v>N/A</v>
      </c>
      <c r="E14" s="22">
        <v>84.254761904999995</v>
      </c>
      <c r="F14" s="15" t="str">
        <f>IF($B14="N/A","N/A",IF(E14&gt;60,"No",IF(E14&lt;15,"No","Yes")))</f>
        <v>N/A</v>
      </c>
      <c r="G14" s="22">
        <v>77.886574073999995</v>
      </c>
      <c r="H14" s="15" t="str">
        <f>IF($B14="N/A","N/A",IF(G14&gt;60,"No",IF(G14&lt;15,"No","Yes")))</f>
        <v>N/A</v>
      </c>
      <c r="I14" s="16">
        <v>16.510000000000002</v>
      </c>
      <c r="J14" s="16">
        <v>-7.56</v>
      </c>
      <c r="K14" s="15" t="str">
        <f t="shared" si="0"/>
        <v>Yes</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2219482</v>
      </c>
      <c r="D19" s="15" t="str">
        <f>IF($B19="N/A","N/A",IF(C19&gt;15,"No",IF(C19&lt;-15,"No","Yes")))</f>
        <v>N/A</v>
      </c>
      <c r="E19" s="14">
        <v>2075283</v>
      </c>
      <c r="F19" s="15" t="str">
        <f>IF($B19="N/A","N/A",IF(E19&gt;15,"No",IF(E19&lt;-15,"No","Yes")))</f>
        <v>N/A</v>
      </c>
      <c r="G19" s="14">
        <v>2041704</v>
      </c>
      <c r="H19" s="15" t="str">
        <f>IF($B19="N/A","N/A",IF(G19&gt;15,"No",IF(G19&lt;-15,"No","Yes")))</f>
        <v>N/A</v>
      </c>
      <c r="I19" s="16">
        <v>-6.5</v>
      </c>
      <c r="J19" s="16">
        <v>-1.62</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63.126446620999999</v>
      </c>
      <c r="D22" s="15" t="str">
        <f>IF($B22="N/A","N/A",IF(C22&gt;60,"No",IF(C22&lt;15,"No","Yes")))</f>
        <v>No</v>
      </c>
      <c r="E22" s="22">
        <v>67.527859574000004</v>
      </c>
      <c r="F22" s="15" t="str">
        <f>IF($B22="N/A","N/A",IF(E22&gt;60,"No",IF(E22&lt;15,"No","Yes")))</f>
        <v>No</v>
      </c>
      <c r="G22" s="22">
        <v>68.614682638000005</v>
      </c>
      <c r="H22" s="15" t="str">
        <f>IF($B22="N/A","N/A",IF(G22&gt;60,"No",IF(G22&lt;15,"No","Yes")))</f>
        <v>No</v>
      </c>
      <c r="I22" s="16">
        <v>6.9720000000000004</v>
      </c>
      <c r="J22" s="16">
        <v>1.609</v>
      </c>
      <c r="K22" s="15" t="str">
        <f t="shared" si="1"/>
        <v>Yes</v>
      </c>
    </row>
    <row r="23" spans="1:11" x14ac:dyDescent="0.25">
      <c r="A23" s="1" t="s">
        <v>48</v>
      </c>
      <c r="B23" s="2" t="s">
        <v>175</v>
      </c>
      <c r="C23" s="17">
        <v>0.34643218549999999</v>
      </c>
      <c r="D23" s="15" t="str">
        <f>IF($B23="N/A","N/A",IF(C23&gt;15,"No",IF(C23&lt;=0,"No","Yes")))</f>
        <v>Yes</v>
      </c>
      <c r="E23" s="17">
        <v>0.42187017389999998</v>
      </c>
      <c r="F23" s="15" t="str">
        <f>IF($B23="N/A","N/A",IF(E23&gt;15,"No",IF(E23&lt;=0,"No","Yes")))</f>
        <v>Yes</v>
      </c>
      <c r="G23" s="17">
        <v>0.51540282039999996</v>
      </c>
      <c r="H23" s="15" t="str">
        <f>IF($B23="N/A","N/A",IF(G23&gt;15,"No",IF(G23&lt;=0,"No","Yes")))</f>
        <v>Yes</v>
      </c>
      <c r="I23" s="16">
        <v>21.78</v>
      </c>
      <c r="J23" s="16">
        <v>22.17</v>
      </c>
      <c r="K23" s="15" t="str">
        <f t="shared" si="1"/>
        <v>No</v>
      </c>
    </row>
    <row r="24" spans="1:11" x14ac:dyDescent="0.25">
      <c r="A24" s="1" t="s">
        <v>186</v>
      </c>
      <c r="B24" s="2" t="s">
        <v>50</v>
      </c>
      <c r="C24" s="22">
        <v>130.95565092999999</v>
      </c>
      <c r="D24" s="15" t="str">
        <f>IF($B24="N/A","N/A",IF(C24&gt;15,"No",IF(C24&lt;-15,"No","Yes")))</f>
        <v>N/A</v>
      </c>
      <c r="E24" s="22">
        <v>114.7893775</v>
      </c>
      <c r="F24" s="15" t="str">
        <f>IF($B24="N/A","N/A",IF(E24&gt;15,"No",IF(E24&lt;-15,"No","Yes")))</f>
        <v>N/A</v>
      </c>
      <c r="G24" s="22">
        <v>112.56808895</v>
      </c>
      <c r="H24" s="15" t="str">
        <f>IF($B24="N/A","N/A",IF(G24&gt;15,"No",IF(G24&lt;-15,"No","Yes")))</f>
        <v>N/A</v>
      </c>
      <c r="I24" s="16">
        <v>-12.3</v>
      </c>
      <c r="J24" s="16">
        <v>-1.94</v>
      </c>
      <c r="K24" s="15" t="str">
        <f t="shared" si="1"/>
        <v>Yes</v>
      </c>
    </row>
    <row r="25" spans="1:11" x14ac:dyDescent="0.25">
      <c r="A25" s="1" t="s">
        <v>192</v>
      </c>
      <c r="B25" s="2" t="s">
        <v>50</v>
      </c>
      <c r="C25" s="17">
        <v>1.5571200848</v>
      </c>
      <c r="D25" s="15" t="str">
        <f>IF($B25="N/A","N/A",IF(C25&gt;15,"No",IF(C25&lt;-15,"No","Yes")))</f>
        <v>N/A</v>
      </c>
      <c r="E25" s="17">
        <v>1.5605100606</v>
      </c>
      <c r="F25" s="15" t="str">
        <f>IF($B25="N/A","N/A",IF(E25&gt;15,"No",IF(E25&lt;-15,"No","Yes")))</f>
        <v>N/A</v>
      </c>
      <c r="G25" s="17">
        <v>1.6721326891999999</v>
      </c>
      <c r="H25" s="15" t="str">
        <f>IF($B25="N/A","N/A",IF(G25&gt;15,"No",IF(G25&lt;-15,"No","Yes")))</f>
        <v>N/A</v>
      </c>
      <c r="I25" s="16">
        <v>0.2177</v>
      </c>
      <c r="J25" s="16">
        <v>7.1529999999999996</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99.988483497999994</v>
      </c>
      <c r="F28" s="15" t="str">
        <f>IF($B28="N/A","N/A",IF(E28&gt;15,"No",IF(E28&lt;-15,"No","Yes")))</f>
        <v>N/A</v>
      </c>
      <c r="G28" s="17">
        <v>99.426263551999995</v>
      </c>
      <c r="H28" s="15" t="str">
        <f>IF($B28="N/A","N/A",IF(G28&gt;15,"No",IF(G28&lt;-15,"No","Yes")))</f>
        <v>N/A</v>
      </c>
      <c r="I28" s="16" t="s">
        <v>50</v>
      </c>
      <c r="J28" s="16">
        <v>-0.56200000000000006</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98.999451222999994</v>
      </c>
      <c r="D30" s="15" t="str">
        <f>IF($B30="N/A","N/A",IF(C30&gt;98,"Yes","No"))</f>
        <v>Yes</v>
      </c>
      <c r="E30" s="17">
        <v>98.894560404999993</v>
      </c>
      <c r="F30" s="15" t="str">
        <f>IF($B30="N/A","N/A",IF(E30&gt;98,"Yes","No"))</f>
        <v>Yes</v>
      </c>
      <c r="G30" s="17">
        <v>99.059706989999995</v>
      </c>
      <c r="H30" s="15" t="str">
        <f>IF($B30="N/A","N/A",IF(G30&gt;98,"Yes","No"))</f>
        <v>Yes</v>
      </c>
      <c r="I30" s="16">
        <v>-0.106</v>
      </c>
      <c r="J30" s="16">
        <v>0.16700000000000001</v>
      </c>
      <c r="K30" s="15" t="str">
        <f t="shared" si="1"/>
        <v>Yes</v>
      </c>
    </row>
    <row r="31" spans="1:11" x14ac:dyDescent="0.25">
      <c r="A31" s="1" t="s">
        <v>299</v>
      </c>
      <c r="B31" s="2" t="s">
        <v>136</v>
      </c>
      <c r="C31" s="17">
        <v>99.998648333000006</v>
      </c>
      <c r="D31" s="15" t="str">
        <f>IF($B31="N/A","N/A",IF(C31&gt;98,"Yes","No"))</f>
        <v>Yes</v>
      </c>
      <c r="E31" s="17">
        <v>99.998843531000006</v>
      </c>
      <c r="F31" s="15" t="str">
        <f>IF($B31="N/A","N/A",IF(E31&gt;98,"Yes","No"))</f>
        <v>Yes</v>
      </c>
      <c r="G31" s="17">
        <v>99.999216340999993</v>
      </c>
      <c r="H31" s="15" t="str">
        <f>IF($B31="N/A","N/A",IF(G31&gt;98,"Yes","No"))</f>
        <v>Yes</v>
      </c>
      <c r="I31" s="16">
        <v>2.0000000000000001E-4</v>
      </c>
      <c r="J31" s="16">
        <v>4.0000000000000002E-4</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99.70006515</v>
      </c>
      <c r="D33" s="15" t="str">
        <f>IF($B33="N/A","N/A",IF(C33&gt;100,"No",IF(C33&lt;98,"No","Yes")))</f>
        <v>Yes</v>
      </c>
      <c r="E33" s="17">
        <v>99.579430853999995</v>
      </c>
      <c r="F33" s="15" t="str">
        <f>IF($B33="N/A","N/A",IF(E33&gt;100,"No",IF(E33&lt;98,"No","Yes")))</f>
        <v>Yes</v>
      </c>
      <c r="G33" s="17">
        <v>99.501396872000001</v>
      </c>
      <c r="H33" s="15" t="str">
        <f>IF($B33="N/A","N/A",IF(G33&gt;100,"No",IF(G33&lt;98,"No","Yes")))</f>
        <v>Yes</v>
      </c>
      <c r="I33" s="16">
        <v>-0.121</v>
      </c>
      <c r="J33" s="16">
        <v>-7.8E-2</v>
      </c>
      <c r="K33" s="15" t="str">
        <f t="shared" si="1"/>
        <v>Yes</v>
      </c>
    </row>
    <row r="34" spans="1:11" x14ac:dyDescent="0.25">
      <c r="A34" s="1" t="s">
        <v>300</v>
      </c>
      <c r="B34" s="2" t="s">
        <v>55</v>
      </c>
      <c r="C34" s="17">
        <v>99.873348825999997</v>
      </c>
      <c r="D34" s="15" t="str">
        <f>IF($B34="N/A","N/A",IF(C34&gt;100,"No",IF(C34&lt;98,"No","Yes")))</f>
        <v>Yes</v>
      </c>
      <c r="E34" s="17">
        <v>99.871728337999997</v>
      </c>
      <c r="F34" s="15" t="str">
        <f>IF($B34="N/A","N/A",IF(E34&gt;100,"No",IF(E34&lt;98,"No","Yes")))</f>
        <v>Yes</v>
      </c>
      <c r="G34" s="17">
        <v>99.817113547999995</v>
      </c>
      <c r="H34" s="15" t="str">
        <f>IF($B34="N/A","N/A",IF(G34&gt;100,"No",IF(G34&lt;98,"No","Yes")))</f>
        <v>Yes</v>
      </c>
      <c r="I34" s="16">
        <v>-2E-3</v>
      </c>
      <c r="J34" s="16">
        <v>-5.5E-2</v>
      </c>
      <c r="K34" s="15" t="str">
        <f t="shared" si="1"/>
        <v>Yes</v>
      </c>
    </row>
    <row r="35" spans="1:11" x14ac:dyDescent="0.25">
      <c r="A35" s="1" t="s">
        <v>301</v>
      </c>
      <c r="B35" s="2" t="s">
        <v>55</v>
      </c>
      <c r="C35" s="17">
        <v>99.873348825999997</v>
      </c>
      <c r="D35" s="15" t="str">
        <f>IF($B35="N/A","N/A",IF(C35&gt;100,"No",IF(C35&lt;98,"No","Yes")))</f>
        <v>Yes</v>
      </c>
      <c r="E35" s="17">
        <v>99.871728337999997</v>
      </c>
      <c r="F35" s="15" t="str">
        <f>IF($B35="N/A","N/A",IF(E35&gt;100,"No",IF(E35&lt;98,"No","Yes")))</f>
        <v>Yes</v>
      </c>
      <c r="G35" s="17">
        <v>99.817113547999995</v>
      </c>
      <c r="H35" s="15" t="str">
        <f>IF($B35="N/A","N/A",IF(G35&gt;100,"No",IF(G35&lt;98,"No","Yes")))</f>
        <v>Yes</v>
      </c>
      <c r="I35" s="16">
        <v>-2E-3</v>
      </c>
      <c r="J35" s="16">
        <v>-5.5E-2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70.502486615999999</v>
      </c>
      <c r="D37" s="15" t="str">
        <f>IF($B37="N/A","N/A",IF(C37&gt;15,"No",IF(C37&lt;-15,"No","Yes")))</f>
        <v>N/A</v>
      </c>
      <c r="E37" s="17">
        <v>67.623837327000004</v>
      </c>
      <c r="F37" s="15" t="str">
        <f>IF($B37="N/A","N/A",IF(E37&gt;15,"No",IF(E37&lt;-15,"No","Yes")))</f>
        <v>N/A</v>
      </c>
      <c r="G37" s="17">
        <v>66.552840176999993</v>
      </c>
      <c r="H37" s="15" t="str">
        <f>IF($B37="N/A","N/A",IF(G37&gt;15,"No",IF(G37&lt;-15,"No","Yes")))</f>
        <v>N/A</v>
      </c>
      <c r="I37" s="16">
        <v>-4.08</v>
      </c>
      <c r="J37" s="16">
        <v>-1.58</v>
      </c>
      <c r="K37" s="15" t="str">
        <f t="shared" ref="K37:K46" si="3">IF(J37="Div by 0", "N/A", IF(J37="N/A","N/A", IF(J37&gt;15, "No", IF(J37&lt;-15, "No", "Yes"))))</f>
        <v>Yes</v>
      </c>
    </row>
    <row r="38" spans="1:11" x14ac:dyDescent="0.25">
      <c r="A38" s="1" t="s">
        <v>706</v>
      </c>
      <c r="B38" s="2" t="s">
        <v>50</v>
      </c>
      <c r="C38" s="17">
        <v>29.090211139000001</v>
      </c>
      <c r="D38" s="15" t="str">
        <f>IF($B38="N/A","N/A",IF(C38&gt;15,"No",IF(C38&lt;-15,"No","Yes")))</f>
        <v>N/A</v>
      </c>
      <c r="E38" s="17">
        <v>31.993130574999999</v>
      </c>
      <c r="F38" s="15" t="str">
        <f>IF($B38="N/A","N/A",IF(E38&gt;15,"No",IF(E38&lt;-15,"No","Yes")))</f>
        <v>N/A</v>
      </c>
      <c r="G38" s="17">
        <v>33.194233836000002</v>
      </c>
      <c r="H38" s="15" t="str">
        <f>IF($B38="N/A","N/A",IF(G38&gt;15,"No",IF(G38&lt;-15,"No","Yes")))</f>
        <v>N/A</v>
      </c>
      <c r="I38" s="16">
        <v>9.9789999999999992</v>
      </c>
      <c r="J38" s="16">
        <v>3.754</v>
      </c>
      <c r="K38" s="15" t="str">
        <f t="shared" si="3"/>
        <v>Yes</v>
      </c>
    </row>
    <row r="39" spans="1:11" x14ac:dyDescent="0.25">
      <c r="A39" s="1" t="s">
        <v>707</v>
      </c>
      <c r="B39" s="2" t="s">
        <v>50</v>
      </c>
      <c r="C39" s="17">
        <v>2.61772792E-2</v>
      </c>
      <c r="D39" s="15" t="str">
        <f>IF($B39="N/A","N/A",IF(C39&gt;15,"No",IF(C39&lt;-15,"No","Yes")))</f>
        <v>N/A</v>
      </c>
      <c r="E39" s="17">
        <v>1.64314939E-2</v>
      </c>
      <c r="F39" s="15" t="str">
        <f>IF($B39="N/A","N/A",IF(E39&gt;15,"No",IF(E39&lt;-15,"No","Yes")))</f>
        <v>N/A</v>
      </c>
      <c r="G39" s="17">
        <v>1.1607951E-2</v>
      </c>
      <c r="H39" s="15" t="str">
        <f>IF($B39="N/A","N/A",IF(G39&gt;15,"No",IF(G39&lt;-15,"No","Yes")))</f>
        <v>N/A</v>
      </c>
      <c r="I39" s="16">
        <v>-37.200000000000003</v>
      </c>
      <c r="J39" s="16">
        <v>-29.4</v>
      </c>
      <c r="K39" s="15" t="str">
        <f t="shared" si="3"/>
        <v>No</v>
      </c>
    </row>
    <row r="40" spans="1:11" x14ac:dyDescent="0.25">
      <c r="A40" s="57" t="s">
        <v>953</v>
      </c>
      <c r="B40" s="2" t="s">
        <v>50</v>
      </c>
      <c r="C40" s="17" t="s">
        <v>50</v>
      </c>
      <c r="D40" s="15" t="str">
        <f t="shared" ref="D40:D42" si="4">IF($B40="N/A","N/A",IF(C40&gt;15,"No",IF(C40&lt;-15,"No","Yes")))</f>
        <v>N/A</v>
      </c>
      <c r="E40" s="17">
        <v>99.871728337999997</v>
      </c>
      <c r="F40" s="15" t="str">
        <f t="shared" ref="F40:F42" si="5">IF($B40="N/A","N/A",IF(E40&gt;15,"No",IF(E40&lt;-15,"No","Yes")))</f>
        <v>N/A</v>
      </c>
      <c r="G40" s="17">
        <v>99.817113547999995</v>
      </c>
      <c r="H40" s="15" t="str">
        <f t="shared" ref="H40:H42" si="6">IF($B40="N/A","N/A",IF(G40&gt;15,"No",IF(G40&lt;-15,"No","Yes")))</f>
        <v>N/A</v>
      </c>
      <c r="I40" s="16" t="s">
        <v>50</v>
      </c>
      <c r="J40" s="16">
        <v>-5.5E-2</v>
      </c>
      <c r="K40" s="15" t="str">
        <f t="shared" ref="K40:K42" si="7">IF(J40="Div by 0", "N/A", IF(J40="N/A","N/A", IF(J40&gt;15, "No", IF(J40&lt;-15, "No", "Yes"))))</f>
        <v>Yes</v>
      </c>
    </row>
    <row r="41" spans="1:11" x14ac:dyDescent="0.25">
      <c r="A41" s="57" t="s">
        <v>954</v>
      </c>
      <c r="B41" s="2" t="s">
        <v>50</v>
      </c>
      <c r="C41" s="17" t="s">
        <v>50</v>
      </c>
      <c r="D41" s="15" t="str">
        <f t="shared" si="4"/>
        <v>N/A</v>
      </c>
      <c r="E41" s="17">
        <v>99.871728337999997</v>
      </c>
      <c r="F41" s="15" t="str">
        <f t="shared" si="5"/>
        <v>N/A</v>
      </c>
      <c r="G41" s="17">
        <v>99.817113547999995</v>
      </c>
      <c r="H41" s="15" t="str">
        <f t="shared" si="6"/>
        <v>N/A</v>
      </c>
      <c r="I41" s="16" t="s">
        <v>50</v>
      </c>
      <c r="J41" s="16">
        <v>-5.5E-2</v>
      </c>
      <c r="K41" s="15" t="str">
        <f t="shared" si="7"/>
        <v>Yes</v>
      </c>
    </row>
    <row r="42" spans="1:11" x14ac:dyDescent="0.25">
      <c r="A42" s="57" t="s">
        <v>955</v>
      </c>
      <c r="B42" s="2" t="s">
        <v>50</v>
      </c>
      <c r="C42" s="17" t="s">
        <v>50</v>
      </c>
      <c r="D42" s="15" t="str">
        <f t="shared" si="4"/>
        <v>N/A</v>
      </c>
      <c r="E42" s="17">
        <v>99.871728337999997</v>
      </c>
      <c r="F42" s="15" t="str">
        <f t="shared" si="5"/>
        <v>N/A</v>
      </c>
      <c r="G42" s="17">
        <v>99.817113547999995</v>
      </c>
      <c r="H42" s="15" t="str">
        <f t="shared" si="6"/>
        <v>N/A</v>
      </c>
      <c r="I42" s="16" t="s">
        <v>50</v>
      </c>
      <c r="J42" s="16">
        <v>-5.5E-2</v>
      </c>
      <c r="K42" s="15" t="str">
        <f t="shared" si="7"/>
        <v>Yes</v>
      </c>
    </row>
    <row r="43" spans="1:11" x14ac:dyDescent="0.25">
      <c r="A43" s="1" t="s">
        <v>302</v>
      </c>
      <c r="B43" s="2" t="s">
        <v>50</v>
      </c>
      <c r="C43" s="17">
        <v>7.2136201150000003</v>
      </c>
      <c r="D43" s="15" t="str">
        <f>IF($B43="N/A","N/A",IF(C43&gt;15,"No",IF(C43&lt;-15,"No","Yes")))</f>
        <v>N/A</v>
      </c>
      <c r="E43" s="17">
        <v>6.4399891484999996</v>
      </c>
      <c r="F43" s="15" t="str">
        <f>IF($B43="N/A","N/A",IF(E43&gt;15,"No",IF(E43&lt;-15,"No","Yes")))</f>
        <v>N/A</v>
      </c>
      <c r="G43" s="17">
        <v>6.4218907343999998</v>
      </c>
      <c r="H43" s="15" t="str">
        <f>IF($B43="N/A","N/A",IF(G43&gt;15,"No",IF(G43&lt;-15,"No","Yes")))</f>
        <v>N/A</v>
      </c>
      <c r="I43" s="16">
        <v>-10.7</v>
      </c>
      <c r="J43" s="16">
        <v>-0.28100000000000003</v>
      </c>
      <c r="K43" s="15" t="str">
        <f t="shared" si="3"/>
        <v>Yes</v>
      </c>
    </row>
    <row r="44" spans="1:11" x14ac:dyDescent="0.25">
      <c r="A44" s="1" t="s">
        <v>303</v>
      </c>
      <c r="B44" s="2" t="s">
        <v>50</v>
      </c>
      <c r="C44" s="17">
        <v>92.659728711</v>
      </c>
      <c r="D44" s="15" t="str">
        <f>IF($B44="N/A","N/A",IF(C44&gt;15,"No",IF(C44&lt;-15,"No","Yes")))</f>
        <v>N/A</v>
      </c>
      <c r="E44" s="17">
        <v>93.431739188999998</v>
      </c>
      <c r="F44" s="15" t="str">
        <f>IF($B44="N/A","N/A",IF(E44&gt;15,"No",IF(E44&lt;-15,"No","Yes")))</f>
        <v>N/A</v>
      </c>
      <c r="G44" s="17">
        <v>93.395222813999993</v>
      </c>
      <c r="H44" s="15" t="str">
        <f>IF($B44="N/A","N/A",IF(G44&gt;15,"No",IF(G44&lt;-15,"No","Yes")))</f>
        <v>N/A</v>
      </c>
      <c r="I44" s="16">
        <v>0.83320000000000005</v>
      </c>
      <c r="J44" s="16">
        <v>-3.9E-2</v>
      </c>
      <c r="K44" s="15" t="str">
        <f t="shared" si="3"/>
        <v>Yes</v>
      </c>
    </row>
    <row r="45" spans="1:11" x14ac:dyDescent="0.25">
      <c r="A45" s="1" t="s">
        <v>304</v>
      </c>
      <c r="B45" s="2" t="s">
        <v>50</v>
      </c>
      <c r="C45" s="17">
        <v>66.340659666999997</v>
      </c>
      <c r="D45" s="15" t="str">
        <f>IF($B45="N/A","N/A",IF(C45&gt;15,"No",IF(C45&lt;-15,"No","Yes")))</f>
        <v>N/A</v>
      </c>
      <c r="E45" s="17">
        <v>68.403152727000005</v>
      </c>
      <c r="F45" s="15" t="str">
        <f>IF($B45="N/A","N/A",IF(E45&gt;15,"No",IF(E45&lt;-15,"No","Yes")))</f>
        <v>N/A</v>
      </c>
      <c r="G45" s="17">
        <v>70.518988061000002</v>
      </c>
      <c r="H45" s="15" t="str">
        <f>IF($B45="N/A","N/A",IF(G45&gt;15,"No",IF(G45&lt;-15,"No","Yes")))</f>
        <v>N/A</v>
      </c>
      <c r="I45" s="16">
        <v>3.109</v>
      </c>
      <c r="J45" s="16">
        <v>3.093</v>
      </c>
      <c r="K45" s="15" t="str">
        <f t="shared" si="3"/>
        <v>Yes</v>
      </c>
    </row>
    <row r="46" spans="1:11" x14ac:dyDescent="0.25">
      <c r="A46" s="1" t="s">
        <v>305</v>
      </c>
      <c r="B46" s="2" t="s">
        <v>50</v>
      </c>
      <c r="C46" s="17">
        <v>30.006325799999999</v>
      </c>
      <c r="D46" s="15" t="str">
        <f>IF($B46="N/A","N/A",IF(C46&gt;15,"No",IF(C46&lt;-15,"No","Yes")))</f>
        <v>N/A</v>
      </c>
      <c r="E46" s="17">
        <v>28.150040260000001</v>
      </c>
      <c r="F46" s="15" t="str">
        <f>IF($B46="N/A","N/A",IF(E46&gt;15,"No",IF(E46&lt;-15,"No","Yes")))</f>
        <v>N/A</v>
      </c>
      <c r="G46" s="17">
        <v>25.905077328000001</v>
      </c>
      <c r="H46" s="15" t="str">
        <f>IF($B46="N/A","N/A",IF(G46&gt;15,"No",IF(G46&lt;-15,"No","Yes")))</f>
        <v>N/A</v>
      </c>
      <c r="I46" s="16">
        <v>-6.19</v>
      </c>
      <c r="J46" s="16">
        <v>-7.97</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339648</v>
      </c>
      <c r="D6" s="81" t="str">
        <f>IF($B6="N/A","N/A",IF(C6&gt;10,"No",IF(C6&lt;-10,"No","Yes")))</f>
        <v>N/A</v>
      </c>
      <c r="E6" s="80">
        <v>327812</v>
      </c>
      <c r="F6" s="81" t="str">
        <f>IF($B6="N/A","N/A",IF(E6&gt;10,"No",IF(E6&lt;-10,"No","Yes")))</f>
        <v>N/A</v>
      </c>
      <c r="G6" s="80">
        <v>350893</v>
      </c>
      <c r="H6" s="81" t="str">
        <f>IF($B6="N/A","N/A",IF(G6&gt;10,"No",IF(G6&lt;-10,"No","Yes")))</f>
        <v>N/A</v>
      </c>
      <c r="I6" s="82">
        <v>-3.48</v>
      </c>
      <c r="J6" s="82">
        <v>7.0410000000000004</v>
      </c>
      <c r="K6" s="83" t="s">
        <v>111</v>
      </c>
      <c r="L6" s="84" t="str">
        <f>IF(J6="Div by 0", "N/A", IF(K6="N/A","N/A", IF(J6&gt;VALUE(MID(K6,1,2)), "No", IF(J6&lt;-1*VALUE(MID(K6,1,2)), "No", "Yes"))))</f>
        <v>Yes</v>
      </c>
    </row>
    <row r="7" spans="1:12" x14ac:dyDescent="0.25">
      <c r="A7" s="78" t="s">
        <v>306</v>
      </c>
      <c r="B7" s="79" t="s">
        <v>50</v>
      </c>
      <c r="C7" s="85">
        <v>1010224054</v>
      </c>
      <c r="D7" s="81" t="str">
        <f>IF($B7="N/A","N/A",IF(C7&gt;10,"No",IF(C7&lt;-10,"No","Yes")))</f>
        <v>N/A</v>
      </c>
      <c r="E7" s="85">
        <v>1068491818</v>
      </c>
      <c r="F7" s="81" t="str">
        <f>IF($B7="N/A","N/A",IF(E7&gt;10,"No",IF(E7&lt;-10,"No","Yes")))</f>
        <v>N/A</v>
      </c>
      <c r="G7" s="85">
        <v>1156094147</v>
      </c>
      <c r="H7" s="81" t="str">
        <f>IF($B7="N/A","N/A",IF(G7&gt;10,"No",IF(G7&lt;-10,"No","Yes")))</f>
        <v>N/A</v>
      </c>
      <c r="I7" s="82">
        <v>5.7679999999999998</v>
      </c>
      <c r="J7" s="82">
        <v>8.1989999999999998</v>
      </c>
      <c r="K7" s="83" t="s">
        <v>112</v>
      </c>
      <c r="L7" s="84" t="str">
        <f>IF(J7="Div by 0", "N/A", IF(K7="N/A","N/A", IF(J7&gt;VALUE(MID(K7,1,2)), "No", IF(J7&lt;-1*VALUE(MID(K7,1,2)), "No", "Yes"))))</f>
        <v>Yes</v>
      </c>
    </row>
    <row r="8" spans="1:12" x14ac:dyDescent="0.25">
      <c r="A8" s="86" t="s">
        <v>1078</v>
      </c>
      <c r="B8" s="84" t="s">
        <v>50</v>
      </c>
      <c r="C8" s="87">
        <v>28.591070756000001</v>
      </c>
      <c r="D8" s="81" t="str">
        <f>IF($B8="N/A","N/A",IF(C8&gt;10,"No",IF(C8&lt;-10,"No","Yes")))</f>
        <v>N/A</v>
      </c>
      <c r="E8" s="87">
        <v>26.543567655</v>
      </c>
      <c r="F8" s="81" t="str">
        <f>IF($B8="N/A","N/A",IF(E8&gt;10,"No",IF(E8&lt;-10,"No","Yes")))</f>
        <v>N/A</v>
      </c>
      <c r="G8" s="87">
        <v>14.928197485</v>
      </c>
      <c r="H8" s="81" t="str">
        <f>IF($B8="N/A","N/A",IF(G8&gt;10,"No",IF(G8&lt;-10,"No","Yes")))</f>
        <v>N/A</v>
      </c>
      <c r="I8" s="82">
        <v>-7.16</v>
      </c>
      <c r="J8" s="82">
        <v>-43.8</v>
      </c>
      <c r="K8" s="84" t="s">
        <v>50</v>
      </c>
      <c r="L8" s="84" t="str">
        <f>IF(J8="Div by 0", "N/A", IF(K8="N/A","N/A", IF(J8&gt;VALUE(MID(K8,1,2)), "No", IF(J8&lt;-1*VALUE(MID(K8,1,2)), "No", "Yes"))))</f>
        <v>N/A</v>
      </c>
    </row>
    <row r="9" spans="1:12" x14ac:dyDescent="0.25">
      <c r="A9" s="86" t="s">
        <v>307</v>
      </c>
      <c r="B9" s="84" t="s">
        <v>50</v>
      </c>
      <c r="C9" s="87">
        <v>71.235514414999997</v>
      </c>
      <c r="D9" s="81" t="str">
        <f t="shared" ref="D9:D16" si="0">IF($B9="N/A","N/A",IF(C9&gt;10,"No",IF(C9&lt;-10,"No","Yes")))</f>
        <v>N/A</v>
      </c>
      <c r="E9" s="87">
        <v>62.311019731000002</v>
      </c>
      <c r="F9" s="81" t="str">
        <f t="shared" ref="F9:F16" si="1">IF($B9="N/A","N/A",IF(E9&gt;10,"No",IF(E9&lt;-10,"No","Yes")))</f>
        <v>N/A</v>
      </c>
      <c r="G9" s="87">
        <v>8.5621542748999993</v>
      </c>
      <c r="H9" s="81" t="str">
        <f t="shared" ref="H9:H16" si="2">IF($B9="N/A","N/A",IF(G9&gt;10,"No",IF(G9&lt;-10,"No","Yes")))</f>
        <v>N/A</v>
      </c>
      <c r="I9" s="82">
        <v>-12.5</v>
      </c>
      <c r="J9" s="82">
        <v>-86.3</v>
      </c>
      <c r="K9" s="84" t="s">
        <v>50</v>
      </c>
      <c r="L9" s="84" t="str">
        <f t="shared" ref="L9:L23" si="3">IF(J9="Div by 0", "N/A", IF(K9="N/A","N/A", IF(J9&gt;VALUE(MID(K9,1,2)), "No", IF(J9&lt;-1*VALUE(MID(K9,1,2)), "No", "Yes"))))</f>
        <v>N/A</v>
      </c>
    </row>
    <row r="10" spans="1:12" x14ac:dyDescent="0.25">
      <c r="A10" s="86" t="s">
        <v>308</v>
      </c>
      <c r="B10" s="84" t="s">
        <v>50</v>
      </c>
      <c r="C10" s="87">
        <v>1.8548615000000001E-2</v>
      </c>
      <c r="D10" s="81" t="str">
        <f t="shared" si="0"/>
        <v>N/A</v>
      </c>
      <c r="E10" s="87">
        <v>1.1286957199999999E-2</v>
      </c>
      <c r="F10" s="81" t="str">
        <f t="shared" si="1"/>
        <v>N/A</v>
      </c>
      <c r="G10" s="87">
        <v>14.578518237999999</v>
      </c>
      <c r="H10" s="81" t="str">
        <f t="shared" si="2"/>
        <v>N/A</v>
      </c>
      <c r="I10" s="82">
        <v>-39.1</v>
      </c>
      <c r="J10" s="82">
        <v>129000</v>
      </c>
      <c r="K10" s="84" t="s">
        <v>50</v>
      </c>
      <c r="L10" s="84" t="str">
        <f t="shared" si="3"/>
        <v>N/A</v>
      </c>
    </row>
    <row r="11" spans="1:12" x14ac:dyDescent="0.25">
      <c r="A11" s="86" t="s">
        <v>309</v>
      </c>
      <c r="B11" s="84" t="s">
        <v>50</v>
      </c>
      <c r="C11" s="87">
        <v>0</v>
      </c>
      <c r="D11" s="81" t="str">
        <f t="shared" si="0"/>
        <v>N/A</v>
      </c>
      <c r="E11" s="87">
        <v>1.7992019816</v>
      </c>
      <c r="F11" s="81" t="str">
        <f t="shared" si="1"/>
        <v>N/A</v>
      </c>
      <c r="G11" s="87">
        <v>1.0829512100000001E-2</v>
      </c>
      <c r="H11" s="81" t="str">
        <f t="shared" si="2"/>
        <v>N/A</v>
      </c>
      <c r="I11" s="82" t="s">
        <v>1088</v>
      </c>
      <c r="J11" s="82">
        <v>-99.4</v>
      </c>
      <c r="K11" s="84" t="s">
        <v>50</v>
      </c>
      <c r="L11" s="84" t="str">
        <f t="shared" si="3"/>
        <v>N/A</v>
      </c>
    </row>
    <row r="12" spans="1:12" x14ac:dyDescent="0.25">
      <c r="A12" s="86" t="s">
        <v>310</v>
      </c>
      <c r="B12" s="81" t="s">
        <v>50</v>
      </c>
      <c r="C12" s="87">
        <v>0.15486621440000001</v>
      </c>
      <c r="D12" s="81" t="str">
        <f t="shared" si="0"/>
        <v>N/A</v>
      </c>
      <c r="E12" s="87">
        <v>5.24690981E-2</v>
      </c>
      <c r="F12" s="81" t="str">
        <f t="shared" si="1"/>
        <v>N/A</v>
      </c>
      <c r="G12" s="87">
        <v>41.037296269999999</v>
      </c>
      <c r="H12" s="81" t="str">
        <f t="shared" si="2"/>
        <v>N/A</v>
      </c>
      <c r="I12" s="82">
        <v>-66.099999999999994</v>
      </c>
      <c r="J12" s="82">
        <v>78112</v>
      </c>
      <c r="K12" s="84" t="s">
        <v>50</v>
      </c>
      <c r="L12" s="84" t="str">
        <f t="shared" si="3"/>
        <v>N/A</v>
      </c>
    </row>
    <row r="13" spans="1:12" ht="12.75" customHeight="1" x14ac:dyDescent="0.25">
      <c r="A13" s="86" t="s">
        <v>311</v>
      </c>
      <c r="B13" s="81" t="s">
        <v>50</v>
      </c>
      <c r="C13" s="87">
        <v>0</v>
      </c>
      <c r="D13" s="81" t="str">
        <f t="shared" si="0"/>
        <v>N/A</v>
      </c>
      <c r="E13" s="87">
        <v>7.3212694999999998E-3</v>
      </c>
      <c r="F13" s="81" t="str">
        <f t="shared" si="1"/>
        <v>N/A</v>
      </c>
      <c r="G13" s="87">
        <v>3.6304514482000001</v>
      </c>
      <c r="H13" s="81" t="str">
        <f t="shared" si="2"/>
        <v>N/A</v>
      </c>
      <c r="I13" s="82" t="s">
        <v>1088</v>
      </c>
      <c r="J13" s="82">
        <v>49488</v>
      </c>
      <c r="K13" s="84" t="s">
        <v>50</v>
      </c>
      <c r="L13" s="84" t="str">
        <f t="shared" si="3"/>
        <v>N/A</v>
      </c>
    </row>
    <row r="14" spans="1:12" x14ac:dyDescent="0.25">
      <c r="A14" s="86" t="s">
        <v>312</v>
      </c>
      <c r="B14" s="81" t="s">
        <v>50</v>
      </c>
      <c r="C14" s="87">
        <v>0</v>
      </c>
      <c r="D14" s="81" t="str">
        <f t="shared" si="0"/>
        <v>N/A</v>
      </c>
      <c r="E14" s="87">
        <v>9.2132075701999998</v>
      </c>
      <c r="F14" s="81" t="str">
        <f t="shared" si="1"/>
        <v>N/A</v>
      </c>
      <c r="G14" s="87">
        <v>6.8396919E-3</v>
      </c>
      <c r="H14" s="81" t="str">
        <f t="shared" si="2"/>
        <v>N/A</v>
      </c>
      <c r="I14" s="82" t="s">
        <v>1088</v>
      </c>
      <c r="J14" s="82">
        <v>-99.9</v>
      </c>
      <c r="K14" s="84" t="s">
        <v>50</v>
      </c>
      <c r="L14" s="84" t="str">
        <f t="shared" si="3"/>
        <v>N/A</v>
      </c>
    </row>
    <row r="15" spans="1:12" ht="12.75" customHeight="1" x14ac:dyDescent="0.25">
      <c r="A15" s="86" t="s">
        <v>576</v>
      </c>
      <c r="B15" s="81" t="s">
        <v>50</v>
      </c>
      <c r="C15" s="87">
        <v>0</v>
      </c>
      <c r="D15" s="81" t="str">
        <f t="shared" si="0"/>
        <v>N/A</v>
      </c>
      <c r="E15" s="87">
        <v>6.19257379E-2</v>
      </c>
      <c r="F15" s="81" t="str">
        <f t="shared" si="1"/>
        <v>N/A</v>
      </c>
      <c r="G15" s="87">
        <v>17.245713081000002</v>
      </c>
      <c r="H15" s="81" t="str">
        <f t="shared" si="2"/>
        <v>N/A</v>
      </c>
      <c r="I15" s="82" t="s">
        <v>1088</v>
      </c>
      <c r="J15" s="82">
        <v>27749</v>
      </c>
      <c r="K15" s="84" t="s">
        <v>50</v>
      </c>
      <c r="L15" s="84" t="str">
        <f t="shared" si="3"/>
        <v>N/A</v>
      </c>
    </row>
    <row r="16" spans="1:12" ht="12.75" customHeight="1" x14ac:dyDescent="0.25">
      <c r="A16" s="88" t="s">
        <v>847</v>
      </c>
      <c r="B16" s="89" t="s">
        <v>50</v>
      </c>
      <c r="C16" s="80">
        <v>205</v>
      </c>
      <c r="D16" s="81" t="str">
        <f t="shared" si="0"/>
        <v>N/A</v>
      </c>
      <c r="E16" s="80">
        <v>2803</v>
      </c>
      <c r="F16" s="81" t="str">
        <f t="shared" si="1"/>
        <v>N/A</v>
      </c>
      <c r="G16" s="80">
        <v>13543</v>
      </c>
      <c r="H16" s="81" t="str">
        <f t="shared" si="2"/>
        <v>N/A</v>
      </c>
      <c r="I16" s="82">
        <v>1267</v>
      </c>
      <c r="J16" s="82">
        <v>383.2</v>
      </c>
      <c r="K16" s="80" t="s">
        <v>50</v>
      </c>
      <c r="L16" s="84" t="str">
        <f t="shared" si="3"/>
        <v>N/A</v>
      </c>
    </row>
    <row r="17" spans="1:12" ht="12.75" customHeight="1" x14ac:dyDescent="0.25">
      <c r="A17" s="88" t="s">
        <v>848</v>
      </c>
      <c r="B17" s="90" t="s">
        <v>7</v>
      </c>
      <c r="C17" s="91">
        <v>6.0356604500000001E-2</v>
      </c>
      <c r="D17" s="81" t="str">
        <f>IF($B17="N/A","N/A",IF(C17&gt;=2,"No",IF(C17&lt;0,"No","Yes")))</f>
        <v>Yes</v>
      </c>
      <c r="E17" s="91">
        <v>0.85506326799999999</v>
      </c>
      <c r="F17" s="81" t="str">
        <f>IF($B17="N/A","N/A",IF(E17&gt;=2,"No",IF(E17&lt;0,"No","Yes")))</f>
        <v>Yes</v>
      </c>
      <c r="G17" s="91">
        <v>3.8595811259000001</v>
      </c>
      <c r="H17" s="81" t="str">
        <f>IF($B17="N/A","N/A",IF(G17&gt;=2,"No",IF(G17&lt;0,"No","Yes")))</f>
        <v>No</v>
      </c>
      <c r="I17" s="82">
        <v>1317</v>
      </c>
      <c r="J17" s="82">
        <v>351.4</v>
      </c>
      <c r="K17" s="92" t="s">
        <v>50</v>
      </c>
      <c r="L17" s="84" t="str">
        <f t="shared" si="3"/>
        <v>N/A</v>
      </c>
    </row>
    <row r="18" spans="1:12" ht="25" x14ac:dyDescent="0.25">
      <c r="A18" s="93" t="s">
        <v>849</v>
      </c>
      <c r="B18" s="90" t="s">
        <v>50</v>
      </c>
      <c r="C18" s="94">
        <v>422872</v>
      </c>
      <c r="D18" s="81" t="str">
        <f t="shared" ref="D18:D23" si="4">IF($B18="N/A","N/A",IF(C18&gt;10,"No",IF(C18&lt;-10,"No","Yes")))</f>
        <v>N/A</v>
      </c>
      <c r="E18" s="94">
        <v>447820</v>
      </c>
      <c r="F18" s="81" t="str">
        <f t="shared" ref="F18:F23" si="5">IF($B18="N/A","N/A",IF(E18&gt;10,"No",IF(E18&lt;-10,"No","Yes")))</f>
        <v>N/A</v>
      </c>
      <c r="G18" s="94">
        <v>12037936</v>
      </c>
      <c r="H18" s="81" t="str">
        <f t="shared" ref="H18:H23" si="6">IF($B18="N/A","N/A",IF(G18&gt;10,"No",IF(G18&lt;-10,"No","Yes")))</f>
        <v>N/A</v>
      </c>
      <c r="I18" s="82">
        <v>5.9</v>
      </c>
      <c r="J18" s="82">
        <v>2588</v>
      </c>
      <c r="K18" s="92" t="s">
        <v>50</v>
      </c>
      <c r="L18" s="84" t="str">
        <f t="shared" si="3"/>
        <v>N/A</v>
      </c>
    </row>
    <row r="19" spans="1:12" x14ac:dyDescent="0.25">
      <c r="A19" s="93" t="s">
        <v>850</v>
      </c>
      <c r="B19" s="90" t="s">
        <v>50</v>
      </c>
      <c r="C19" s="94">
        <v>2062.7902439</v>
      </c>
      <c r="D19" s="81" t="str">
        <f t="shared" si="4"/>
        <v>N/A</v>
      </c>
      <c r="E19" s="94">
        <v>159.76453799999999</v>
      </c>
      <c r="F19" s="81" t="str">
        <f t="shared" si="5"/>
        <v>N/A</v>
      </c>
      <c r="G19" s="94">
        <v>888.86775455999998</v>
      </c>
      <c r="H19" s="81" t="str">
        <f t="shared" si="6"/>
        <v>N/A</v>
      </c>
      <c r="I19" s="82">
        <v>-92.3</v>
      </c>
      <c r="J19" s="82">
        <v>456.4</v>
      </c>
      <c r="K19" s="92" t="s">
        <v>50</v>
      </c>
      <c r="L19" s="84" t="str">
        <f t="shared" si="3"/>
        <v>N/A</v>
      </c>
    </row>
    <row r="20" spans="1:12" ht="12.75" customHeight="1" x14ac:dyDescent="0.25">
      <c r="A20" s="88" t="s">
        <v>851</v>
      </c>
      <c r="B20" s="79" t="s">
        <v>50</v>
      </c>
      <c r="C20" s="89">
        <v>205</v>
      </c>
      <c r="D20" s="81" t="str">
        <f t="shared" si="4"/>
        <v>N/A</v>
      </c>
      <c r="E20" s="89">
        <v>178</v>
      </c>
      <c r="F20" s="81" t="str">
        <f t="shared" si="5"/>
        <v>N/A</v>
      </c>
      <c r="G20" s="89">
        <v>205</v>
      </c>
      <c r="H20" s="81" t="str">
        <f t="shared" si="6"/>
        <v>N/A</v>
      </c>
      <c r="I20" s="82">
        <v>-13.2</v>
      </c>
      <c r="J20" s="82">
        <v>15.17</v>
      </c>
      <c r="K20" s="80" t="s">
        <v>50</v>
      </c>
      <c r="L20" s="84" t="str">
        <f t="shared" si="3"/>
        <v>N/A</v>
      </c>
    </row>
    <row r="21" spans="1:12" ht="12.75" customHeight="1" x14ac:dyDescent="0.25">
      <c r="A21" s="88" t="s">
        <v>852</v>
      </c>
      <c r="B21" s="79" t="s">
        <v>50</v>
      </c>
      <c r="C21" s="82">
        <v>6.0356604500000001E-2</v>
      </c>
      <c r="D21" s="81" t="str">
        <f t="shared" si="4"/>
        <v>N/A</v>
      </c>
      <c r="E21" s="82">
        <v>5.4299415500000003E-2</v>
      </c>
      <c r="F21" s="81" t="str">
        <f t="shared" si="5"/>
        <v>N/A</v>
      </c>
      <c r="G21" s="82">
        <v>5.8422368099999997E-2</v>
      </c>
      <c r="H21" s="81" t="str">
        <f t="shared" si="6"/>
        <v>N/A</v>
      </c>
      <c r="I21" s="82">
        <v>-10</v>
      </c>
      <c r="J21" s="82">
        <v>7.593</v>
      </c>
      <c r="K21" s="92" t="s">
        <v>50</v>
      </c>
      <c r="L21" s="84" t="str">
        <f t="shared" si="3"/>
        <v>N/A</v>
      </c>
    </row>
    <row r="22" spans="1:12" ht="25" x14ac:dyDescent="0.25">
      <c r="A22" s="95" t="s">
        <v>853</v>
      </c>
      <c r="B22" s="96" t="s">
        <v>50</v>
      </c>
      <c r="C22" s="97">
        <v>422872</v>
      </c>
      <c r="D22" s="98" t="str">
        <f t="shared" si="4"/>
        <v>N/A</v>
      </c>
      <c r="E22" s="97">
        <v>447820</v>
      </c>
      <c r="F22" s="98" t="str">
        <f t="shared" si="5"/>
        <v>N/A</v>
      </c>
      <c r="G22" s="97">
        <v>231216</v>
      </c>
      <c r="H22" s="98" t="str">
        <f t="shared" si="6"/>
        <v>N/A</v>
      </c>
      <c r="I22" s="99">
        <v>5.9</v>
      </c>
      <c r="J22" s="99">
        <v>-48.4</v>
      </c>
      <c r="K22" s="92" t="s">
        <v>50</v>
      </c>
      <c r="L22" s="92" t="str">
        <f t="shared" si="3"/>
        <v>N/A</v>
      </c>
    </row>
    <row r="23" spans="1:12" ht="25" x14ac:dyDescent="0.25">
      <c r="A23" s="95" t="s">
        <v>854</v>
      </c>
      <c r="B23" s="96" t="s">
        <v>50</v>
      </c>
      <c r="C23" s="97">
        <v>2062.7902439</v>
      </c>
      <c r="D23" s="98" t="str">
        <f t="shared" si="4"/>
        <v>N/A</v>
      </c>
      <c r="E23" s="97">
        <v>2515.8426966000002</v>
      </c>
      <c r="F23" s="98" t="str">
        <f t="shared" si="5"/>
        <v>N/A</v>
      </c>
      <c r="G23" s="97">
        <v>1127.8829268</v>
      </c>
      <c r="H23" s="98" t="str">
        <f t="shared" si="6"/>
        <v>N/A</v>
      </c>
      <c r="I23" s="99">
        <v>21.96</v>
      </c>
      <c r="J23" s="99">
        <v>-55.2</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39277</v>
      </c>
      <c r="D25" s="102" t="str">
        <f>IF($B25="N/A","N/A",IF(C25&gt;10,"No",IF(C25&lt;-10,"No","Yes")))</f>
        <v>N/A</v>
      </c>
      <c r="E25" s="101">
        <v>36590</v>
      </c>
      <c r="F25" s="102" t="str">
        <f>IF($B25="N/A","N/A",IF(E25&gt;10,"No",IF(E25&lt;-10,"No","Yes")))</f>
        <v>N/A</v>
      </c>
      <c r="G25" s="101">
        <v>39492</v>
      </c>
      <c r="H25" s="102" t="str">
        <f>IF($B25="N/A","N/A",IF(G25&gt;10,"No",IF(G25&lt;-10,"No","Yes")))</f>
        <v>N/A</v>
      </c>
      <c r="I25" s="103">
        <v>-6.84</v>
      </c>
      <c r="J25" s="103">
        <v>7.931</v>
      </c>
      <c r="K25" s="101" t="s">
        <v>50</v>
      </c>
      <c r="L25" s="104" t="str">
        <f>IF(J25="Div by 0", "N/A", IF(K25="N/A","N/A", IF(J25&gt;VALUE(MID(K25,1,2)), "No", IF(J25&lt;-1*VALUE(MID(K25,1,2)), "No", "Yes"))))</f>
        <v>N/A</v>
      </c>
    </row>
    <row r="26" spans="1:12" x14ac:dyDescent="0.25">
      <c r="A26" s="93" t="s">
        <v>857</v>
      </c>
      <c r="B26" s="83" t="s">
        <v>50</v>
      </c>
      <c r="C26" s="87">
        <v>11.564030997</v>
      </c>
      <c r="D26" s="81" t="str">
        <f>IF($B26="N/A","N/A",IF(C26&gt;10,"No",IF(C26&lt;-10,"No","Yes")))</f>
        <v>N/A</v>
      </c>
      <c r="E26" s="87">
        <v>11.161885471</v>
      </c>
      <c r="F26" s="81" t="str">
        <f>IF($B26="N/A","N/A",IF(E26&gt;10,"No",IF(E26&lt;-10,"No","Yes")))</f>
        <v>N/A</v>
      </c>
      <c r="G26" s="87">
        <v>11.254712975</v>
      </c>
      <c r="H26" s="81" t="str">
        <f>IF($B26="N/A","N/A",IF(G26&gt;10,"No",IF(G26&lt;-10,"No","Yes")))</f>
        <v>N/A</v>
      </c>
      <c r="I26" s="82">
        <v>-3.48</v>
      </c>
      <c r="J26" s="82">
        <v>0.83160000000000001</v>
      </c>
      <c r="K26" s="84" t="s">
        <v>50</v>
      </c>
      <c r="L26" s="84" t="str">
        <f>IF(J26="Div by 0", "N/A", IF(K26="N/A","N/A", IF(J26&gt;VALUE(MID(K26,1,2)), "No", IF(J26&lt;-1*VALUE(MID(K26,1,2)), "No", "Yes"))))</f>
        <v>N/A</v>
      </c>
    </row>
    <row r="27" spans="1:12" x14ac:dyDescent="0.25">
      <c r="A27" s="88" t="s">
        <v>858</v>
      </c>
      <c r="B27" s="80" t="s">
        <v>50</v>
      </c>
      <c r="C27" s="80">
        <v>51283</v>
      </c>
      <c r="D27" s="81" t="str">
        <f>IF($B27="N/A","N/A",IF(C27&gt;10,"No",IF(C27&lt;-10,"No","Yes")))</f>
        <v>N/A</v>
      </c>
      <c r="E27" s="80">
        <v>48000</v>
      </c>
      <c r="F27" s="81" t="str">
        <f>IF($B27="N/A","N/A",IF(E27&gt;10,"No",IF(E27&lt;-10,"No","Yes")))</f>
        <v>N/A</v>
      </c>
      <c r="G27" s="80">
        <v>54684</v>
      </c>
      <c r="H27" s="81" t="str">
        <f>IF($B27="N/A","N/A",IF(G27&gt;10,"No",IF(G27&lt;-10,"No","Yes")))</f>
        <v>N/A</v>
      </c>
      <c r="I27" s="82">
        <v>-6.4</v>
      </c>
      <c r="J27" s="82">
        <v>13.93</v>
      </c>
      <c r="K27" s="80" t="s">
        <v>50</v>
      </c>
      <c r="L27" s="84" t="str">
        <f>IF(J27="Div by 0", "N/A", IF(K27="N/A","N/A", IF(J27&gt;VALUE(MID(K27,1,2)), "No", IF(J27&lt;-1*VALUE(MID(K27,1,2)), "No", "Yes"))))</f>
        <v>N/A</v>
      </c>
    </row>
    <row r="28" spans="1:12" x14ac:dyDescent="0.25">
      <c r="A28" s="93" t="s">
        <v>859</v>
      </c>
      <c r="B28" s="79" t="s">
        <v>50</v>
      </c>
      <c r="C28" s="87">
        <v>15.098867062</v>
      </c>
      <c r="D28" s="81" t="str">
        <f>IF($B28="N/A","N/A",IF(C28&gt;10,"No",IF(C28&lt;-10,"No","Yes")))</f>
        <v>N/A</v>
      </c>
      <c r="E28" s="87">
        <v>14.642539016000001</v>
      </c>
      <c r="F28" s="81" t="str">
        <f>IF($B28="N/A","N/A",IF(E28&gt;10,"No",IF(E28&lt;-10,"No","Yes")))</f>
        <v>N/A</v>
      </c>
      <c r="G28" s="87">
        <v>15.58423793</v>
      </c>
      <c r="H28" s="81" t="str">
        <f>IF($B28="N/A","N/A",IF(G28&gt;10,"No",IF(G28&lt;-10,"No","Yes")))</f>
        <v>N/A</v>
      </c>
      <c r="I28" s="82">
        <v>-3.02</v>
      </c>
      <c r="J28" s="82">
        <v>6.431</v>
      </c>
      <c r="K28" s="84" t="s">
        <v>50</v>
      </c>
      <c r="L28" s="84" t="str">
        <f>IF(J28="Div by 0", "N/A", IF(K28="N/A","N/A", IF(J28&gt;VALUE(MID(K28,1,2)), "No", IF(J28&lt;-1*VALUE(MID(K28,1,2)), "No", "Yes"))))</f>
        <v>N/A</v>
      </c>
    </row>
    <row r="29" spans="1:12" ht="12.75" customHeight="1" x14ac:dyDescent="0.25">
      <c r="A29" s="88" t="s">
        <v>860</v>
      </c>
      <c r="B29" s="89" t="s">
        <v>50</v>
      </c>
      <c r="C29" s="89">
        <v>36064.333333000002</v>
      </c>
      <c r="D29" s="81" t="str">
        <f>IF($B29="N/A","N/A",IF(C29&gt;10,"No",IF(C29&lt;-10,"No","Yes")))</f>
        <v>N/A</v>
      </c>
      <c r="E29" s="89">
        <v>29295.583332999999</v>
      </c>
      <c r="F29" s="81" t="str">
        <f>IF($B29="N/A","N/A",IF(E29&gt;10,"No",IF(E29&lt;-10,"No","Yes")))</f>
        <v>N/A</v>
      </c>
      <c r="G29" s="89">
        <v>35152</v>
      </c>
      <c r="H29" s="81" t="str">
        <f>IF($B29="N/A","N/A",IF(G29&gt;10,"No",IF(G29&lt;-10,"No","Yes")))</f>
        <v>N/A</v>
      </c>
      <c r="I29" s="82">
        <v>-18.8</v>
      </c>
      <c r="J29" s="82">
        <v>19.989999999999998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300166</v>
      </c>
      <c r="D31" s="81" t="str">
        <f>IF($B31="N/A","N/A",IF(C31&gt;10,"No",IF(C31&lt;-10,"No","Yes")))</f>
        <v>N/A</v>
      </c>
      <c r="E31" s="101">
        <v>288419</v>
      </c>
      <c r="F31" s="81" t="str">
        <f>IF($B31="N/A","N/A",IF(E31&gt;10,"No",IF(E31&lt;-10,"No","Yes")))</f>
        <v>N/A</v>
      </c>
      <c r="G31" s="101">
        <v>297858</v>
      </c>
      <c r="H31" s="81" t="str">
        <f>IF($B31="N/A","N/A",IF(G31&gt;10,"No",IF(G31&lt;-10,"No","Yes")))</f>
        <v>N/A</v>
      </c>
      <c r="I31" s="82">
        <v>-3.91</v>
      </c>
      <c r="J31" s="82">
        <v>3.2730000000000001</v>
      </c>
      <c r="K31" s="89" t="s">
        <v>111</v>
      </c>
      <c r="L31" s="84" t="str">
        <f>IF(J31="Div by 0", "N/A", IF(K31="N/A","N/A", IF(J31&gt;VALUE(MID(K31,1,2)), "No", IF(J31&lt;-1*VALUE(MID(K31,1,2)), "No", "Yes"))))</f>
        <v>Yes</v>
      </c>
    </row>
    <row r="32" spans="1:12" x14ac:dyDescent="0.25">
      <c r="A32" s="88" t="s">
        <v>313</v>
      </c>
      <c r="B32" s="80" t="s">
        <v>50</v>
      </c>
      <c r="C32" s="80">
        <v>204492.63</v>
      </c>
      <c r="D32" s="81" t="str">
        <f>IF($B32="N/A","N/A",IF(C32&gt;10,"No",IF(C32&lt;-10,"No","Yes")))</f>
        <v>N/A</v>
      </c>
      <c r="E32" s="80">
        <v>194984.49</v>
      </c>
      <c r="F32" s="81" t="str">
        <f>IF($B32="N/A","N/A",IF(E32&gt;10,"No",IF(E32&lt;-10,"No","Yes")))</f>
        <v>N/A</v>
      </c>
      <c r="G32" s="80">
        <v>202281.22</v>
      </c>
      <c r="H32" s="81" t="str">
        <f>IF($B32="N/A","N/A",IF(G32&gt;10,"No",IF(G32&lt;-10,"No","Yes")))</f>
        <v>N/A</v>
      </c>
      <c r="I32" s="82">
        <v>-4.6500000000000004</v>
      </c>
      <c r="J32" s="82">
        <v>3.742</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0</v>
      </c>
      <c r="H33" s="81" t="str">
        <f>IF($B33="N/A","N/A",IF(G33&gt;10,"No",IF(G33&lt;-10,"No","Yes")))</f>
        <v>N/A</v>
      </c>
      <c r="I33" s="82" t="s">
        <v>1088</v>
      </c>
      <c r="J33" s="82" t="s">
        <v>1088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t="s">
        <v>1088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t="s">
        <v>1088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v>
      </c>
      <c r="H37" s="98" t="str">
        <f>IF($B37="N/A","N/A",IF(G37&gt;10,"No",IF(G37&lt;-10,"No","Yes")))</f>
        <v>N/A</v>
      </c>
      <c r="I37" s="99" t="s">
        <v>1088</v>
      </c>
      <c r="J37" s="99" t="s">
        <v>1088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96.137137451000001</v>
      </c>
      <c r="D39" s="102" t="str">
        <f>IF($B39="N/A","N/A",IF(C39&gt;=95,"Yes","No"))</f>
        <v>Yes</v>
      </c>
      <c r="E39" s="110">
        <v>96.221122742000006</v>
      </c>
      <c r="F39" s="102" t="str">
        <f>IF($B39="N/A","N/A",IF(E39&gt;=95,"Yes","No"))</f>
        <v>Yes</v>
      </c>
      <c r="G39" s="110">
        <v>96.564134588000002</v>
      </c>
      <c r="H39" s="102" t="str">
        <f>IF($B39="N/A","N/A",IF(G39&gt;=95,"Yes","No"))</f>
        <v>Yes</v>
      </c>
      <c r="I39" s="103">
        <v>8.7400000000000005E-2</v>
      </c>
      <c r="J39" s="103">
        <v>0.35649999999999998</v>
      </c>
      <c r="K39" s="109" t="s">
        <v>111</v>
      </c>
      <c r="L39" s="104" t="str">
        <f t="shared" ref="L39:L84" si="11">IF(J39="Div by 0", "N/A", IF(K39="N/A","N/A", IF(J39&gt;VALUE(MID(K39,1,2)), "No", IF(J39&lt;-1*VALUE(MID(K39,1,2)), "No", "Yes"))))</f>
        <v>Yes</v>
      </c>
    </row>
    <row r="40" spans="1:12" ht="12.75" customHeight="1" x14ac:dyDescent="0.25">
      <c r="A40" s="95" t="s">
        <v>315</v>
      </c>
      <c r="B40" s="111" t="s">
        <v>68</v>
      </c>
      <c r="C40" s="112">
        <v>95.847297828999999</v>
      </c>
      <c r="D40" s="102" t="str">
        <f>IF($B40="N/A","N/A",IF(C40&gt;95,"Yes","No"))</f>
        <v>Yes</v>
      </c>
      <c r="E40" s="102">
        <v>95.822743994000007</v>
      </c>
      <c r="F40" s="102" t="str">
        <f t="shared" ref="F40" si="12">IF($B40="N/A","N/A",IF(E40&gt;95,"Yes","No"))</f>
        <v>Yes</v>
      </c>
      <c r="G40" s="102">
        <v>96.291521462999995</v>
      </c>
      <c r="H40" s="102" t="str">
        <f>IF($B40="N/A","N/A",IF(G40&gt;95,"Yes","No"))</f>
        <v>Yes</v>
      </c>
      <c r="I40" s="112">
        <v>-2.5999999999999999E-2</v>
      </c>
      <c r="J40" s="112">
        <v>0.48920000000000002</v>
      </c>
      <c r="K40" s="114" t="s">
        <v>111</v>
      </c>
      <c r="L40" s="84" t="str">
        <f t="shared" si="11"/>
        <v>Yes</v>
      </c>
    </row>
    <row r="41" spans="1:12" ht="12.75" customHeight="1" x14ac:dyDescent="0.25">
      <c r="A41" s="95" t="s">
        <v>316</v>
      </c>
      <c r="B41" s="111" t="s">
        <v>50</v>
      </c>
      <c r="C41" s="112">
        <v>0.1176015938</v>
      </c>
      <c r="D41" s="113" t="str">
        <f t="shared" ref="D41:D45" si="13">IF($B41="N/A","N/A",IF(C41&gt;10,"No",IF(C41&lt;-10,"No","Yes")))</f>
        <v>N/A</v>
      </c>
      <c r="E41" s="112">
        <v>0.14770178110000001</v>
      </c>
      <c r="F41" s="113" t="str">
        <f t="shared" ref="F41:F45" si="14">IF($B41="N/A","N/A",IF(E41&gt;10,"No",IF(E41&lt;-10,"No","Yes")))</f>
        <v>N/A</v>
      </c>
      <c r="G41" s="112">
        <v>0.12791330100000001</v>
      </c>
      <c r="H41" s="113" t="str">
        <f t="shared" ref="H41:H45" si="15">IF($B41="N/A","N/A",IF(G41&gt;10,"No",IF(G41&lt;-10,"No","Yes")))</f>
        <v>N/A</v>
      </c>
      <c r="I41" s="112">
        <v>25.6</v>
      </c>
      <c r="J41" s="112">
        <v>-13.4</v>
      </c>
      <c r="K41" s="114" t="s">
        <v>50</v>
      </c>
      <c r="L41" s="84" t="str">
        <f t="shared" si="11"/>
        <v>N/A</v>
      </c>
    </row>
    <row r="42" spans="1:12" ht="12.75" customHeight="1" x14ac:dyDescent="0.25">
      <c r="A42" s="95" t="s">
        <v>317</v>
      </c>
      <c r="B42" s="111" t="s">
        <v>50</v>
      </c>
      <c r="C42" s="112">
        <v>2.9983408999999998E-3</v>
      </c>
      <c r="D42" s="113" t="str">
        <f t="shared" si="13"/>
        <v>N/A</v>
      </c>
      <c r="E42" s="112">
        <v>6.9343560000000005E-4</v>
      </c>
      <c r="F42" s="113" t="str">
        <f t="shared" si="14"/>
        <v>N/A</v>
      </c>
      <c r="G42" s="112">
        <v>1.3429218E-3</v>
      </c>
      <c r="H42" s="113" t="str">
        <f t="shared" si="15"/>
        <v>N/A</v>
      </c>
      <c r="I42" s="112">
        <v>-76.900000000000006</v>
      </c>
      <c r="J42" s="112">
        <v>93.66</v>
      </c>
      <c r="K42" s="114" t="s">
        <v>50</v>
      </c>
      <c r="L42" s="84" t="str">
        <f t="shared" si="11"/>
        <v>N/A</v>
      </c>
    </row>
    <row r="43" spans="1:12" ht="12.75" customHeight="1" x14ac:dyDescent="0.25">
      <c r="A43" s="95" t="s">
        <v>318</v>
      </c>
      <c r="B43" s="111" t="s">
        <v>50</v>
      </c>
      <c r="C43" s="112">
        <v>0</v>
      </c>
      <c r="D43" s="113" t="str">
        <f t="shared" si="13"/>
        <v>N/A</v>
      </c>
      <c r="E43" s="112">
        <v>6.9343560000000005E-4</v>
      </c>
      <c r="F43" s="113" t="str">
        <f t="shared" si="14"/>
        <v>N/A</v>
      </c>
      <c r="G43" s="112">
        <v>3.3573039999999999E-4</v>
      </c>
      <c r="H43" s="113" t="str">
        <f t="shared" si="15"/>
        <v>N/A</v>
      </c>
      <c r="I43" s="112" t="s">
        <v>1088</v>
      </c>
      <c r="J43" s="112">
        <v>-51.6</v>
      </c>
      <c r="K43" s="114" t="s">
        <v>50</v>
      </c>
      <c r="L43" s="84" t="str">
        <f t="shared" si="11"/>
        <v>N/A</v>
      </c>
    </row>
    <row r="44" spans="1:12" ht="25" x14ac:dyDescent="0.25">
      <c r="A44" s="95" t="s">
        <v>790</v>
      </c>
      <c r="B44" s="79" t="s">
        <v>50</v>
      </c>
      <c r="C44" s="82">
        <v>0.16923968740000001</v>
      </c>
      <c r="D44" s="81" t="str">
        <f t="shared" si="13"/>
        <v>N/A</v>
      </c>
      <c r="E44" s="82">
        <v>0.24929009529999999</v>
      </c>
      <c r="F44" s="81" t="str">
        <f t="shared" si="14"/>
        <v>N/A</v>
      </c>
      <c r="G44" s="82">
        <v>0.14302117119999999</v>
      </c>
      <c r="H44" s="81" t="str">
        <f t="shared" si="15"/>
        <v>N/A</v>
      </c>
      <c r="I44" s="82">
        <v>47.3</v>
      </c>
      <c r="J44" s="82">
        <v>-42.6</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12048</v>
      </c>
      <c r="F46" s="81" t="str">
        <f>IF($B46="N/A","N/A",IF(E46&gt;0,"No",IF(E46&lt;0,"No","Yes")))</f>
        <v>N/A</v>
      </c>
      <c r="G46" s="89">
        <v>11046</v>
      </c>
      <c r="H46" s="81" t="str">
        <f>IF($B46="N/A","N/A",IF(G46&gt;0,"No",IF(G46&lt;0,"No","Yes")))</f>
        <v>N/A</v>
      </c>
      <c r="I46" s="82" t="s">
        <v>50</v>
      </c>
      <c r="J46" s="82">
        <v>-8.32</v>
      </c>
      <c r="K46" s="83" t="s">
        <v>50</v>
      </c>
      <c r="L46" s="84" t="str">
        <f t="shared" si="11"/>
        <v>N/A</v>
      </c>
    </row>
    <row r="47" spans="1:12" x14ac:dyDescent="0.25">
      <c r="A47" s="95" t="s">
        <v>921</v>
      </c>
      <c r="B47" s="90" t="s">
        <v>0</v>
      </c>
      <c r="C47" s="91" t="s">
        <v>50</v>
      </c>
      <c r="D47" s="81" t="str">
        <f>IF(OR($B47="N/A",$C47="N/A"),"N/A",IF(C47&gt;=5,"No",IF(C47&lt;0,"No","Yes")))</f>
        <v>N/A</v>
      </c>
      <c r="E47" s="91">
        <v>4.1772560060000004</v>
      </c>
      <c r="F47" s="81" t="str">
        <f>IF($B47="N/A","N/A",IF(E47&gt;=5,"No",IF(E47&lt;0,"No","Yes")))</f>
        <v>Yes</v>
      </c>
      <c r="G47" s="91">
        <v>3.7084785367999999</v>
      </c>
      <c r="H47" s="81" t="str">
        <f>IF($B47="N/A","N/A",IF(G47&gt;=5,"No",IF(G47&lt;0,"No","Yes")))</f>
        <v>Yes</v>
      </c>
      <c r="I47" s="82" t="s">
        <v>50</v>
      </c>
      <c r="J47" s="82">
        <v>-11.2</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65.952855245999999</v>
      </c>
      <c r="F48" s="113" t="str">
        <f t="shared" ref="F48:F51" si="17">IF($B48="N/A","N/A",IF(E48&gt;10,"No",IF(E48&lt;-10,"No","Yes")))</f>
        <v>N/A</v>
      </c>
      <c r="G48" s="112">
        <v>60.890820206000001</v>
      </c>
      <c r="H48" s="113" t="str">
        <f t="shared" ref="H48:H51" si="18">IF($B48="N/A","N/A",IF(G48&gt;10,"No",IF(G48&lt;-10,"No","Yes")))</f>
        <v>N/A</v>
      </c>
      <c r="I48" s="112" t="s">
        <v>50</v>
      </c>
      <c r="J48" s="112">
        <v>-7.68</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31.656706506999999</v>
      </c>
      <c r="F49" s="113" t="str">
        <f t="shared" si="17"/>
        <v>N/A</v>
      </c>
      <c r="G49" s="112">
        <v>24.325547709999999</v>
      </c>
      <c r="H49" s="113" t="str">
        <f t="shared" si="18"/>
        <v>N/A</v>
      </c>
      <c r="I49" s="112" t="s">
        <v>50</v>
      </c>
      <c r="J49" s="112">
        <v>-23.2</v>
      </c>
      <c r="K49" s="114" t="s">
        <v>50</v>
      </c>
      <c r="L49" s="84" t="str">
        <f t="shared" si="19"/>
        <v>N/A</v>
      </c>
    </row>
    <row r="50" spans="1:12" ht="12.75" customHeight="1" x14ac:dyDescent="0.25">
      <c r="A50" s="115" t="s">
        <v>924</v>
      </c>
      <c r="B50" s="111" t="s">
        <v>50</v>
      </c>
      <c r="C50" s="112" t="s">
        <v>50</v>
      </c>
      <c r="D50" s="113" t="str">
        <f t="shared" si="16"/>
        <v>N/A</v>
      </c>
      <c r="E50" s="112">
        <v>38.180610889999997</v>
      </c>
      <c r="F50" s="113" t="str">
        <f t="shared" si="17"/>
        <v>N/A</v>
      </c>
      <c r="G50" s="112">
        <v>43.155893536000001</v>
      </c>
      <c r="H50" s="113" t="str">
        <f t="shared" si="18"/>
        <v>N/A</v>
      </c>
      <c r="I50" s="112" t="s">
        <v>50</v>
      </c>
      <c r="J50" s="112">
        <v>13.03</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53</v>
      </c>
      <c r="D52" s="81" t="str">
        <f>IF($B52="N/A","N/A",IF(C52&gt;0,"No",IF(C52&lt;0,"No","Yes")))</f>
        <v>No</v>
      </c>
      <c r="E52" s="89">
        <v>11</v>
      </c>
      <c r="F52" s="81" t="str">
        <f>IF($B52="N/A","N/A",IF(E52&gt;0,"No",IF(E52&lt;0,"No","Yes")))</f>
        <v>No</v>
      </c>
      <c r="G52" s="89">
        <v>44</v>
      </c>
      <c r="H52" s="81" t="str">
        <f>IF($B52="N/A","N/A",IF(G52&gt;0,"No",IF(G52&lt;0,"No","Yes")))</f>
        <v>No</v>
      </c>
      <c r="I52" s="82">
        <v>-83</v>
      </c>
      <c r="J52" s="82">
        <v>388.9</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6.2409203000000002E-3</v>
      </c>
      <c r="F53" s="81" t="str">
        <f>IF($B53="N/A","N/A",IF(E53&gt;=10,"No",IF(E53&lt;0,"No","Yes")))</f>
        <v>Yes</v>
      </c>
      <c r="G53" s="91">
        <v>2.9544279499999999E-2</v>
      </c>
      <c r="H53" s="81" t="str">
        <f>IF($B53="N/A","N/A",IF(G53&gt;=10,"No",IF(G53&lt;0,"No","Yes")))</f>
        <v>Yes</v>
      </c>
      <c r="I53" s="82" t="s">
        <v>50</v>
      </c>
      <c r="J53" s="82">
        <v>373.4</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22.222222221999999</v>
      </c>
      <c r="F54" s="81" t="str">
        <f t="shared" ref="F54:F57" si="23">IF($B54="N/A","N/A",IF(E54&gt;10,"No",IF(E54&lt;-10,"No","Yes")))</f>
        <v>N/A</v>
      </c>
      <c r="G54" s="82">
        <v>27.272727273000001</v>
      </c>
      <c r="H54" s="81" t="str">
        <f t="shared" ref="H54:H57" si="24">IF($B54="N/A","N/A",IF(G54&gt;10,"No",IF(G54&lt;-10,"No","Yes")))</f>
        <v>N/A</v>
      </c>
      <c r="I54" s="82" t="s">
        <v>50</v>
      </c>
      <c r="J54" s="82">
        <v>22.73</v>
      </c>
      <c r="K54" s="83" t="s">
        <v>50</v>
      </c>
      <c r="L54" s="84" t="str">
        <f t="shared" si="21"/>
        <v>N/A</v>
      </c>
    </row>
    <row r="55" spans="1:12" x14ac:dyDescent="0.25">
      <c r="A55" s="115" t="s">
        <v>923</v>
      </c>
      <c r="B55" s="79" t="s">
        <v>50</v>
      </c>
      <c r="C55" s="82" t="s">
        <v>50</v>
      </c>
      <c r="D55" s="113" t="str">
        <f t="shared" ref="D55" si="25">IF($B55="N/A","N/A",IF(C55&gt;10,"No",IF(C55&lt;-10,"No","Yes")))</f>
        <v>N/A</v>
      </c>
      <c r="E55" s="82">
        <v>5.5555555555999998</v>
      </c>
      <c r="F55" s="81" t="str">
        <f t="shared" ref="F55" si="26">IF($B55="N/A","N/A",IF(E55&gt;10,"No",IF(E55&lt;-10,"No","Yes")))</f>
        <v>N/A</v>
      </c>
      <c r="G55" s="82">
        <v>0</v>
      </c>
      <c r="H55" s="81" t="str">
        <f t="shared" ref="H55" si="27">IF($B55="N/A","N/A",IF(G55&gt;10,"No",IF(G55&lt;-10,"No","Yes")))</f>
        <v>N/A</v>
      </c>
      <c r="I55" s="82" t="s">
        <v>50</v>
      </c>
      <c r="J55" s="82">
        <v>-100</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3.4090909091000001</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12.07998241</v>
      </c>
      <c r="D58" s="113" t="str">
        <f>IF($B58="N/A","N/A",IF(C58&gt;10,"No",IF(C58&lt;-10,"No","Yes")))</f>
        <v>N/A</v>
      </c>
      <c r="E58" s="112">
        <v>12.42913955</v>
      </c>
      <c r="F58" s="113" t="str">
        <f>IF($B58="N/A","N/A",IF(E58&gt;10,"No",IF(E58&lt;-10,"No","Yes")))</f>
        <v>N/A</v>
      </c>
      <c r="G58" s="112">
        <v>12.136319991000001</v>
      </c>
      <c r="H58" s="113" t="str">
        <f>IF($B58="N/A","N/A",IF(G58&gt;10,"No",IF(G58&lt;-10,"No","Yes")))</f>
        <v>N/A</v>
      </c>
      <c r="I58" s="112">
        <v>2.89</v>
      </c>
      <c r="J58" s="112">
        <v>-2.36</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99.930371860999998</v>
      </c>
      <c r="D60" s="81" t="str">
        <f>IF($B60="N/A","N/A",IF(C60&gt;=98,"Yes","No"))</f>
        <v>Yes</v>
      </c>
      <c r="E60" s="82">
        <v>99.944178434999998</v>
      </c>
      <c r="F60" s="81" t="str">
        <f>IF($B60="N/A","N/A",IF(E60&gt;=98,"Yes","No"))</f>
        <v>Yes</v>
      </c>
      <c r="G60" s="82">
        <v>99.950983354000002</v>
      </c>
      <c r="H60" s="81" t="str">
        <f>IF($B60="N/A","N/A",IF(G60&gt;=98,"Yes","No"))</f>
        <v>Yes</v>
      </c>
      <c r="I60" s="82">
        <v>1.38E-2</v>
      </c>
      <c r="J60" s="82">
        <v>6.7999999999999996E-3</v>
      </c>
      <c r="K60" s="83" t="s">
        <v>111</v>
      </c>
      <c r="L60" s="84" t="str">
        <f t="shared" si="11"/>
        <v>Yes</v>
      </c>
    </row>
    <row r="61" spans="1:12" x14ac:dyDescent="0.25">
      <c r="A61" s="93" t="s">
        <v>94</v>
      </c>
      <c r="B61" s="83" t="s">
        <v>122</v>
      </c>
      <c r="C61" s="82">
        <v>99.303385460000001</v>
      </c>
      <c r="D61" s="81" t="str">
        <f>IF($B61="N/A","N/A",IF(C61&gt;=95,"Yes","No"))</f>
        <v>Yes</v>
      </c>
      <c r="E61" s="82">
        <v>99.265304990000004</v>
      </c>
      <c r="F61" s="81" t="str">
        <f>IF($B61="N/A","N/A",IF(E61&gt;=95,"Yes","No"))</f>
        <v>Yes</v>
      </c>
      <c r="G61" s="82">
        <v>99.485996682999996</v>
      </c>
      <c r="H61" s="81" t="str">
        <f>IF($B61="N/A","N/A",IF(G61&gt;=95,"Yes","No"))</f>
        <v>Yes</v>
      </c>
      <c r="I61" s="82">
        <v>-3.7999999999999999E-2</v>
      </c>
      <c r="J61" s="82">
        <v>0.2223</v>
      </c>
      <c r="K61" s="83" t="s">
        <v>111</v>
      </c>
      <c r="L61" s="84" t="str">
        <f t="shared" si="11"/>
        <v>Yes</v>
      </c>
    </row>
    <row r="62" spans="1:12" x14ac:dyDescent="0.25">
      <c r="A62" s="93" t="s">
        <v>148</v>
      </c>
      <c r="B62" s="79" t="s">
        <v>50</v>
      </c>
      <c r="C62" s="82">
        <v>90.211416349999993</v>
      </c>
      <c r="D62" s="81" t="str">
        <f t="shared" ref="D62:D67" si="29">IF($B62="N/A","N/A",IF(C62&gt;10,"No",IF(C62&lt;-10,"No","Yes")))</f>
        <v>N/A</v>
      </c>
      <c r="E62" s="82">
        <v>90.074509653999996</v>
      </c>
      <c r="F62" s="81" t="str">
        <f t="shared" ref="F62:F67" si="30">IF($B62="N/A","N/A",IF(E62&gt;10,"No",IF(E62&lt;-10,"No","Yes")))</f>
        <v>N/A</v>
      </c>
      <c r="G62" s="82">
        <v>89.514802355</v>
      </c>
      <c r="H62" s="81" t="str">
        <f t="shared" ref="H62:H67" si="31">IF($B62="N/A","N/A",IF(G62&gt;10,"No",IF(G62&lt;-10,"No","Yes")))</f>
        <v>N/A</v>
      </c>
      <c r="I62" s="117" t="s">
        <v>1108</v>
      </c>
      <c r="J62" s="82">
        <v>-0.621</v>
      </c>
      <c r="K62" s="83" t="s">
        <v>111</v>
      </c>
      <c r="L62" s="84" t="str">
        <f t="shared" si="11"/>
        <v>Yes</v>
      </c>
    </row>
    <row r="63" spans="1:12" x14ac:dyDescent="0.25">
      <c r="A63" s="93" t="s">
        <v>149</v>
      </c>
      <c r="B63" s="79" t="s">
        <v>50</v>
      </c>
      <c r="C63" s="82">
        <v>2.377351199</v>
      </c>
      <c r="D63" s="81" t="str">
        <f t="shared" si="29"/>
        <v>N/A</v>
      </c>
      <c r="E63" s="82">
        <v>2.3538671169000001</v>
      </c>
      <c r="F63" s="81" t="str">
        <f t="shared" si="30"/>
        <v>N/A</v>
      </c>
      <c r="G63" s="82">
        <v>2.9587924446999998</v>
      </c>
      <c r="H63" s="81" t="str">
        <f t="shared" si="31"/>
        <v>N/A</v>
      </c>
      <c r="I63" s="117" t="s">
        <v>1109</v>
      </c>
      <c r="J63" s="82">
        <v>25.7</v>
      </c>
      <c r="K63" s="83" t="s">
        <v>111</v>
      </c>
      <c r="L63" s="84" t="str">
        <f t="shared" si="11"/>
        <v>No</v>
      </c>
    </row>
    <row r="64" spans="1:12" x14ac:dyDescent="0.25">
      <c r="A64" s="93" t="s">
        <v>150</v>
      </c>
      <c r="B64" s="79" t="s">
        <v>50</v>
      </c>
      <c r="C64" s="82">
        <v>3.5353770913</v>
      </c>
      <c r="D64" s="81" t="str">
        <f t="shared" si="29"/>
        <v>N/A</v>
      </c>
      <c r="E64" s="82">
        <v>3.4345864869999998</v>
      </c>
      <c r="F64" s="81" t="str">
        <f t="shared" si="30"/>
        <v>N/A</v>
      </c>
      <c r="G64" s="82">
        <v>3.3566330264999999</v>
      </c>
      <c r="H64" s="81" t="str">
        <f t="shared" si="31"/>
        <v>N/A</v>
      </c>
      <c r="I64" s="117" t="s">
        <v>1110</v>
      </c>
      <c r="J64" s="82">
        <v>-2.27</v>
      </c>
      <c r="K64" s="83" t="s">
        <v>111</v>
      </c>
      <c r="L64" s="84" t="str">
        <f t="shared" si="11"/>
        <v>Yes</v>
      </c>
    </row>
    <row r="65" spans="1:12" x14ac:dyDescent="0.25">
      <c r="A65" s="93" t="s">
        <v>151</v>
      </c>
      <c r="B65" s="83" t="s">
        <v>50</v>
      </c>
      <c r="C65" s="82">
        <v>2.3200495725999999</v>
      </c>
      <c r="D65" s="81" t="str">
        <f t="shared" si="29"/>
        <v>N/A</v>
      </c>
      <c r="E65" s="82">
        <v>2.3434655831</v>
      </c>
      <c r="F65" s="81" t="str">
        <f t="shared" si="30"/>
        <v>N/A</v>
      </c>
      <c r="G65" s="82">
        <v>2.5643091674999998</v>
      </c>
      <c r="H65" s="81" t="str">
        <f t="shared" si="31"/>
        <v>N/A</v>
      </c>
      <c r="I65" s="118" t="s">
        <v>1111</v>
      </c>
      <c r="J65" s="82">
        <v>9.4239999999999995</v>
      </c>
      <c r="K65" s="83" t="s">
        <v>50</v>
      </c>
      <c r="L65" s="84" t="str">
        <f t="shared" si="11"/>
        <v>N/A</v>
      </c>
    </row>
    <row r="66" spans="1:12" x14ac:dyDescent="0.25">
      <c r="A66" s="93" t="s">
        <v>323</v>
      </c>
      <c r="B66" s="83" t="s">
        <v>50</v>
      </c>
      <c r="C66" s="82">
        <v>0.72026811830000004</v>
      </c>
      <c r="D66" s="81" t="str">
        <f t="shared" si="29"/>
        <v>N/A</v>
      </c>
      <c r="E66" s="82">
        <v>0.80403856890000003</v>
      </c>
      <c r="F66" s="81" t="str">
        <f t="shared" si="30"/>
        <v>N/A</v>
      </c>
      <c r="G66" s="82">
        <v>1.1975505106</v>
      </c>
      <c r="H66" s="81" t="str">
        <f t="shared" si="31"/>
        <v>N/A</v>
      </c>
      <c r="I66" s="118" t="s">
        <v>1112</v>
      </c>
      <c r="J66" s="82">
        <v>48.94</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0.83553766920000005</v>
      </c>
      <c r="D68" s="81" t="str">
        <f>IF($B68="N/A","N/A",IF(C68&gt;=5,"No",IF(C68&lt;0,"No","Yes")))</f>
        <v>Yes</v>
      </c>
      <c r="E68" s="82">
        <v>0.98953258970000002</v>
      </c>
      <c r="F68" s="81" t="str">
        <f>IF($B68="N/A","N/A",IF(E68&gt;=5,"No",IF(E68&lt;0,"No","Yes")))</f>
        <v>Yes</v>
      </c>
      <c r="G68" s="82">
        <v>0.4079124952</v>
      </c>
      <c r="H68" s="81" t="str">
        <f>IF($B68="N/A","N/A",IF(G68&gt;=5,"No",IF(G68&lt;0,"No","Yes")))</f>
        <v>Yes</v>
      </c>
      <c r="I68" s="118" t="s">
        <v>1113</v>
      </c>
      <c r="J68" s="82">
        <v>-58.8</v>
      </c>
      <c r="K68" s="83" t="s">
        <v>111</v>
      </c>
      <c r="L68" s="84" t="str">
        <f t="shared" si="11"/>
        <v>No</v>
      </c>
    </row>
    <row r="69" spans="1:12" ht="12.75" customHeight="1" x14ac:dyDescent="0.25">
      <c r="A69" s="93" t="s">
        <v>326</v>
      </c>
      <c r="B69" s="83" t="s">
        <v>50</v>
      </c>
      <c r="C69" s="82">
        <v>19.523863462000001</v>
      </c>
      <c r="D69" s="81" t="str">
        <f>IF($B69="N/A","N/A",IF(C69&gt;10,"No",IF(C69&lt;-10,"No","Yes")))</f>
        <v>N/A</v>
      </c>
      <c r="E69" s="82">
        <v>19.450521637000001</v>
      </c>
      <c r="F69" s="81" t="str">
        <f>IF($B69="N/A","N/A",IF(E69&gt;10,"No",IF(E69&lt;-10,"No","Yes")))</f>
        <v>N/A</v>
      </c>
      <c r="G69" s="82">
        <v>20.984831698000001</v>
      </c>
      <c r="H69" s="81" t="str">
        <f>IF($B69="N/A","N/A",IF(G69&gt;10,"No",IF(G69&lt;-10,"No","Yes")))</f>
        <v>N/A</v>
      </c>
      <c r="I69" s="118" t="s">
        <v>1114</v>
      </c>
      <c r="J69" s="82">
        <v>7.8879999999999999</v>
      </c>
      <c r="K69" s="83" t="s">
        <v>111</v>
      </c>
      <c r="L69" s="84" t="str">
        <f t="shared" si="11"/>
        <v>Yes</v>
      </c>
    </row>
    <row r="70" spans="1:12" x14ac:dyDescent="0.25">
      <c r="A70" s="93" t="s">
        <v>327</v>
      </c>
      <c r="B70" s="83" t="s">
        <v>50</v>
      </c>
      <c r="C70" s="82">
        <v>0.1569858713</v>
      </c>
      <c r="D70" s="81" t="str">
        <f>IF($B70="N/A","N/A",IF(C70&gt;10,"No",IF(C70&lt;-10,"No","Yes")))</f>
        <v>N/A</v>
      </c>
      <c r="E70" s="82">
        <v>0.13190965969999999</v>
      </c>
      <c r="F70" s="81" t="str">
        <f>IF($B70="N/A","N/A",IF(E70&gt;10,"No",IF(E70&lt;-10,"No","Yes")))</f>
        <v>N/A</v>
      </c>
      <c r="G70" s="82">
        <v>0.25917926569999999</v>
      </c>
      <c r="H70" s="81" t="str">
        <f>IF($B70="N/A","N/A",IF(G70&gt;10,"No",IF(G70&lt;-10,"No","Yes")))</f>
        <v>N/A</v>
      </c>
      <c r="I70" s="118" t="s">
        <v>1115</v>
      </c>
      <c r="J70" s="82">
        <v>96.48</v>
      </c>
      <c r="K70" s="83" t="s">
        <v>111</v>
      </c>
      <c r="L70" s="84" t="str">
        <f t="shared" si="11"/>
        <v>No</v>
      </c>
    </row>
    <row r="71" spans="1:12" x14ac:dyDescent="0.25">
      <c r="A71" s="78" t="s">
        <v>95</v>
      </c>
      <c r="B71" s="79" t="s">
        <v>96</v>
      </c>
      <c r="C71" s="87">
        <v>6.9761398692999999</v>
      </c>
      <c r="D71" s="81" t="str">
        <f>IF($B71="N/A","N/A",IF(C71&gt;8,"No",IF(C71&lt;2,"No","Yes")))</f>
        <v>Yes</v>
      </c>
      <c r="E71" s="87">
        <v>7.0154878838999997</v>
      </c>
      <c r="F71" s="81" t="str">
        <f>IF($B71="N/A","N/A",IF(E71&gt;8,"No",IF(E71&lt;2,"No","Yes")))</f>
        <v>Yes</v>
      </c>
      <c r="G71" s="87">
        <v>7.0385888577999998</v>
      </c>
      <c r="H71" s="81" t="str">
        <f>IF($B71="N/A","N/A",IF(G71&gt;8,"No",IF(G71&lt;2,"No","Yes")))</f>
        <v>Yes</v>
      </c>
      <c r="I71" s="82">
        <v>0.56399999999999995</v>
      </c>
      <c r="J71" s="82">
        <v>0.32929999999999998</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24.194414788</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25.677336180000001</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2.4820552075000002</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26.272586266000001</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9.1523477629999999</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2.5183140960000001</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1.6961102269999999</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0.96757515329999999</v>
      </c>
      <c r="H79" s="81" t="str">
        <f t="shared" si="34"/>
        <v>N/A</v>
      </c>
      <c r="I79" s="82" t="s">
        <v>50</v>
      </c>
      <c r="J79" s="82" t="s">
        <v>50</v>
      </c>
      <c r="K79" s="83" t="s">
        <v>111</v>
      </c>
      <c r="L79" s="84" t="str">
        <f t="shared" si="35"/>
        <v>N/A</v>
      </c>
    </row>
    <row r="80" spans="1:12" x14ac:dyDescent="0.25">
      <c r="A80" s="93" t="s">
        <v>662</v>
      </c>
      <c r="B80" s="79" t="s">
        <v>50</v>
      </c>
      <c r="C80" s="87">
        <v>99.999333702000001</v>
      </c>
      <c r="D80" s="81" t="str">
        <f>IF($B80="N/A","N/A",IF(C80&gt;10,"No",IF(C80&lt;-10,"No","Yes")))</f>
        <v>N/A</v>
      </c>
      <c r="E80" s="87">
        <v>100</v>
      </c>
      <c r="F80" s="81" t="str">
        <f>IF($B80="N/A","N/A",IF(E80&gt;10,"No",IF(E80&lt;-10,"No","Yes")))</f>
        <v>N/A</v>
      </c>
      <c r="G80" s="87">
        <v>99.999328539000004</v>
      </c>
      <c r="H80" s="81" t="str">
        <f>IF($B80="N/A","N/A",IF(G80&gt;10,"No",IF(G80&lt;-10,"No","Yes")))</f>
        <v>N/A</v>
      </c>
      <c r="I80" s="82">
        <v>6.9999999999999999E-4</v>
      </c>
      <c r="J80" s="82">
        <v>-1E-3</v>
      </c>
      <c r="K80" s="117" t="s">
        <v>50</v>
      </c>
      <c r="L80" s="84" t="str">
        <f t="shared" si="11"/>
        <v>N/A</v>
      </c>
    </row>
    <row r="81" spans="1:12" x14ac:dyDescent="0.25">
      <c r="A81" s="93" t="s">
        <v>1116</v>
      </c>
      <c r="B81" s="79" t="s">
        <v>50</v>
      </c>
      <c r="C81" s="87">
        <v>99.832092908999996</v>
      </c>
      <c r="D81" s="81" t="str">
        <f>IF($B81="N/A","N/A",IF(C81&gt;10,"No",IF(C81&lt;-10,"No","Yes")))</f>
        <v>N/A</v>
      </c>
      <c r="E81" s="87">
        <v>99.848484322999994</v>
      </c>
      <c r="F81" s="81" t="str">
        <f>IF($B81="N/A","N/A",IF(E81&gt;10,"No",IF(E81&lt;-10,"No","Yes")))</f>
        <v>N/A</v>
      </c>
      <c r="G81" s="87">
        <v>99.835827811000001</v>
      </c>
      <c r="H81" s="81" t="str">
        <f>IF($B81="N/A","N/A",IF(G81&gt;10,"No",IF(G81&lt;-10,"No","Yes")))</f>
        <v>N/A</v>
      </c>
      <c r="I81" s="82">
        <v>1.6400000000000001E-2</v>
      </c>
      <c r="J81" s="82">
        <v>-1.2999999999999999E-2</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57.887315432000001</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41.948512377999997</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39.375545531</v>
      </c>
      <c r="D84" s="98" t="str">
        <f>IF($B84="N/A","N/A",IF(C84&gt;70,"No",IF(C84&lt;40,"No","Yes")))</f>
        <v>No</v>
      </c>
      <c r="E84" s="91">
        <v>38.109139828000004</v>
      </c>
      <c r="F84" s="98" t="str">
        <f>IF($B84="N/A","N/A",IF(E84&gt;70,"No",IF(E84&lt;40,"No","Yes")))</f>
        <v>No</v>
      </c>
      <c r="G84" s="91">
        <v>39.431876934999998</v>
      </c>
      <c r="H84" s="98" t="str">
        <f>IF($B84="N/A","N/A",IF(G84&gt;70,"No",IF(G84&lt;40,"No","Yes")))</f>
        <v>No</v>
      </c>
      <c r="I84" s="99">
        <v>-3.22</v>
      </c>
      <c r="J84" s="99">
        <v>3.4710000000000001</v>
      </c>
      <c r="K84" s="90" t="s">
        <v>111</v>
      </c>
      <c r="L84" s="92" t="str">
        <f t="shared" si="11"/>
        <v>Yes</v>
      </c>
    </row>
    <row r="85" spans="1:12" x14ac:dyDescent="0.25">
      <c r="A85" s="121" t="s">
        <v>886</v>
      </c>
      <c r="B85" s="79" t="s">
        <v>50</v>
      </c>
      <c r="C85" s="87" t="s">
        <v>50</v>
      </c>
      <c r="D85" s="81" t="str">
        <f>IF($B85="N/A","N/A",IF(C85&gt;10,"No",IF(C85&lt;-10,"No","Yes")))</f>
        <v>N/A</v>
      </c>
      <c r="E85" s="87">
        <v>66.401576465999995</v>
      </c>
      <c r="F85" s="81" t="str">
        <f>IF($B85="N/A","N/A",IF(E85&gt;10,"No",IF(E85&lt;-10,"No","Yes")))</f>
        <v>N/A</v>
      </c>
      <c r="G85" s="87">
        <v>66.603694374</v>
      </c>
      <c r="H85" s="81" t="str">
        <f>IF($B85="N/A","N/A",IF(G85&gt;10,"No",IF(G85&lt;-10,"No","Yes")))</f>
        <v>N/A</v>
      </c>
      <c r="I85" s="82" t="s">
        <v>50</v>
      </c>
      <c r="J85" s="82">
        <v>0.3044</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71.235194585000002</v>
      </c>
      <c r="F86" s="81" t="str">
        <f t="shared" ref="F86:F92" si="41">IF($B86="N/A","N/A",IF(E86&gt;10,"No",IF(E86&lt;-10,"No","Yes")))</f>
        <v>N/A</v>
      </c>
      <c r="G86" s="87">
        <v>70.234003005000005</v>
      </c>
      <c r="H86" s="81" t="str">
        <f t="shared" ref="H86:H92" si="42">IF($B86="N/A","N/A",IF(G86&gt;10,"No",IF(G86&lt;-10,"No","Yes")))</f>
        <v>N/A</v>
      </c>
      <c r="I86" s="82" t="s">
        <v>50</v>
      </c>
      <c r="J86" s="82">
        <v>-1.41</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35.515351225000003</v>
      </c>
      <c r="F87" s="81" t="str">
        <f t="shared" si="41"/>
        <v>N/A</v>
      </c>
      <c r="G87" s="87">
        <v>36.494127087999999</v>
      </c>
      <c r="H87" s="81" t="str">
        <f t="shared" si="42"/>
        <v>N/A</v>
      </c>
      <c r="I87" s="82" t="s">
        <v>50</v>
      </c>
      <c r="J87" s="82">
        <v>2.7559999999999998</v>
      </c>
      <c r="K87" s="117" t="s">
        <v>50</v>
      </c>
      <c r="L87" s="84" t="str">
        <f t="shared" si="43"/>
        <v>N/A</v>
      </c>
    </row>
    <row r="88" spans="1:12" x14ac:dyDescent="0.25">
      <c r="A88" s="121" t="s">
        <v>889</v>
      </c>
      <c r="B88" s="79" t="s">
        <v>50</v>
      </c>
      <c r="C88" s="87" t="s">
        <v>50</v>
      </c>
      <c r="D88" s="81" t="str">
        <f t="shared" si="40"/>
        <v>N/A</v>
      </c>
      <c r="E88" s="87">
        <v>22.622896984</v>
      </c>
      <c r="F88" s="81" t="str">
        <f t="shared" si="41"/>
        <v>N/A</v>
      </c>
      <c r="G88" s="87">
        <v>25.463293614000001</v>
      </c>
      <c r="H88" s="81" t="str">
        <f t="shared" si="42"/>
        <v>N/A</v>
      </c>
      <c r="I88" s="82" t="s">
        <v>50</v>
      </c>
      <c r="J88" s="82">
        <v>12.56</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0.64316151160000001</v>
      </c>
      <c r="F90" s="81" t="str">
        <f t="shared" si="41"/>
        <v>N/A</v>
      </c>
      <c r="G90" s="87">
        <v>0.61505818209999996</v>
      </c>
      <c r="H90" s="81" t="str">
        <f t="shared" si="42"/>
        <v>N/A</v>
      </c>
      <c r="I90" s="82" t="s">
        <v>50</v>
      </c>
      <c r="J90" s="82">
        <v>-4.37</v>
      </c>
      <c r="K90" s="117" t="s">
        <v>50</v>
      </c>
      <c r="L90" s="84" t="str">
        <f t="shared" si="43"/>
        <v>N/A</v>
      </c>
    </row>
    <row r="91" spans="1:12" x14ac:dyDescent="0.25">
      <c r="A91" s="123" t="s">
        <v>891</v>
      </c>
      <c r="B91" s="79" t="s">
        <v>50</v>
      </c>
      <c r="C91" s="87" t="s">
        <v>50</v>
      </c>
      <c r="D91" s="81" t="str">
        <f t="shared" si="40"/>
        <v>N/A</v>
      </c>
      <c r="E91" s="87">
        <v>0.92504307969999999</v>
      </c>
      <c r="F91" s="81" t="str">
        <f t="shared" si="41"/>
        <v>N/A</v>
      </c>
      <c r="G91" s="87">
        <v>0.8822996193</v>
      </c>
      <c r="H91" s="81" t="str">
        <f t="shared" si="42"/>
        <v>N/A</v>
      </c>
      <c r="I91" s="82" t="s">
        <v>50</v>
      </c>
      <c r="J91" s="82">
        <v>-4.62</v>
      </c>
      <c r="K91" s="117" t="s">
        <v>50</v>
      </c>
      <c r="L91" s="84" t="str">
        <f t="shared" si="43"/>
        <v>N/A</v>
      </c>
    </row>
    <row r="92" spans="1:12" ht="12.75" customHeight="1" x14ac:dyDescent="0.25">
      <c r="A92" s="123" t="s">
        <v>892</v>
      </c>
      <c r="B92" s="79" t="s">
        <v>50</v>
      </c>
      <c r="C92" s="87" t="s">
        <v>50</v>
      </c>
      <c r="D92" s="81" t="str">
        <f t="shared" si="40"/>
        <v>N/A</v>
      </c>
      <c r="E92" s="87">
        <v>0.9683828042</v>
      </c>
      <c r="F92" s="81" t="str">
        <f t="shared" si="41"/>
        <v>N/A</v>
      </c>
      <c r="G92" s="87">
        <v>0.93299491700000003</v>
      </c>
      <c r="H92" s="81" t="str">
        <f t="shared" si="42"/>
        <v>N/A</v>
      </c>
      <c r="I92" s="82" t="s">
        <v>50</v>
      </c>
      <c r="J92" s="82">
        <v>-3.65</v>
      </c>
      <c r="K92" s="117" t="s">
        <v>50</v>
      </c>
      <c r="L92" s="84" t="str">
        <f t="shared" si="43"/>
        <v>N/A</v>
      </c>
    </row>
    <row r="93" spans="1:12" ht="13" x14ac:dyDescent="0.25">
      <c r="A93" s="95" t="s">
        <v>1072</v>
      </c>
      <c r="B93" s="109" t="s">
        <v>50</v>
      </c>
      <c r="C93" s="100" t="s">
        <v>50</v>
      </c>
      <c r="D93" s="102" t="str">
        <f>IF($B93="N/A","N/A",IF(C93&gt;10,"No",IF(C93&lt;-10,"No","Yes")))</f>
        <v>N/A</v>
      </c>
      <c r="E93" s="100">
        <v>1209</v>
      </c>
      <c r="F93" s="102" t="str">
        <f>IF($B93="N/A","N/A",IF(E93&gt;10,"No",IF(E93&lt;-10,"No","Yes")))</f>
        <v>N/A</v>
      </c>
      <c r="G93" s="100">
        <v>1168</v>
      </c>
      <c r="H93" s="102" t="str">
        <f>IF($B93="N/A","N/A",IF(G93&gt;10,"No",IF(G93&lt;-10,"No","Yes")))</f>
        <v>N/A</v>
      </c>
      <c r="I93" s="82" t="s">
        <v>50</v>
      </c>
      <c r="J93" s="82">
        <v>-3.39</v>
      </c>
      <c r="K93" s="117" t="s">
        <v>50</v>
      </c>
      <c r="L93" s="84" t="str">
        <f t="shared" si="43"/>
        <v>N/A</v>
      </c>
    </row>
    <row r="94" spans="1:12" x14ac:dyDescent="0.25">
      <c r="A94" s="123" t="s">
        <v>1069</v>
      </c>
      <c r="B94" s="83" t="s">
        <v>127</v>
      </c>
      <c r="C94" s="89" t="s">
        <v>50</v>
      </c>
      <c r="D94" s="81" t="str">
        <f>IF(OR($B94="N/A",$C94="N/A"),"N/A",IF(C94&gt;0,"No",IF(C94&lt;0,"No","Yes")))</f>
        <v>N/A</v>
      </c>
      <c r="E94" s="89">
        <v>11</v>
      </c>
      <c r="F94" s="81" t="str">
        <f t="shared" ref="F94" si="44">IF($B94="N/A","N/A",IF(E94&gt;0,"No",IF(E94&lt;0,"No","Yes")))</f>
        <v>No</v>
      </c>
      <c r="G94" s="89">
        <v>11</v>
      </c>
      <c r="H94" s="81" t="str">
        <f t="shared" ref="H94" si="45">IF($B94="N/A","N/A",IF(G94&gt;0,"No",IF(G94&lt;0,"No","Yes")))</f>
        <v>No</v>
      </c>
      <c r="I94" s="82" t="s">
        <v>50</v>
      </c>
      <c r="J94" s="82">
        <v>0</v>
      </c>
      <c r="K94" s="117" t="s">
        <v>50</v>
      </c>
      <c r="L94" s="84" t="str">
        <f t="shared" si="43"/>
        <v>N/A</v>
      </c>
    </row>
    <row r="95" spans="1:12" x14ac:dyDescent="0.25">
      <c r="A95" s="123" t="s">
        <v>1070</v>
      </c>
      <c r="B95" s="83" t="s">
        <v>127</v>
      </c>
      <c r="C95" s="89" t="s">
        <v>50</v>
      </c>
      <c r="D95" s="81" t="str">
        <f>IF(OR($B95="N/A",$C95="N/A"),"N/A",IF(C95&gt;0,"No",IF(C95&lt;0,"No","Yes")))</f>
        <v>N/A</v>
      </c>
      <c r="E95" s="89">
        <v>35</v>
      </c>
      <c r="F95" s="81" t="str">
        <f t="shared" ref="F95" si="46">IF($B95="N/A","N/A",IF(E95&gt;0,"No",IF(E95&lt;0,"No","Yes")))</f>
        <v>No</v>
      </c>
      <c r="G95" s="89">
        <v>17</v>
      </c>
      <c r="H95" s="81" t="str">
        <f t="shared" ref="H95" si="47">IF($B95="N/A","N/A",IF(G95&gt;0,"No",IF(G95&lt;0,"No","Yes")))</f>
        <v>No</v>
      </c>
      <c r="I95" s="82" t="s">
        <v>50</v>
      </c>
      <c r="J95" s="82">
        <v>-51.4</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11.764705881999999</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31043</v>
      </c>
      <c r="D98" s="102" t="str">
        <f>IF($B98="N/A","N/A",IF(C98&gt;10,"No",IF(C98&lt;-10,"No","Yes")))</f>
        <v>N/A</v>
      </c>
      <c r="E98" s="100">
        <v>31345</v>
      </c>
      <c r="F98" s="102" t="str">
        <f>IF($B98="N/A","N/A",IF(E98&gt;10,"No",IF(E98&lt;-10,"No","Yes")))</f>
        <v>N/A</v>
      </c>
      <c r="G98" s="100">
        <v>31973</v>
      </c>
      <c r="H98" s="102" t="str">
        <f>IF($B98="N/A","N/A",IF(G98&gt;10,"No",IF(G98&lt;-10,"No","Yes")))</f>
        <v>N/A</v>
      </c>
      <c r="I98" s="103">
        <v>0.9728</v>
      </c>
      <c r="J98" s="103">
        <v>2.004</v>
      </c>
      <c r="K98" s="109" t="s">
        <v>111</v>
      </c>
      <c r="L98" s="104" t="str">
        <f t="shared" ref="L98:L130" si="48">IF(J98="Div by 0", "N/A", IF(K98="N/A","N/A", IF(J98&gt;VALUE(MID(K98,1,2)), "No", IF(J98&lt;-1*VALUE(MID(K98,1,2)), "No", "Yes"))))</f>
        <v>Yes</v>
      </c>
    </row>
    <row r="99" spans="1:12" x14ac:dyDescent="0.25">
      <c r="A99" s="86" t="s">
        <v>330</v>
      </c>
      <c r="B99" s="83" t="s">
        <v>50</v>
      </c>
      <c r="C99" s="89">
        <v>26421.49</v>
      </c>
      <c r="D99" s="81" t="str">
        <f>IF($B99="N/A","N/A",IF(C99&gt;10,"No",IF(C99&lt;-10,"No","Yes")))</f>
        <v>N/A</v>
      </c>
      <c r="E99" s="89">
        <v>26860.45</v>
      </c>
      <c r="F99" s="81" t="str">
        <f>IF($B99="N/A","N/A",IF(E99&gt;10,"No",IF(E99&lt;-10,"No","Yes")))</f>
        <v>N/A</v>
      </c>
      <c r="G99" s="89">
        <v>27329.05</v>
      </c>
      <c r="H99" s="81" t="str">
        <f>IF($B99="N/A","N/A",IF(G99&gt;10,"No",IF(G99&lt;-10,"No","Yes")))</f>
        <v>N/A</v>
      </c>
      <c r="I99" s="82">
        <v>1.661</v>
      </c>
      <c r="J99" s="82">
        <v>1.7450000000000001</v>
      </c>
      <c r="K99" s="83" t="s">
        <v>112</v>
      </c>
      <c r="L99" s="84" t="str">
        <f t="shared" si="48"/>
        <v>Yes</v>
      </c>
    </row>
    <row r="100" spans="1:12" x14ac:dyDescent="0.25">
      <c r="A100" s="78" t="s">
        <v>331</v>
      </c>
      <c r="B100" s="79" t="s">
        <v>119</v>
      </c>
      <c r="C100" s="87">
        <v>96.203854949000004</v>
      </c>
      <c r="D100" s="81" t="str">
        <f>IF($B100="N/A","N/A",IF(C100&gt;=90,"Yes","No"))</f>
        <v>Yes</v>
      </c>
      <c r="E100" s="87">
        <v>96.240404173000002</v>
      </c>
      <c r="F100" s="81" t="str">
        <f>IF($B100="N/A","N/A",IF(E100&gt;=90,"Yes","No"))</f>
        <v>Yes</v>
      </c>
      <c r="G100" s="87">
        <v>96.404275995999996</v>
      </c>
      <c r="H100" s="81" t="str">
        <f>IF($B100="N/A","N/A",IF(G100&gt;=90,"Yes","No"))</f>
        <v>Yes</v>
      </c>
      <c r="I100" s="82">
        <v>3.7999999999999999E-2</v>
      </c>
      <c r="J100" s="82">
        <v>0.17030000000000001</v>
      </c>
      <c r="K100" s="83" t="s">
        <v>111</v>
      </c>
      <c r="L100" s="84" t="str">
        <f t="shared" si="48"/>
        <v>Yes</v>
      </c>
    </row>
    <row r="101" spans="1:12" ht="12.75" customHeight="1" x14ac:dyDescent="0.25">
      <c r="A101" s="78" t="s">
        <v>764</v>
      </c>
      <c r="B101" s="79" t="s">
        <v>119</v>
      </c>
      <c r="C101" s="87">
        <v>96.722000420000001</v>
      </c>
      <c r="D101" s="81" t="str">
        <f>IF($B101="N/A","N/A",IF(C101&gt;=90,"Yes","No"))</f>
        <v>Yes</v>
      </c>
      <c r="E101" s="87">
        <v>96.614821591999998</v>
      </c>
      <c r="F101" s="81" t="str">
        <f>IF($B101="N/A","N/A",IF(E101&gt;=90,"Yes","No"))</f>
        <v>Yes</v>
      </c>
      <c r="G101" s="87">
        <v>96.704450042000005</v>
      </c>
      <c r="H101" s="81" t="str">
        <f>IF($B101="N/A","N/A",IF(G101&gt;=90,"Yes","No"))</f>
        <v>Yes</v>
      </c>
      <c r="I101" s="82">
        <v>-0.111</v>
      </c>
      <c r="J101" s="82">
        <v>9.2799999999999994E-2</v>
      </c>
      <c r="K101" s="83" t="s">
        <v>111</v>
      </c>
      <c r="L101" s="84" t="str">
        <f t="shared" si="48"/>
        <v>Yes</v>
      </c>
    </row>
    <row r="102" spans="1:12" ht="12.75" customHeight="1" x14ac:dyDescent="0.25">
      <c r="A102" s="93" t="s">
        <v>864</v>
      </c>
      <c r="B102" s="83" t="s">
        <v>114</v>
      </c>
      <c r="C102" s="82">
        <v>45.576744439999999</v>
      </c>
      <c r="D102" s="81" t="str">
        <f>IF($B102="N/A","N/A",IF(C102&gt;55,"No",IF(C102&lt;30,"No","Yes")))</f>
        <v>Yes</v>
      </c>
      <c r="E102" s="82">
        <v>46.050546558000001</v>
      </c>
      <c r="F102" s="81" t="str">
        <f>IF($B102="N/A","N/A",IF(E102&gt;55,"No",IF(E102&lt;30,"No","Yes")))</f>
        <v>Yes</v>
      </c>
      <c r="G102" s="82">
        <v>45.229547017000002</v>
      </c>
      <c r="H102" s="81" t="str">
        <f>IF($B102="N/A","N/A",IF(G102&gt;55,"No",IF(G102&lt;30,"No","Yes")))</f>
        <v>Yes</v>
      </c>
      <c r="I102" s="82">
        <v>1.04</v>
      </c>
      <c r="J102" s="82">
        <v>-1.78</v>
      </c>
      <c r="K102" s="83" t="s">
        <v>111</v>
      </c>
      <c r="L102" s="84" t="str">
        <f t="shared" si="48"/>
        <v>Yes</v>
      </c>
    </row>
    <row r="103" spans="1:12" x14ac:dyDescent="0.25">
      <c r="A103" s="126" t="s">
        <v>1085</v>
      </c>
      <c r="B103" s="83" t="s">
        <v>0</v>
      </c>
      <c r="C103" s="82">
        <v>4.8287858776999997</v>
      </c>
      <c r="D103" s="81" t="str">
        <f>IF($B103="N/A","N/A",IF(C103&gt;=5,"No",IF(C103&lt;0,"No","Yes")))</f>
        <v>Yes</v>
      </c>
      <c r="E103" s="82">
        <v>3.2796299250000001</v>
      </c>
      <c r="F103" s="81" t="str">
        <f>IF($B103="N/A","N/A",IF(E103&gt;=5,"No",IF(E103&lt;0,"No","Yes")))</f>
        <v>Yes</v>
      </c>
      <c r="G103" s="82">
        <v>3.5279767303999998</v>
      </c>
      <c r="H103" s="81" t="str">
        <f>IF($B103="N/A","N/A",IF(G103&gt;=5,"No",IF(G103&lt;0,"No","Yes")))</f>
        <v>Yes</v>
      </c>
      <c r="I103" s="82">
        <v>-32.1</v>
      </c>
      <c r="J103" s="82">
        <v>7.5720000000000001</v>
      </c>
      <c r="K103" s="83" t="s">
        <v>50</v>
      </c>
      <c r="L103" s="84" t="str">
        <f t="shared" si="48"/>
        <v>N/A</v>
      </c>
    </row>
    <row r="104" spans="1:12" x14ac:dyDescent="0.25">
      <c r="A104" s="126" t="s">
        <v>715</v>
      </c>
      <c r="B104" s="83" t="s">
        <v>50</v>
      </c>
      <c r="C104" s="82">
        <v>1.0501562349</v>
      </c>
      <c r="D104" s="83" t="s">
        <v>50</v>
      </c>
      <c r="E104" s="82">
        <v>1.2091242622</v>
      </c>
      <c r="F104" s="83" t="s">
        <v>50</v>
      </c>
      <c r="G104" s="82">
        <v>1.2291621054999999</v>
      </c>
      <c r="H104" s="83" t="s">
        <v>50</v>
      </c>
      <c r="I104" s="82">
        <v>15.14</v>
      </c>
      <c r="J104" s="82">
        <v>1.657</v>
      </c>
      <c r="K104" s="118" t="s">
        <v>50</v>
      </c>
      <c r="L104" s="84" t="str">
        <f t="shared" si="48"/>
        <v>N/A</v>
      </c>
    </row>
    <row r="105" spans="1:12" x14ac:dyDescent="0.25">
      <c r="A105" s="126" t="s">
        <v>716</v>
      </c>
      <c r="B105" s="83" t="s">
        <v>50</v>
      </c>
      <c r="C105" s="82">
        <v>51.789453338999998</v>
      </c>
      <c r="D105" s="83" t="s">
        <v>50</v>
      </c>
      <c r="E105" s="82">
        <v>52.764396235</v>
      </c>
      <c r="F105" s="83" t="s">
        <v>50</v>
      </c>
      <c r="G105" s="82">
        <v>52.932161510999997</v>
      </c>
      <c r="H105" s="83" t="s">
        <v>50</v>
      </c>
      <c r="I105" s="82">
        <v>1.883</v>
      </c>
      <c r="J105" s="82">
        <v>0.318</v>
      </c>
      <c r="K105" s="118" t="s">
        <v>50</v>
      </c>
      <c r="L105" s="84" t="str">
        <f t="shared" si="48"/>
        <v>N/A</v>
      </c>
    </row>
    <row r="106" spans="1:12" x14ac:dyDescent="0.25">
      <c r="A106" s="126" t="s">
        <v>717</v>
      </c>
      <c r="B106" s="83" t="s">
        <v>50</v>
      </c>
      <c r="C106" s="82">
        <v>3.7657442901999998</v>
      </c>
      <c r="D106" s="83" t="s">
        <v>50</v>
      </c>
      <c r="E106" s="82">
        <v>4.6897431806999998</v>
      </c>
      <c r="F106" s="83" t="s">
        <v>50</v>
      </c>
      <c r="G106" s="82">
        <v>4.2942482719999999</v>
      </c>
      <c r="H106" s="83" t="s">
        <v>50</v>
      </c>
      <c r="I106" s="82">
        <v>24.54</v>
      </c>
      <c r="J106" s="82">
        <v>-8.43</v>
      </c>
      <c r="K106" s="118" t="s">
        <v>50</v>
      </c>
      <c r="L106" s="84" t="str">
        <f t="shared" si="48"/>
        <v>N/A</v>
      </c>
    </row>
    <row r="107" spans="1:12" x14ac:dyDescent="0.25">
      <c r="A107" s="126" t="s">
        <v>718</v>
      </c>
      <c r="B107" s="83" t="s">
        <v>50</v>
      </c>
      <c r="C107" s="82">
        <v>6.3685855104</v>
      </c>
      <c r="D107" s="83" t="s">
        <v>50</v>
      </c>
      <c r="E107" s="82">
        <v>5.9403413622999999</v>
      </c>
      <c r="F107" s="83" t="s">
        <v>50</v>
      </c>
      <c r="G107" s="82">
        <v>6.5649141462999996</v>
      </c>
      <c r="H107" s="83" t="s">
        <v>50</v>
      </c>
      <c r="I107" s="82">
        <v>-6.72</v>
      </c>
      <c r="J107" s="82">
        <v>10.51</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2.6543826304999998</v>
      </c>
      <c r="D109" s="83" t="s">
        <v>50</v>
      </c>
      <c r="E109" s="82">
        <v>3.1839208805000001</v>
      </c>
      <c r="F109" s="83" t="s">
        <v>50</v>
      </c>
      <c r="G109" s="82">
        <v>2.9806399148999998</v>
      </c>
      <c r="H109" s="83" t="s">
        <v>50</v>
      </c>
      <c r="I109" s="82">
        <v>19.95</v>
      </c>
      <c r="J109" s="82">
        <v>-6.38</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29.542892117000001</v>
      </c>
      <c r="D111" s="83" t="s">
        <v>50</v>
      </c>
      <c r="E111" s="82">
        <v>28.932844154000001</v>
      </c>
      <c r="F111" s="83" t="s">
        <v>50</v>
      </c>
      <c r="G111" s="82">
        <v>28.470897319999999</v>
      </c>
      <c r="H111" s="83" t="s">
        <v>50</v>
      </c>
      <c r="I111" s="82">
        <v>-2.06</v>
      </c>
      <c r="J111" s="82">
        <v>-1.6</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90.917211676999997</v>
      </c>
      <c r="F114" s="83" t="s">
        <v>50</v>
      </c>
      <c r="G114" s="82">
        <v>91.495949707999998</v>
      </c>
      <c r="H114" s="83" t="s">
        <v>50</v>
      </c>
      <c r="I114" s="82" t="s">
        <v>50</v>
      </c>
      <c r="J114" s="82">
        <v>0.63660000000000005</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9.0827883235000009</v>
      </c>
      <c r="F115" s="83" t="s">
        <v>50</v>
      </c>
      <c r="G115" s="82">
        <v>8.5040502924000005</v>
      </c>
      <c r="H115" s="83" t="s">
        <v>50</v>
      </c>
      <c r="I115" s="82" t="s">
        <v>50</v>
      </c>
      <c r="J115" s="82">
        <v>-6.37</v>
      </c>
      <c r="K115" s="118" t="s">
        <v>50</v>
      </c>
      <c r="L115" s="84" t="str">
        <f t="shared" si="49"/>
        <v>N/A</v>
      </c>
    </row>
    <row r="116" spans="1:12" ht="12.75" customHeight="1" x14ac:dyDescent="0.25">
      <c r="A116" s="93" t="s">
        <v>332</v>
      </c>
      <c r="B116" s="83" t="s">
        <v>50</v>
      </c>
      <c r="C116" s="89">
        <v>125</v>
      </c>
      <c r="D116" s="81" t="str">
        <f>IF($B116="N/A","N/A",IF(C116&gt;10,"No",IF(C116&lt;-10,"No","Yes")))</f>
        <v>N/A</v>
      </c>
      <c r="E116" s="89">
        <v>113</v>
      </c>
      <c r="F116" s="81" t="str">
        <f>IF($B116="N/A","N/A",IF(E116&gt;10,"No",IF(E116&lt;-10,"No","Yes")))</f>
        <v>N/A</v>
      </c>
      <c r="G116" s="89">
        <v>113</v>
      </c>
      <c r="H116" s="81" t="str">
        <f>IF($B116="N/A","N/A",IF(G116&gt;10,"No",IF(G116&lt;-10,"No","Yes")))</f>
        <v>N/A</v>
      </c>
      <c r="I116" s="82">
        <v>-9.6</v>
      </c>
      <c r="J116" s="82">
        <v>0</v>
      </c>
      <c r="K116" s="83" t="s">
        <v>111</v>
      </c>
      <c r="L116" s="84" t="str">
        <f t="shared" si="48"/>
        <v>Yes</v>
      </c>
    </row>
    <row r="117" spans="1:12" x14ac:dyDescent="0.25">
      <c r="A117" s="126" t="s">
        <v>651</v>
      </c>
      <c r="B117" s="83" t="s">
        <v>50</v>
      </c>
      <c r="C117" s="82">
        <v>0.8</v>
      </c>
      <c r="D117" s="81" t="str">
        <f>IF($B117="N/A","N/A",IF(C117&gt;10,"No",IF(C117&lt;-10,"No","Yes")))</f>
        <v>N/A</v>
      </c>
      <c r="E117" s="82">
        <v>0.8849557522</v>
      </c>
      <c r="F117" s="81" t="str">
        <f>IF($B117="N/A","N/A",IF(E117&gt;10,"No",IF(E117&lt;-10,"No","Yes")))</f>
        <v>N/A</v>
      </c>
      <c r="G117" s="82">
        <v>1.7699115044</v>
      </c>
      <c r="H117" s="81" t="str">
        <f>IF($B117="N/A","N/A",IF(G117&gt;10,"No",IF(G117&lt;-10,"No","Yes")))</f>
        <v>N/A</v>
      </c>
      <c r="I117" s="82">
        <v>10.62</v>
      </c>
      <c r="J117" s="82">
        <v>100</v>
      </c>
      <c r="K117" s="83" t="s">
        <v>111</v>
      </c>
      <c r="L117" s="84" t="str">
        <f t="shared" si="48"/>
        <v>No</v>
      </c>
    </row>
    <row r="118" spans="1:12" x14ac:dyDescent="0.25">
      <c r="A118" s="126" t="s">
        <v>652</v>
      </c>
      <c r="B118" s="83" t="s">
        <v>50</v>
      </c>
      <c r="C118" s="82">
        <v>3.2</v>
      </c>
      <c r="D118" s="81" t="str">
        <f>IF($B118="N/A","N/A",IF(C118&gt;10,"No",IF(C118&lt;-10,"No","Yes")))</f>
        <v>N/A</v>
      </c>
      <c r="E118" s="82">
        <v>3.5398230088</v>
      </c>
      <c r="F118" s="81" t="str">
        <f>IF($B118="N/A","N/A",IF(E118&gt;10,"No",IF(E118&lt;-10,"No","Yes")))</f>
        <v>N/A</v>
      </c>
      <c r="G118" s="82">
        <v>4.4247787610999998</v>
      </c>
      <c r="H118" s="81" t="str">
        <f>IF($B118="N/A","N/A",IF(G118&gt;10,"No",IF(G118&lt;-10,"No","Yes")))</f>
        <v>N/A</v>
      </c>
      <c r="I118" s="82">
        <v>10.62</v>
      </c>
      <c r="J118" s="82">
        <v>25</v>
      </c>
      <c r="K118" s="83" t="s">
        <v>111</v>
      </c>
      <c r="L118" s="84" t="str">
        <f t="shared" si="48"/>
        <v>No</v>
      </c>
    </row>
    <row r="119" spans="1:12" x14ac:dyDescent="0.25">
      <c r="A119" s="86" t="s">
        <v>35</v>
      </c>
      <c r="B119" s="83" t="s">
        <v>50</v>
      </c>
      <c r="C119" s="82">
        <v>2.2710433914000001</v>
      </c>
      <c r="D119" s="81" t="str">
        <f>IF($B119="N/A","N/A",IF(C119&gt;10,"No",IF(C119&lt;-10,"No","Yes")))</f>
        <v>N/A</v>
      </c>
      <c r="E119" s="82">
        <v>2.5299090764000001</v>
      </c>
      <c r="F119" s="81" t="str">
        <f>IF($B119="N/A","N/A",IF(E119&gt;10,"No",IF(E119&lt;-10,"No","Yes")))</f>
        <v>N/A</v>
      </c>
      <c r="G119" s="82">
        <v>2.8680449128999999</v>
      </c>
      <c r="H119" s="81" t="str">
        <f>IF($B119="N/A","N/A",IF(G119&gt;10,"No",IF(G119&lt;-10,"No","Yes")))</f>
        <v>N/A</v>
      </c>
      <c r="I119" s="82">
        <v>11.4</v>
      </c>
      <c r="J119" s="82">
        <v>13.37</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59.984987332999999</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40.015012667000001</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6.7003833392000001</v>
      </c>
      <c r="D122" s="81" t="str">
        <f>IF($B122="N/A","N/A",IF(C122&gt;10,"No",IF(C122&lt;6,"No","Yes")))</f>
        <v>Yes</v>
      </c>
      <c r="E122" s="82">
        <v>6.4986441219</v>
      </c>
      <c r="F122" s="81" t="str">
        <f>IF($B122="N/A","N/A",IF(E122&gt;10,"No",IF(E122&lt;6,"No","Yes")))</f>
        <v>Yes</v>
      </c>
      <c r="G122" s="82">
        <v>6.2052356676000002</v>
      </c>
      <c r="H122" s="81" t="str">
        <f>IF($B122="N/A","N/A",IF(G122&gt;10,"No",IF(G122&lt;6,"No","Yes")))</f>
        <v>Yes</v>
      </c>
      <c r="I122" s="82">
        <v>-3.01</v>
      </c>
      <c r="J122" s="82">
        <v>-4.51</v>
      </c>
      <c r="K122" s="83" t="s">
        <v>112</v>
      </c>
      <c r="L122" s="84" t="str">
        <f t="shared" si="48"/>
        <v>Yes</v>
      </c>
    </row>
    <row r="123" spans="1:12" x14ac:dyDescent="0.25">
      <c r="A123" s="95" t="s">
        <v>894</v>
      </c>
      <c r="B123" s="83" t="s">
        <v>88</v>
      </c>
      <c r="C123" s="82" t="s">
        <v>50</v>
      </c>
      <c r="D123" s="81" t="str">
        <f>IF(OR($B123="N/A",$C123="N/A"),"N/A",IF(C123&gt;10,"No",IF(C123&lt;6,"No","Yes")))</f>
        <v>N/A</v>
      </c>
      <c r="E123" s="82">
        <v>4.8205455415999996</v>
      </c>
      <c r="F123" s="81" t="str">
        <f t="shared" ref="F123:F125" si="53">IF($B123="N/A","N/A",IF(E123&gt;10,"No",IF(E123&lt;6,"No","Yes")))</f>
        <v>No</v>
      </c>
      <c r="G123" s="82">
        <v>4.7070966128</v>
      </c>
      <c r="H123" s="81" t="str">
        <f t="shared" ref="H123:H125" si="54">IF($B123="N/A","N/A",IF(G123&gt;10,"No",IF(G123&lt;6,"No","Yes")))</f>
        <v>No</v>
      </c>
      <c r="I123" s="82" t="s">
        <v>50</v>
      </c>
      <c r="J123" s="82">
        <v>-2.35</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6.1955654809</v>
      </c>
      <c r="F124" s="81" t="str">
        <f t="shared" si="53"/>
        <v>Yes</v>
      </c>
      <c r="G124" s="82">
        <v>5.8236637162999996</v>
      </c>
      <c r="H124" s="81" t="str">
        <f t="shared" si="54"/>
        <v>No</v>
      </c>
      <c r="I124" s="82" t="s">
        <v>50</v>
      </c>
      <c r="J124" s="82">
        <v>-6</v>
      </c>
      <c r="K124" s="83" t="s">
        <v>112</v>
      </c>
      <c r="L124" s="84" t="str">
        <f t="shared" si="55"/>
        <v>Yes</v>
      </c>
    </row>
    <row r="125" spans="1:12" ht="12.75" customHeight="1" x14ac:dyDescent="0.25">
      <c r="A125" s="95" t="s">
        <v>896</v>
      </c>
      <c r="B125" s="83" t="s">
        <v>88</v>
      </c>
      <c r="C125" s="82" t="s">
        <v>50</v>
      </c>
      <c r="D125" s="81" t="str">
        <f t="shared" si="56"/>
        <v>N/A</v>
      </c>
      <c r="E125" s="82">
        <v>6.5082150263000003</v>
      </c>
      <c r="F125" s="81" t="str">
        <f t="shared" si="53"/>
        <v>Yes</v>
      </c>
      <c r="G125" s="82">
        <v>6.2208738623000004</v>
      </c>
      <c r="H125" s="81" t="str">
        <f t="shared" si="54"/>
        <v>Yes</v>
      </c>
      <c r="I125" s="82" t="s">
        <v>50</v>
      </c>
      <c r="J125" s="82">
        <v>-4.42</v>
      </c>
      <c r="K125" s="83" t="s">
        <v>112</v>
      </c>
      <c r="L125" s="84" t="str">
        <f t="shared" si="55"/>
        <v>Yes</v>
      </c>
    </row>
    <row r="126" spans="1:12" x14ac:dyDescent="0.25">
      <c r="A126" s="95" t="s">
        <v>918</v>
      </c>
      <c r="B126" s="90" t="s">
        <v>50</v>
      </c>
      <c r="C126" s="128" t="s">
        <v>50</v>
      </c>
      <c r="D126" s="98" t="str">
        <f>IF($B126="N/A","N/A",IF(C126&gt;10,"No",IF(C126&lt;-10,"No","Yes")))</f>
        <v>N/A</v>
      </c>
      <c r="E126" s="128">
        <v>674</v>
      </c>
      <c r="F126" s="98" t="str">
        <f>IF($B126="N/A","N/A",IF(E126&gt;10,"No",IF(E126&lt;-10,"No","Yes")))</f>
        <v>N/A</v>
      </c>
      <c r="G126" s="128">
        <v>618</v>
      </c>
      <c r="H126" s="98" t="str">
        <f>IF($B126="N/A","N/A",IF(G126&gt;10,"No",IF(G126&lt;-10,"No","Yes")))</f>
        <v>N/A</v>
      </c>
      <c r="I126" s="82" t="s">
        <v>50</v>
      </c>
      <c r="J126" s="82">
        <v>-8.31</v>
      </c>
      <c r="K126" s="83" t="s">
        <v>111</v>
      </c>
      <c r="L126" s="84" t="str">
        <f t="shared" si="55"/>
        <v>Yes</v>
      </c>
    </row>
    <row r="127" spans="1:12" x14ac:dyDescent="0.25">
      <c r="A127" s="95" t="s">
        <v>919</v>
      </c>
      <c r="B127" s="90" t="s">
        <v>50</v>
      </c>
      <c r="C127" s="128" t="s">
        <v>50</v>
      </c>
      <c r="D127" s="98" t="str">
        <f>IF($B127="N/A","N/A",IF(C127&gt;10,"No",IF(C127&lt;-10,"No","Yes")))</f>
        <v>N/A</v>
      </c>
      <c r="E127" s="128">
        <v>158</v>
      </c>
      <c r="F127" s="98" t="str">
        <f>IF($B127="N/A","N/A",IF(E127&gt;10,"No",IF(E127&lt;-10,"No","Yes")))</f>
        <v>N/A</v>
      </c>
      <c r="G127" s="128">
        <v>162</v>
      </c>
      <c r="H127" s="98" t="str">
        <f>IF($B127="N/A","N/A",IF(G127&gt;10,"No",IF(G127&lt;-10,"No","Yes")))</f>
        <v>N/A</v>
      </c>
      <c r="I127" s="82" t="s">
        <v>50</v>
      </c>
      <c r="J127" s="82">
        <v>2.532</v>
      </c>
      <c r="K127" s="83" t="s">
        <v>111</v>
      </c>
      <c r="L127" s="84" t="str">
        <f t="shared" si="55"/>
        <v>Yes</v>
      </c>
    </row>
    <row r="128" spans="1:12" x14ac:dyDescent="0.25">
      <c r="A128" s="93" t="s">
        <v>24</v>
      </c>
      <c r="B128" s="83" t="s">
        <v>50</v>
      </c>
      <c r="C128" s="82">
        <v>97.980220983999999</v>
      </c>
      <c r="D128" s="81" t="str">
        <f>IF($B128="N/A","N/A",IF(C128&gt;10,"No",IF(C128&lt;-10,"No","Yes")))</f>
        <v>N/A</v>
      </c>
      <c r="E128" s="82">
        <v>98.567554634000004</v>
      </c>
      <c r="F128" s="81" t="str">
        <f>IF($B128="N/A","N/A",IF(E128&gt;10,"No",IF(E128&lt;-10,"No","Yes")))</f>
        <v>N/A</v>
      </c>
      <c r="G128" s="82">
        <v>90.870421918000005</v>
      </c>
      <c r="H128" s="81" t="str">
        <f>IF($B128="N/A","N/A",IF(G128&gt;10,"No",IF(G128&lt;-10,"No","Yes")))</f>
        <v>N/A</v>
      </c>
      <c r="I128" s="82">
        <v>0.59940000000000004</v>
      </c>
      <c r="J128" s="82">
        <v>-7.81</v>
      </c>
      <c r="K128" s="83" t="s">
        <v>112</v>
      </c>
      <c r="L128" s="84" t="str">
        <f t="shared" si="48"/>
        <v>Yes</v>
      </c>
    </row>
    <row r="129" spans="1:12" x14ac:dyDescent="0.25">
      <c r="A129" s="93" t="s">
        <v>333</v>
      </c>
      <c r="B129" s="83" t="s">
        <v>50</v>
      </c>
      <c r="C129" s="82">
        <v>98.471199369000004</v>
      </c>
      <c r="D129" s="81" t="str">
        <f>IF($B129="N/A","N/A",IF(C129&gt;10,"No",IF(C129&lt;-10,"No","Yes")))</f>
        <v>N/A</v>
      </c>
      <c r="E129" s="82">
        <v>98.507897462000003</v>
      </c>
      <c r="F129" s="81" t="str">
        <f>IF($B129="N/A","N/A",IF(E129&gt;10,"No",IF(E129&lt;-10,"No","Yes")))</f>
        <v>N/A</v>
      </c>
      <c r="G129" s="82">
        <v>98.640462587000002</v>
      </c>
      <c r="H129" s="81" t="str">
        <f>IF($B129="N/A","N/A",IF(G129&gt;10,"No",IF(G129&lt;-10,"No","Yes")))</f>
        <v>N/A</v>
      </c>
      <c r="I129" s="82">
        <v>3.73E-2</v>
      </c>
      <c r="J129" s="82">
        <v>0.1346</v>
      </c>
      <c r="K129" s="83" t="s">
        <v>112</v>
      </c>
      <c r="L129" s="84" t="str">
        <f t="shared" si="48"/>
        <v>Yes</v>
      </c>
    </row>
    <row r="130" spans="1:12" x14ac:dyDescent="0.25">
      <c r="A130" s="86" t="s">
        <v>334</v>
      </c>
      <c r="B130" s="90" t="s">
        <v>50</v>
      </c>
      <c r="C130" s="128">
        <v>29134</v>
      </c>
      <c r="D130" s="98" t="str">
        <f>IF($B130="N/A","N/A",IF(C130&gt;10,"No",IF(C130&lt;-10,"No","Yes")))</f>
        <v>N/A</v>
      </c>
      <c r="E130" s="128">
        <v>29376</v>
      </c>
      <c r="F130" s="98" t="str">
        <f>IF($B130="N/A","N/A",IF(E130&gt;10,"No",IF(E130&lt;-10,"No","Yes")))</f>
        <v>N/A</v>
      </c>
      <c r="G130" s="128">
        <v>30086</v>
      </c>
      <c r="H130" s="98" t="str">
        <f>IF($B130="N/A","N/A",IF(G130&gt;10,"No",IF(G130&lt;-10,"No","Yes")))</f>
        <v>N/A</v>
      </c>
      <c r="I130" s="99">
        <v>0.8306</v>
      </c>
      <c r="J130" s="99">
        <v>2.4169999999999998</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2.8420402279000001</v>
      </c>
      <c r="D132" s="102" t="str">
        <f>IF($B132="N/A","N/A",IF(C132&gt;10,"No",IF(C132&lt;-10,"No","Yes")))</f>
        <v>N/A</v>
      </c>
      <c r="E132" s="103">
        <v>2.1514161220000001</v>
      </c>
      <c r="F132" s="102" t="str">
        <f>IF($B132="N/A","N/A",IF(E132&gt;10,"No",IF(E132&lt;-10,"No","Yes")))</f>
        <v>N/A</v>
      </c>
      <c r="G132" s="103">
        <v>1.8280928005999999</v>
      </c>
      <c r="H132" s="102" t="str">
        <f>IF($B132="N/A","N/A",IF(G132&gt;10,"No",IF(G132&lt;-10,"No","Yes")))</f>
        <v>N/A</v>
      </c>
      <c r="I132" s="103">
        <v>-24.3</v>
      </c>
      <c r="J132" s="103">
        <v>-15</v>
      </c>
      <c r="K132" s="109" t="s">
        <v>112</v>
      </c>
      <c r="L132" s="104" t="str">
        <f>IF(J132="Div by 0", "N/A", IF(K132="N/A","N/A", IF(J132&gt;VALUE(MID(K132,1,2)), "No", IF(J132&lt;-1*VALUE(MID(K132,1,2)), "No", "Yes"))))</f>
        <v>Yes</v>
      </c>
    </row>
    <row r="133" spans="1:12" x14ac:dyDescent="0.25">
      <c r="A133" s="93" t="s">
        <v>970</v>
      </c>
      <c r="B133" s="83" t="s">
        <v>50</v>
      </c>
      <c r="C133" s="82">
        <v>6.9815336034</v>
      </c>
      <c r="D133" s="81" t="str">
        <f>IF($B133="N/A","N/A",IF(C133&gt;10,"No",IF(C133&lt;-10,"No","Yes")))</f>
        <v>N/A</v>
      </c>
      <c r="E133" s="82">
        <v>7.1895424837000004</v>
      </c>
      <c r="F133" s="81" t="str">
        <f>IF($B133="N/A","N/A",IF(E133&gt;10,"No",IF(E133&lt;-10,"No","Yes")))</f>
        <v>N/A</v>
      </c>
      <c r="G133" s="82">
        <v>7.0198763545</v>
      </c>
      <c r="H133" s="81" t="str">
        <f>IF($B133="N/A","N/A",IF(G133&gt;10,"No",IF(G133&lt;-10,"No","Yes")))</f>
        <v>N/A</v>
      </c>
      <c r="I133" s="82">
        <v>2.9790000000000001</v>
      </c>
      <c r="J133" s="82">
        <v>-2.36</v>
      </c>
      <c r="K133" s="83" t="s">
        <v>112</v>
      </c>
      <c r="L133" s="84" t="str">
        <f>IF(J133="Div by 0", "N/A", IF(K133="N/A","N/A", IF(J133&gt;VALUE(MID(K133,1,2)), "No", IF(J133&lt;-1*VALUE(MID(K133,1,2)), "No", "Yes"))))</f>
        <v>Yes</v>
      </c>
    </row>
    <row r="134" spans="1:12" x14ac:dyDescent="0.25">
      <c r="A134" s="93" t="s">
        <v>29</v>
      </c>
      <c r="B134" s="90" t="s">
        <v>50</v>
      </c>
      <c r="C134" s="99">
        <v>90.176426168999996</v>
      </c>
      <c r="D134" s="98" t="str">
        <f>IF($B134="N/A","N/A",IF(C134&gt;10,"No",IF(C134&lt;-10,"No","Yes")))</f>
        <v>N/A</v>
      </c>
      <c r="E134" s="99">
        <v>90.659041393999999</v>
      </c>
      <c r="F134" s="98" t="str">
        <f>IF($B134="N/A","N/A",IF(E134&gt;10,"No",IF(E134&lt;-10,"No","Yes")))</f>
        <v>N/A</v>
      </c>
      <c r="G134" s="99">
        <v>91.152030844999999</v>
      </c>
      <c r="H134" s="98" t="str">
        <f>IF($B134="N/A","N/A",IF(G134&gt;10,"No",IF(G134&lt;-10,"No","Yes")))</f>
        <v>N/A</v>
      </c>
      <c r="I134" s="99">
        <v>0.53520000000000001</v>
      </c>
      <c r="J134" s="99">
        <v>0.54379999999999995</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38.562638919999998</v>
      </c>
      <c r="D136" s="102" t="str">
        <f>IF($B136="N/A","N/A",IF(C136&gt;10,"No",IF(C136&lt;-10,"No","Yes")))</f>
        <v>N/A</v>
      </c>
      <c r="E136" s="103">
        <v>37.648747806999999</v>
      </c>
      <c r="F136" s="102" t="str">
        <f>IF($B136="N/A","N/A",IF(E136&gt;10,"No",IF(E136&lt;-10,"No","Yes")))</f>
        <v>N/A</v>
      </c>
      <c r="G136" s="103">
        <v>37.134457198</v>
      </c>
      <c r="H136" s="102" t="str">
        <f>IF($B136="N/A","N/A",IF(G136&gt;10,"No",IF(G136&lt;-10,"No","Yes")))</f>
        <v>N/A</v>
      </c>
      <c r="I136" s="103">
        <v>-2.37</v>
      </c>
      <c r="J136" s="103">
        <v>-1.37</v>
      </c>
      <c r="K136" s="109" t="s">
        <v>112</v>
      </c>
      <c r="L136" s="104" t="str">
        <f>IF(J136="Div by 0", "N/A", IF(K136="N/A","N/A", IF(J136&gt;VALUE(MID(K136,1,2)), "No", IF(J136&lt;-1*VALUE(MID(K136,1,2)), "No", "Yes"))))</f>
        <v>Yes</v>
      </c>
    </row>
    <row r="137" spans="1:12" x14ac:dyDescent="0.25">
      <c r="A137" s="86" t="s">
        <v>338</v>
      </c>
      <c r="B137" s="83" t="s">
        <v>50</v>
      </c>
      <c r="C137" s="82">
        <v>59.749379892</v>
      </c>
      <c r="D137" s="81" t="str">
        <f>IF($B137="N/A","N/A",IF(C137&gt;10,"No",IF(C137&lt;-10,"No","Yes")))</f>
        <v>N/A</v>
      </c>
      <c r="E137" s="82">
        <v>60.717817834000002</v>
      </c>
      <c r="F137" s="81" t="str">
        <f>IF($B137="N/A","N/A",IF(E137&gt;10,"No",IF(E137&lt;-10,"No","Yes")))</f>
        <v>N/A</v>
      </c>
      <c r="G137" s="82">
        <v>61.154724299000002</v>
      </c>
      <c r="H137" s="81" t="str">
        <f>IF($B137="N/A","N/A",IF(G137&gt;10,"No",IF(G137&lt;-10,"No","Yes")))</f>
        <v>N/A</v>
      </c>
      <c r="I137" s="82">
        <v>1.621</v>
      </c>
      <c r="J137" s="82">
        <v>0.71960000000000002</v>
      </c>
      <c r="K137" s="83" t="s">
        <v>112</v>
      </c>
      <c r="L137" s="84" t="str">
        <f>IF(J137="Div by 0", "N/A", IF(K137="N/A","N/A", IF(J137&gt;VALUE(MID(K137,1,2)), "No", IF(J137&lt;-1*VALUE(MID(K137,1,2)), "No", "Yes"))))</f>
        <v>Yes</v>
      </c>
    </row>
    <row r="138" spans="1:12" x14ac:dyDescent="0.25">
      <c r="A138" s="86" t="s">
        <v>339</v>
      </c>
      <c r="B138" s="83" t="s">
        <v>50</v>
      </c>
      <c r="C138" s="82">
        <v>0.66037431950000003</v>
      </c>
      <c r="D138" s="81" t="str">
        <f>IF($B138="N/A","N/A",IF(C138&gt;10,"No",IF(C138&lt;-10,"No","Yes")))</f>
        <v>N/A</v>
      </c>
      <c r="E138" s="82">
        <v>0.66039240710000002</v>
      </c>
      <c r="F138" s="81" t="str">
        <f>IF($B138="N/A","N/A",IF(E138&gt;10,"No",IF(E138&lt;-10,"No","Yes")))</f>
        <v>N/A</v>
      </c>
      <c r="G138" s="82">
        <v>0.76314390269999999</v>
      </c>
      <c r="H138" s="81" t="str">
        <f>IF($B138="N/A","N/A",IF(G138&gt;10,"No",IF(G138&lt;-10,"No","Yes")))</f>
        <v>N/A</v>
      </c>
      <c r="I138" s="82">
        <v>2.7000000000000001E-3</v>
      </c>
      <c r="J138" s="82">
        <v>15.56</v>
      </c>
      <c r="K138" s="83" t="s">
        <v>112</v>
      </c>
      <c r="L138" s="84" t="str">
        <f>IF(J138="Div by 0", "N/A", IF(K138="N/A","N/A", IF(J138&gt;VALUE(MID(K138,1,2)), "No", IF(J138&lt;-1*VALUE(MID(K138,1,2)), "No", "Yes"))))</f>
        <v>No</v>
      </c>
    </row>
    <row r="139" spans="1:12" ht="12.75" customHeight="1" x14ac:dyDescent="0.25">
      <c r="A139" s="86" t="s">
        <v>340</v>
      </c>
      <c r="B139" s="90" t="s">
        <v>50</v>
      </c>
      <c r="C139" s="99">
        <v>1.0276068679000001</v>
      </c>
      <c r="D139" s="98" t="str">
        <f>IF($B139="N/A","N/A",IF(C139&gt;10,"No",IF(C139&lt;-10,"No","Yes")))</f>
        <v>N/A</v>
      </c>
      <c r="E139" s="99">
        <v>0.97304195250000003</v>
      </c>
      <c r="F139" s="98" t="str">
        <f>IF($B139="N/A","N/A",IF(E139&gt;10,"No",IF(E139&lt;-10,"No","Yes")))</f>
        <v>N/A</v>
      </c>
      <c r="G139" s="99">
        <v>0.94767460039999996</v>
      </c>
      <c r="H139" s="98" t="str">
        <f>IF($B139="N/A","N/A",IF(G139&gt;10,"No",IF(G139&lt;-10,"No","Yes")))</f>
        <v>N/A</v>
      </c>
      <c r="I139" s="99">
        <v>-5.31</v>
      </c>
      <c r="J139" s="99">
        <v>-2.61</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99.992995726999993</v>
      </c>
      <c r="D141" s="102" t="str">
        <f>IF($B141="N/A","N/A",IF(C141&gt;=99,"Yes","No"))</f>
        <v>Yes</v>
      </c>
      <c r="E141" s="103">
        <v>100</v>
      </c>
      <c r="F141" s="102" t="str">
        <f>IF($B141="N/A","N/A",IF(E141&gt;=99,"Yes","No"))</f>
        <v>Yes</v>
      </c>
      <c r="G141" s="103">
        <v>99.993003079000005</v>
      </c>
      <c r="H141" s="102" t="str">
        <f>IF($B141="N/A","N/A",IF(G141&gt;=99,"Yes","No"))</f>
        <v>Yes</v>
      </c>
      <c r="I141" s="103">
        <v>7.0000000000000001E-3</v>
      </c>
      <c r="J141" s="103">
        <v>-7.0000000000000001E-3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2.6036828589000001</v>
      </c>
      <c r="D142" s="81" t="str">
        <f>IF($B142="N/A","N/A",IF(C142&gt;10,"No",IF(C142&lt;-10,"No","Yes")))</f>
        <v>N/A</v>
      </c>
      <c r="E142" s="82">
        <v>2.6079015927000002</v>
      </c>
      <c r="F142" s="81" t="str">
        <f>IF($B142="N/A","N/A",IF(E142&gt;10,"No",IF(E142&lt;-10,"No","Yes")))</f>
        <v>N/A</v>
      </c>
      <c r="G142" s="82">
        <v>2.7347032312000001</v>
      </c>
      <c r="H142" s="81" t="str">
        <f>IF($B142="N/A","N/A",IF(G142&gt;10,"No",IF(G142&lt;-10,"No","Yes")))</f>
        <v>N/A</v>
      </c>
      <c r="I142" s="82">
        <v>0.16200000000000001</v>
      </c>
      <c r="J142" s="82">
        <v>4.8620000000000001</v>
      </c>
      <c r="K142" s="83" t="s">
        <v>111</v>
      </c>
      <c r="L142" s="84" t="str">
        <f t="shared" si="57"/>
        <v>Yes</v>
      </c>
    </row>
    <row r="143" spans="1:12" ht="12.75" customHeight="1" x14ac:dyDescent="0.25">
      <c r="A143" s="78" t="s">
        <v>793</v>
      </c>
      <c r="B143" s="83" t="s">
        <v>9</v>
      </c>
      <c r="C143" s="87">
        <v>99.892820146999995</v>
      </c>
      <c r="D143" s="81" t="str">
        <f>IF($B143="N/A","N/A",IF(C143&gt;=98,"Yes","No"))</f>
        <v>Yes</v>
      </c>
      <c r="E143" s="87">
        <v>99.988593516999998</v>
      </c>
      <c r="F143" s="81" t="str">
        <f>IF($B143="N/A","N/A",IF(E143&gt;=98,"Yes","No"))</f>
        <v>Yes</v>
      </c>
      <c r="G143" s="87">
        <v>99.981153182</v>
      </c>
      <c r="H143" s="81" t="str">
        <f>IF($B143="N/A","N/A",IF(G143&gt;=98,"Yes","No"))</f>
        <v>Yes</v>
      </c>
      <c r="I143" s="82">
        <v>9.5899999999999999E-2</v>
      </c>
      <c r="J143" s="82">
        <v>-7.0000000000000001E-3</v>
      </c>
      <c r="K143" s="83" t="s">
        <v>111</v>
      </c>
      <c r="L143" s="84" t="str">
        <f t="shared" si="57"/>
        <v>Yes</v>
      </c>
    </row>
    <row r="144" spans="1:12" ht="12.75" customHeight="1" x14ac:dyDescent="0.25">
      <c r="A144" s="78" t="s">
        <v>794</v>
      </c>
      <c r="B144" s="83" t="s">
        <v>121</v>
      </c>
      <c r="C144" s="87">
        <v>92.332093634000003</v>
      </c>
      <c r="D144" s="81" t="str">
        <f>IF($B144="N/A","N/A",IF(C144&gt;=80,"Yes","No"))</f>
        <v>Yes</v>
      </c>
      <c r="E144" s="87">
        <v>91.594250493000004</v>
      </c>
      <c r="F144" s="81" t="str">
        <f>IF($B144="N/A","N/A",IF(E144&gt;=80,"Yes","No"))</f>
        <v>Yes</v>
      </c>
      <c r="G144" s="87">
        <v>91.988372239</v>
      </c>
      <c r="H144" s="81" t="str">
        <f>IF($B144="N/A","N/A",IF(G144&gt;=80,"Yes","No"))</f>
        <v>Yes</v>
      </c>
      <c r="I144" s="82">
        <v>-0.79900000000000004</v>
      </c>
      <c r="J144" s="82">
        <v>0.43030000000000002</v>
      </c>
      <c r="K144" s="83" t="s">
        <v>111</v>
      </c>
      <c r="L144" s="84" t="str">
        <f t="shared" si="57"/>
        <v>Yes</v>
      </c>
    </row>
    <row r="145" spans="1:12" ht="27.75" customHeight="1" x14ac:dyDescent="0.25">
      <c r="A145" s="93" t="s">
        <v>765</v>
      </c>
      <c r="B145" s="83" t="s">
        <v>153</v>
      </c>
      <c r="C145" s="82">
        <v>100</v>
      </c>
      <c r="D145" s="81" t="str">
        <f>IF($B145="N/A","N/A",IF(C145&gt;=100,"Yes","No"))</f>
        <v>Yes</v>
      </c>
      <c r="E145" s="82">
        <v>99.992736781000005</v>
      </c>
      <c r="F145" s="81" t="str">
        <f t="shared" ref="F145:F146" si="58">IF($B145="N/A","N/A",IF(E145&gt;=100,"Yes","No"))</f>
        <v>No</v>
      </c>
      <c r="G145" s="82">
        <v>99.830294418999998</v>
      </c>
      <c r="H145" s="81" t="str">
        <f t="shared" ref="H145:H146" si="59">IF($B145="N/A","N/A",IF(G145&gt;=100,"Yes","No"))</f>
        <v>No</v>
      </c>
      <c r="I145" s="82">
        <v>-7.0000000000000001E-3</v>
      </c>
      <c r="J145" s="82">
        <v>-0.16200000000000001</v>
      </c>
      <c r="K145" s="83" t="s">
        <v>163</v>
      </c>
      <c r="L145" s="84" t="str">
        <f t="shared" si="57"/>
        <v>Yes</v>
      </c>
    </row>
    <row r="146" spans="1:12" ht="30.75" customHeight="1" x14ac:dyDescent="0.25">
      <c r="A146" s="78" t="s">
        <v>897</v>
      </c>
      <c r="B146" s="83" t="s">
        <v>153</v>
      </c>
      <c r="C146" s="82" t="s">
        <v>50</v>
      </c>
      <c r="D146" s="81" t="str">
        <f>IF(OR($B146="N/A",$C146="N/A"),"N/A",IF(C146&gt;=100,"Yes","No"))</f>
        <v>N/A</v>
      </c>
      <c r="E146" s="82">
        <v>100</v>
      </c>
      <c r="F146" s="81" t="str">
        <f t="shared" si="58"/>
        <v>Yes</v>
      </c>
      <c r="G146" s="82">
        <v>100</v>
      </c>
      <c r="H146" s="81" t="str">
        <f t="shared" si="59"/>
        <v>Yes</v>
      </c>
      <c r="I146" s="82" t="s">
        <v>50</v>
      </c>
      <c r="J146" s="82">
        <v>0</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92.265743026999999</v>
      </c>
      <c r="D147" s="80" t="s">
        <v>154</v>
      </c>
      <c r="E147" s="82">
        <v>92.498404273000006</v>
      </c>
      <c r="F147" s="80" t="s">
        <v>154</v>
      </c>
      <c r="G147" s="82">
        <v>89.752687791</v>
      </c>
      <c r="H147" s="81" t="str">
        <f>IF($B147="N/A","N/A",IF(G147&lt;100,"No",IF(G147=100,"No","Yes")))</f>
        <v>N/A</v>
      </c>
      <c r="I147" s="82">
        <v>0.25219999999999998</v>
      </c>
      <c r="J147" s="82">
        <v>-2.97</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100</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14277</v>
      </c>
      <c r="D149" s="81" t="str">
        <f t="shared" ref="D149:D175" si="61">IF($B149="N/A","N/A",IF(C149&gt;10,"No",IF(C149&lt;-10,"No","Yes")))</f>
        <v>N/A</v>
      </c>
      <c r="E149" s="80">
        <v>14209</v>
      </c>
      <c r="F149" s="81" t="str">
        <f t="shared" ref="F149:F175" si="62">IF($B149="N/A","N/A",IF(E149&gt;10,"No",IF(E149&lt;-10,"No","Yes")))</f>
        <v>N/A</v>
      </c>
      <c r="G149" s="80">
        <v>14292</v>
      </c>
      <c r="H149" s="81" t="str">
        <f t="shared" ref="H149:H175" si="63">IF($B149="N/A","N/A",IF(G149&gt;10,"No",IF(G149&lt;-10,"No","Yes")))</f>
        <v>N/A</v>
      </c>
      <c r="I149" s="82">
        <v>-0.47599999999999998</v>
      </c>
      <c r="J149" s="82">
        <v>0.58409999999999995</v>
      </c>
      <c r="K149" s="83" t="s">
        <v>111</v>
      </c>
      <c r="L149" s="84" t="str">
        <f t="shared" si="57"/>
        <v>Yes</v>
      </c>
    </row>
    <row r="150" spans="1:12" x14ac:dyDescent="0.25">
      <c r="A150" s="129" t="s">
        <v>767</v>
      </c>
      <c r="B150" s="79" t="s">
        <v>50</v>
      </c>
      <c r="C150" s="80">
        <v>3553</v>
      </c>
      <c r="D150" s="81" t="str">
        <f t="shared" si="61"/>
        <v>N/A</v>
      </c>
      <c r="E150" s="80">
        <v>3590</v>
      </c>
      <c r="F150" s="81" t="str">
        <f t="shared" si="62"/>
        <v>N/A</v>
      </c>
      <c r="G150" s="80">
        <v>3693</v>
      </c>
      <c r="H150" s="81" t="str">
        <f t="shared" si="63"/>
        <v>N/A</v>
      </c>
      <c r="I150" s="82">
        <v>1.0409999999999999</v>
      </c>
      <c r="J150" s="82">
        <v>2.8690000000000002</v>
      </c>
      <c r="K150" s="83" t="s">
        <v>111</v>
      </c>
      <c r="L150" s="84" t="str">
        <f t="shared" si="57"/>
        <v>Yes</v>
      </c>
    </row>
    <row r="151" spans="1:12" x14ac:dyDescent="0.25">
      <c r="A151" s="129" t="s">
        <v>768</v>
      </c>
      <c r="B151" s="79" t="s">
        <v>50</v>
      </c>
      <c r="C151" s="80">
        <v>1557</v>
      </c>
      <c r="D151" s="81" t="str">
        <f t="shared" si="61"/>
        <v>N/A</v>
      </c>
      <c r="E151" s="80">
        <v>1511</v>
      </c>
      <c r="F151" s="81" t="str">
        <f t="shared" si="62"/>
        <v>N/A</v>
      </c>
      <c r="G151" s="80">
        <v>1743</v>
      </c>
      <c r="H151" s="81" t="str">
        <f t="shared" si="63"/>
        <v>N/A</v>
      </c>
      <c r="I151" s="82">
        <v>-2.95</v>
      </c>
      <c r="J151" s="82">
        <v>15.35</v>
      </c>
      <c r="K151" s="83" t="s">
        <v>111</v>
      </c>
      <c r="L151" s="84" t="str">
        <f t="shared" si="57"/>
        <v>No</v>
      </c>
    </row>
    <row r="152" spans="1:12" x14ac:dyDescent="0.25">
      <c r="A152" s="129" t="s">
        <v>769</v>
      </c>
      <c r="B152" s="79" t="s">
        <v>50</v>
      </c>
      <c r="C152" s="80">
        <v>4522</v>
      </c>
      <c r="D152" s="81" t="str">
        <f t="shared" si="61"/>
        <v>N/A</v>
      </c>
      <c r="E152" s="80">
        <v>4689</v>
      </c>
      <c r="F152" s="81" t="str">
        <f t="shared" si="62"/>
        <v>N/A</v>
      </c>
      <c r="G152" s="80">
        <v>4731</v>
      </c>
      <c r="H152" s="81" t="str">
        <f t="shared" si="63"/>
        <v>N/A</v>
      </c>
      <c r="I152" s="82">
        <v>3.6930000000000001</v>
      </c>
      <c r="J152" s="82">
        <v>0.89570000000000005</v>
      </c>
      <c r="K152" s="83" t="s">
        <v>111</v>
      </c>
      <c r="L152" s="84" t="str">
        <f t="shared" si="57"/>
        <v>Yes</v>
      </c>
    </row>
    <row r="153" spans="1:12" x14ac:dyDescent="0.25">
      <c r="A153" s="129" t="s">
        <v>770</v>
      </c>
      <c r="B153" s="79" t="s">
        <v>50</v>
      </c>
      <c r="C153" s="80">
        <v>4645</v>
      </c>
      <c r="D153" s="81" t="str">
        <f t="shared" si="61"/>
        <v>N/A</v>
      </c>
      <c r="E153" s="80">
        <v>4419</v>
      </c>
      <c r="F153" s="81" t="str">
        <f t="shared" si="62"/>
        <v>N/A</v>
      </c>
      <c r="G153" s="80">
        <v>4125</v>
      </c>
      <c r="H153" s="81" t="str">
        <f t="shared" si="63"/>
        <v>N/A</v>
      </c>
      <c r="I153" s="82">
        <v>-4.87</v>
      </c>
      <c r="J153" s="82">
        <v>-6.65</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36602</v>
      </c>
      <c r="D155" s="81" t="str">
        <f t="shared" si="61"/>
        <v>N/A</v>
      </c>
      <c r="E155" s="80">
        <v>37233</v>
      </c>
      <c r="F155" s="81" t="str">
        <f t="shared" si="62"/>
        <v>N/A</v>
      </c>
      <c r="G155" s="80">
        <v>39273</v>
      </c>
      <c r="H155" s="81" t="str">
        <f t="shared" si="63"/>
        <v>N/A</v>
      </c>
      <c r="I155" s="82">
        <v>1.724</v>
      </c>
      <c r="J155" s="82">
        <v>5.4790000000000001</v>
      </c>
      <c r="K155" s="83" t="s">
        <v>111</v>
      </c>
      <c r="L155" s="84" t="str">
        <f t="shared" si="57"/>
        <v>Yes</v>
      </c>
    </row>
    <row r="156" spans="1:12" x14ac:dyDescent="0.25">
      <c r="A156" s="129" t="s">
        <v>772</v>
      </c>
      <c r="B156" s="79" t="s">
        <v>50</v>
      </c>
      <c r="C156" s="80">
        <v>16668</v>
      </c>
      <c r="D156" s="81" t="str">
        <f t="shared" si="61"/>
        <v>N/A</v>
      </c>
      <c r="E156" s="80">
        <v>17234</v>
      </c>
      <c r="F156" s="81" t="str">
        <f t="shared" si="62"/>
        <v>N/A</v>
      </c>
      <c r="G156" s="80">
        <v>17984</v>
      </c>
      <c r="H156" s="81" t="str">
        <f t="shared" si="63"/>
        <v>N/A</v>
      </c>
      <c r="I156" s="82">
        <v>3.3959999999999999</v>
      </c>
      <c r="J156" s="82">
        <v>4.3520000000000003</v>
      </c>
      <c r="K156" s="83" t="s">
        <v>111</v>
      </c>
      <c r="L156" s="84" t="str">
        <f t="shared" si="57"/>
        <v>Yes</v>
      </c>
    </row>
    <row r="157" spans="1:12" x14ac:dyDescent="0.25">
      <c r="A157" s="129" t="s">
        <v>773</v>
      </c>
      <c r="B157" s="79" t="s">
        <v>50</v>
      </c>
      <c r="C157" s="80">
        <v>3080</v>
      </c>
      <c r="D157" s="81" t="str">
        <f t="shared" si="61"/>
        <v>N/A</v>
      </c>
      <c r="E157" s="80">
        <v>3014</v>
      </c>
      <c r="F157" s="81" t="str">
        <f t="shared" si="62"/>
        <v>N/A</v>
      </c>
      <c r="G157" s="80">
        <v>3523</v>
      </c>
      <c r="H157" s="81" t="str">
        <f t="shared" si="63"/>
        <v>N/A</v>
      </c>
      <c r="I157" s="82">
        <v>-2.14</v>
      </c>
      <c r="J157" s="82">
        <v>16.89</v>
      </c>
      <c r="K157" s="83" t="s">
        <v>111</v>
      </c>
      <c r="L157" s="84" t="str">
        <f t="shared" si="57"/>
        <v>No</v>
      </c>
    </row>
    <row r="158" spans="1:12" x14ac:dyDescent="0.25">
      <c r="A158" s="129" t="s">
        <v>866</v>
      </c>
      <c r="B158" s="79" t="s">
        <v>50</v>
      </c>
      <c r="C158" s="80">
        <v>10310</v>
      </c>
      <c r="D158" s="81" t="str">
        <f t="shared" si="61"/>
        <v>N/A</v>
      </c>
      <c r="E158" s="80">
        <v>10372</v>
      </c>
      <c r="F158" s="81" t="str">
        <f t="shared" si="62"/>
        <v>N/A</v>
      </c>
      <c r="G158" s="80">
        <v>11023</v>
      </c>
      <c r="H158" s="81" t="str">
        <f t="shared" si="63"/>
        <v>N/A</v>
      </c>
      <c r="I158" s="82">
        <v>0.60140000000000005</v>
      </c>
      <c r="J158" s="82">
        <v>6.2770000000000001</v>
      </c>
      <c r="K158" s="83" t="s">
        <v>111</v>
      </c>
      <c r="L158" s="84" t="str">
        <f t="shared" si="57"/>
        <v>Yes</v>
      </c>
    </row>
    <row r="159" spans="1:12" x14ac:dyDescent="0.25">
      <c r="A159" s="129" t="s">
        <v>788</v>
      </c>
      <c r="B159" s="79" t="s">
        <v>50</v>
      </c>
      <c r="C159" s="80">
        <v>6539</v>
      </c>
      <c r="D159" s="81" t="str">
        <f t="shared" si="61"/>
        <v>N/A</v>
      </c>
      <c r="E159" s="80">
        <v>6613</v>
      </c>
      <c r="F159" s="81" t="str">
        <f t="shared" si="62"/>
        <v>N/A</v>
      </c>
      <c r="G159" s="80">
        <v>6743</v>
      </c>
      <c r="H159" s="81" t="str">
        <f t="shared" si="63"/>
        <v>N/A</v>
      </c>
      <c r="I159" s="82">
        <v>1.1319999999999999</v>
      </c>
      <c r="J159" s="82">
        <v>1.966</v>
      </c>
      <c r="K159" s="83" t="s">
        <v>111</v>
      </c>
      <c r="L159" s="84" t="str">
        <f t="shared" si="57"/>
        <v>Yes</v>
      </c>
    </row>
    <row r="160" spans="1:12" x14ac:dyDescent="0.25">
      <c r="A160" s="129" t="s">
        <v>774</v>
      </c>
      <c r="B160" s="79" t="s">
        <v>50</v>
      </c>
      <c r="C160" s="80">
        <v>11</v>
      </c>
      <c r="D160" s="81" t="str">
        <f t="shared" si="61"/>
        <v>N/A</v>
      </c>
      <c r="E160" s="80">
        <v>0</v>
      </c>
      <c r="F160" s="81" t="str">
        <f t="shared" si="62"/>
        <v>N/A</v>
      </c>
      <c r="G160" s="80">
        <v>0</v>
      </c>
      <c r="H160" s="81" t="str">
        <f t="shared" si="63"/>
        <v>N/A</v>
      </c>
      <c r="I160" s="82">
        <v>-100</v>
      </c>
      <c r="J160" s="82" t="s">
        <v>1088</v>
      </c>
      <c r="K160" s="83" t="s">
        <v>111</v>
      </c>
      <c r="L160" s="84" t="str">
        <f t="shared" si="57"/>
        <v>N/A</v>
      </c>
    </row>
    <row r="161" spans="1:12" x14ac:dyDescent="0.25">
      <c r="A161" s="78" t="s">
        <v>587</v>
      </c>
      <c r="B161" s="79" t="s">
        <v>50</v>
      </c>
      <c r="C161" s="80">
        <v>167009</v>
      </c>
      <c r="D161" s="81" t="str">
        <f t="shared" si="61"/>
        <v>N/A</v>
      </c>
      <c r="E161" s="80">
        <v>157805</v>
      </c>
      <c r="F161" s="81" t="str">
        <f t="shared" si="62"/>
        <v>N/A</v>
      </c>
      <c r="G161" s="80">
        <v>164484</v>
      </c>
      <c r="H161" s="81" t="str">
        <f t="shared" si="63"/>
        <v>N/A</v>
      </c>
      <c r="I161" s="82">
        <v>-5.51</v>
      </c>
      <c r="J161" s="82">
        <v>4.2320000000000002</v>
      </c>
      <c r="K161" s="83" t="s">
        <v>111</v>
      </c>
      <c r="L161" s="84" t="str">
        <f t="shared" si="57"/>
        <v>Yes</v>
      </c>
    </row>
    <row r="162" spans="1:12" x14ac:dyDescent="0.25">
      <c r="A162" s="129" t="s">
        <v>775</v>
      </c>
      <c r="B162" s="79" t="s">
        <v>50</v>
      </c>
      <c r="C162" s="80">
        <v>51126</v>
      </c>
      <c r="D162" s="81" t="str">
        <f t="shared" si="61"/>
        <v>N/A</v>
      </c>
      <c r="E162" s="80">
        <v>48039</v>
      </c>
      <c r="F162" s="81" t="str">
        <f t="shared" si="62"/>
        <v>N/A</v>
      </c>
      <c r="G162" s="80">
        <v>52667</v>
      </c>
      <c r="H162" s="81" t="str">
        <f t="shared" si="63"/>
        <v>N/A</v>
      </c>
      <c r="I162" s="82">
        <v>-6.04</v>
      </c>
      <c r="J162" s="82">
        <v>9.6340000000000003</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1444</v>
      </c>
      <c r="D164" s="81" t="str">
        <f t="shared" si="61"/>
        <v>N/A</v>
      </c>
      <c r="E164" s="80">
        <v>1183</v>
      </c>
      <c r="F164" s="81" t="str">
        <f t="shared" si="62"/>
        <v>N/A</v>
      </c>
      <c r="G164" s="80">
        <v>1069</v>
      </c>
      <c r="H164" s="81" t="str">
        <f t="shared" si="63"/>
        <v>N/A</v>
      </c>
      <c r="I164" s="82">
        <v>-18.100000000000001</v>
      </c>
      <c r="J164" s="82">
        <v>-9.64</v>
      </c>
      <c r="K164" s="83" t="s">
        <v>111</v>
      </c>
      <c r="L164" s="84" t="str">
        <f t="shared" si="57"/>
        <v>Yes</v>
      </c>
    </row>
    <row r="165" spans="1:12" x14ac:dyDescent="0.25">
      <c r="A165" s="129" t="s">
        <v>778</v>
      </c>
      <c r="B165" s="79" t="s">
        <v>50</v>
      </c>
      <c r="C165" s="80">
        <v>72711</v>
      </c>
      <c r="D165" s="81" t="str">
        <f t="shared" si="61"/>
        <v>N/A</v>
      </c>
      <c r="E165" s="80">
        <v>68204</v>
      </c>
      <c r="F165" s="81" t="str">
        <f t="shared" si="62"/>
        <v>N/A</v>
      </c>
      <c r="G165" s="80">
        <v>72046</v>
      </c>
      <c r="H165" s="81" t="str">
        <f t="shared" si="63"/>
        <v>N/A</v>
      </c>
      <c r="I165" s="82">
        <v>-6.2</v>
      </c>
      <c r="J165" s="82">
        <v>5.633</v>
      </c>
      <c r="K165" s="83" t="s">
        <v>111</v>
      </c>
      <c r="L165" s="84" t="str">
        <f t="shared" si="57"/>
        <v>Yes</v>
      </c>
    </row>
    <row r="166" spans="1:12" x14ac:dyDescent="0.25">
      <c r="A166" s="129" t="s">
        <v>779</v>
      </c>
      <c r="B166" s="79" t="s">
        <v>50</v>
      </c>
      <c r="C166" s="80">
        <v>32941</v>
      </c>
      <c r="D166" s="81" t="str">
        <f t="shared" si="61"/>
        <v>N/A</v>
      </c>
      <c r="E166" s="80">
        <v>31097</v>
      </c>
      <c r="F166" s="81" t="str">
        <f t="shared" si="62"/>
        <v>N/A</v>
      </c>
      <c r="G166" s="80">
        <v>29337</v>
      </c>
      <c r="H166" s="81" t="str">
        <f t="shared" si="63"/>
        <v>N/A</v>
      </c>
      <c r="I166" s="82">
        <v>-5.6</v>
      </c>
      <c r="J166" s="82">
        <v>-5.66</v>
      </c>
      <c r="K166" s="83" t="s">
        <v>111</v>
      </c>
      <c r="L166" s="84" t="str">
        <f t="shared" si="57"/>
        <v>Yes</v>
      </c>
    </row>
    <row r="167" spans="1:12" x14ac:dyDescent="0.25">
      <c r="A167" s="129" t="s">
        <v>780</v>
      </c>
      <c r="B167" s="79" t="s">
        <v>50</v>
      </c>
      <c r="C167" s="80">
        <v>8549</v>
      </c>
      <c r="D167" s="81" t="str">
        <f t="shared" si="61"/>
        <v>N/A</v>
      </c>
      <c r="E167" s="80">
        <v>9282</v>
      </c>
      <c r="F167" s="81" t="str">
        <f t="shared" si="62"/>
        <v>N/A</v>
      </c>
      <c r="G167" s="80">
        <v>9365</v>
      </c>
      <c r="H167" s="81" t="str">
        <f t="shared" si="63"/>
        <v>N/A</v>
      </c>
      <c r="I167" s="82">
        <v>8.5739999999999998</v>
      </c>
      <c r="J167" s="82">
        <v>0.89419999999999999</v>
      </c>
      <c r="K167" s="83" t="s">
        <v>111</v>
      </c>
      <c r="L167" s="84" t="str">
        <f t="shared" si="57"/>
        <v>Yes</v>
      </c>
    </row>
    <row r="168" spans="1:12" x14ac:dyDescent="0.25">
      <c r="A168" s="129" t="s">
        <v>781</v>
      </c>
      <c r="B168" s="79" t="s">
        <v>50</v>
      </c>
      <c r="C168" s="80">
        <v>238</v>
      </c>
      <c r="D168" s="81" t="str">
        <f t="shared" si="61"/>
        <v>N/A</v>
      </c>
      <c r="E168" s="80">
        <v>0</v>
      </c>
      <c r="F168" s="81" t="str">
        <f t="shared" si="62"/>
        <v>N/A</v>
      </c>
      <c r="G168" s="80">
        <v>0</v>
      </c>
      <c r="H168" s="81" t="str">
        <f t="shared" si="63"/>
        <v>N/A</v>
      </c>
      <c r="I168" s="82">
        <v>-100</v>
      </c>
      <c r="J168" s="82" t="s">
        <v>1088</v>
      </c>
      <c r="K168" s="83" t="s">
        <v>111</v>
      </c>
      <c r="L168" s="84" t="str">
        <f t="shared" si="57"/>
        <v>N/A</v>
      </c>
    </row>
    <row r="169" spans="1:12" x14ac:dyDescent="0.25">
      <c r="A169" s="78" t="s">
        <v>589</v>
      </c>
      <c r="B169" s="79" t="s">
        <v>50</v>
      </c>
      <c r="C169" s="80">
        <v>82278</v>
      </c>
      <c r="D169" s="81" t="str">
        <f t="shared" si="61"/>
        <v>N/A</v>
      </c>
      <c r="E169" s="80">
        <v>79172</v>
      </c>
      <c r="F169" s="81" t="str">
        <f t="shared" si="62"/>
        <v>N/A</v>
      </c>
      <c r="G169" s="80">
        <v>79809</v>
      </c>
      <c r="H169" s="81" t="str">
        <f t="shared" si="63"/>
        <v>N/A</v>
      </c>
      <c r="I169" s="82">
        <v>-3.78</v>
      </c>
      <c r="J169" s="82">
        <v>0.80459999999999998</v>
      </c>
      <c r="K169" s="83" t="s">
        <v>111</v>
      </c>
      <c r="L169" s="84" t="str">
        <f t="shared" si="57"/>
        <v>Yes</v>
      </c>
    </row>
    <row r="170" spans="1:12" x14ac:dyDescent="0.25">
      <c r="A170" s="129" t="s">
        <v>782</v>
      </c>
      <c r="B170" s="79" t="s">
        <v>50</v>
      </c>
      <c r="C170" s="80">
        <v>22373</v>
      </c>
      <c r="D170" s="81" t="str">
        <f t="shared" si="61"/>
        <v>N/A</v>
      </c>
      <c r="E170" s="80">
        <v>19412</v>
      </c>
      <c r="F170" s="81" t="str">
        <f t="shared" si="62"/>
        <v>N/A</v>
      </c>
      <c r="G170" s="80">
        <v>22303</v>
      </c>
      <c r="H170" s="81" t="str">
        <f t="shared" si="63"/>
        <v>N/A</v>
      </c>
      <c r="I170" s="82">
        <v>-13.2</v>
      </c>
      <c r="J170" s="82">
        <v>14.89</v>
      </c>
      <c r="K170" s="83" t="s">
        <v>111</v>
      </c>
      <c r="L170" s="84" t="str">
        <f t="shared" si="57"/>
        <v>No</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1266</v>
      </c>
      <c r="D172" s="81" t="str">
        <f t="shared" si="61"/>
        <v>N/A</v>
      </c>
      <c r="E172" s="80">
        <v>928</v>
      </c>
      <c r="F172" s="81" t="str">
        <f t="shared" si="62"/>
        <v>N/A</v>
      </c>
      <c r="G172" s="80">
        <v>1128</v>
      </c>
      <c r="H172" s="81" t="str">
        <f t="shared" si="63"/>
        <v>N/A</v>
      </c>
      <c r="I172" s="82">
        <v>-26.7</v>
      </c>
      <c r="J172" s="82">
        <v>21.55</v>
      </c>
      <c r="K172" s="83" t="s">
        <v>111</v>
      </c>
      <c r="L172" s="84" t="str">
        <f t="shared" si="57"/>
        <v>No</v>
      </c>
    </row>
    <row r="173" spans="1:12" x14ac:dyDescent="0.25">
      <c r="A173" s="129" t="s">
        <v>785</v>
      </c>
      <c r="B173" s="79" t="s">
        <v>50</v>
      </c>
      <c r="C173" s="80">
        <v>18467</v>
      </c>
      <c r="D173" s="81" t="str">
        <f t="shared" si="61"/>
        <v>N/A</v>
      </c>
      <c r="E173" s="80">
        <v>18579</v>
      </c>
      <c r="F173" s="81" t="str">
        <f t="shared" si="62"/>
        <v>N/A</v>
      </c>
      <c r="G173" s="80">
        <v>20287</v>
      </c>
      <c r="H173" s="81" t="str">
        <f t="shared" si="63"/>
        <v>N/A</v>
      </c>
      <c r="I173" s="82">
        <v>0.60650000000000004</v>
      </c>
      <c r="J173" s="82">
        <v>9.1929999999999996</v>
      </c>
      <c r="K173" s="83" t="s">
        <v>111</v>
      </c>
      <c r="L173" s="84" t="str">
        <f t="shared" si="57"/>
        <v>Yes</v>
      </c>
    </row>
    <row r="174" spans="1:12" x14ac:dyDescent="0.25">
      <c r="A174" s="129" t="s">
        <v>786</v>
      </c>
      <c r="B174" s="79" t="s">
        <v>50</v>
      </c>
      <c r="C174" s="80">
        <v>15375</v>
      </c>
      <c r="D174" s="81" t="str">
        <f t="shared" si="61"/>
        <v>N/A</v>
      </c>
      <c r="E174" s="80">
        <v>12717</v>
      </c>
      <c r="F174" s="81" t="str">
        <f t="shared" si="62"/>
        <v>N/A</v>
      </c>
      <c r="G174" s="80">
        <v>10753</v>
      </c>
      <c r="H174" s="81" t="str">
        <f t="shared" si="63"/>
        <v>N/A</v>
      </c>
      <c r="I174" s="82">
        <v>-17.3</v>
      </c>
      <c r="J174" s="82">
        <v>-15.4</v>
      </c>
      <c r="K174" s="83" t="s">
        <v>111</v>
      </c>
      <c r="L174" s="84" t="str">
        <f t="shared" si="57"/>
        <v>No</v>
      </c>
    </row>
    <row r="175" spans="1:12" x14ac:dyDescent="0.25">
      <c r="A175" s="129" t="s">
        <v>787</v>
      </c>
      <c r="B175" s="96" t="s">
        <v>50</v>
      </c>
      <c r="C175" s="107">
        <v>24797</v>
      </c>
      <c r="D175" s="98" t="str">
        <f t="shared" si="61"/>
        <v>N/A</v>
      </c>
      <c r="E175" s="107">
        <v>27536</v>
      </c>
      <c r="F175" s="98" t="str">
        <f t="shared" si="62"/>
        <v>N/A</v>
      </c>
      <c r="G175" s="107">
        <v>25338</v>
      </c>
      <c r="H175" s="98" t="str">
        <f t="shared" si="63"/>
        <v>N/A</v>
      </c>
      <c r="I175" s="99">
        <v>11.05</v>
      </c>
      <c r="J175" s="99">
        <v>-7.98</v>
      </c>
      <c r="K175" s="90" t="s">
        <v>111</v>
      </c>
      <c r="L175" s="92" t="str">
        <f t="shared" si="57"/>
        <v>Yes</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6294</v>
      </c>
      <c r="D178" s="102" t="str">
        <f t="shared" ref="D178:D183" si="64">IF($B178="N/A","N/A",IF(C178&gt;10,"No",IF(C178&lt;-10,"No","Yes")))</f>
        <v>N/A</v>
      </c>
      <c r="E178" s="100">
        <v>6187</v>
      </c>
      <c r="F178" s="102" t="str">
        <f t="shared" ref="F178:F183" si="65">IF($B178="N/A","N/A",IF(E178&gt;10,"No",IF(E178&lt;-10,"No","Yes")))</f>
        <v>N/A</v>
      </c>
      <c r="G178" s="100">
        <v>5701</v>
      </c>
      <c r="H178" s="102" t="str">
        <f t="shared" ref="H178:H183" si="66">IF($B178="N/A","N/A",IF(G178&gt;10,"No",IF(G178&lt;-10,"No","Yes")))</f>
        <v>N/A</v>
      </c>
      <c r="I178" s="103">
        <v>-1.7</v>
      </c>
      <c r="J178" s="103">
        <v>-7.86</v>
      </c>
      <c r="K178" s="109" t="s">
        <v>112</v>
      </c>
      <c r="L178" s="104" t="str">
        <f t="shared" ref="L178:L183" si="67">IF(J178="Div by 0", "N/A", IF(K178="N/A","N/A", IF(J178&gt;VALUE(MID(K178,1,2)), "No", IF(J178&lt;-1*VALUE(MID(K178,1,2)), "No", "Yes"))))</f>
        <v>Yes</v>
      </c>
    </row>
    <row r="179" spans="1:12" x14ac:dyDescent="0.25">
      <c r="A179" s="93" t="s">
        <v>653</v>
      </c>
      <c r="B179" s="83" t="s">
        <v>50</v>
      </c>
      <c r="C179" s="82">
        <v>2.0968397486999999</v>
      </c>
      <c r="D179" s="81" t="str">
        <f t="shared" si="64"/>
        <v>N/A</v>
      </c>
      <c r="E179" s="82">
        <v>2.1451430037999999</v>
      </c>
      <c r="F179" s="81" t="str">
        <f t="shared" si="65"/>
        <v>N/A</v>
      </c>
      <c r="G179" s="82">
        <v>1.9139992883000001</v>
      </c>
      <c r="H179" s="81" t="str">
        <f t="shared" si="66"/>
        <v>N/A</v>
      </c>
      <c r="I179" s="82">
        <v>2.3039999999999998</v>
      </c>
      <c r="J179" s="82">
        <v>-10.8</v>
      </c>
      <c r="K179" s="83" t="s">
        <v>112</v>
      </c>
      <c r="L179" s="84" t="str">
        <f t="shared" si="67"/>
        <v>Yes</v>
      </c>
    </row>
    <row r="180" spans="1:12" x14ac:dyDescent="0.25">
      <c r="A180" s="126" t="s">
        <v>654</v>
      </c>
      <c r="B180" s="83" t="s">
        <v>50</v>
      </c>
      <c r="C180" s="82">
        <v>26.707291447999999</v>
      </c>
      <c r="D180" s="81" t="str">
        <f t="shared" si="64"/>
        <v>N/A</v>
      </c>
      <c r="E180" s="82">
        <v>25.983531565</v>
      </c>
      <c r="F180" s="81" t="str">
        <f t="shared" si="65"/>
        <v>N/A</v>
      </c>
      <c r="G180" s="82">
        <v>23.320738875</v>
      </c>
      <c r="H180" s="81" t="str">
        <f t="shared" si="66"/>
        <v>N/A</v>
      </c>
      <c r="I180" s="82">
        <v>-2.71</v>
      </c>
      <c r="J180" s="82">
        <v>-10.199999999999999</v>
      </c>
      <c r="K180" s="83" t="s">
        <v>112</v>
      </c>
      <c r="L180" s="84" t="str">
        <f t="shared" si="67"/>
        <v>Yes</v>
      </c>
    </row>
    <row r="181" spans="1:12" x14ac:dyDescent="0.25">
      <c r="A181" s="126" t="s">
        <v>655</v>
      </c>
      <c r="B181" s="83" t="s">
        <v>50</v>
      </c>
      <c r="C181" s="82">
        <v>6.6007322004000004</v>
      </c>
      <c r="D181" s="81" t="str">
        <f t="shared" si="64"/>
        <v>N/A</v>
      </c>
      <c r="E181" s="82">
        <v>6.5184110868999996</v>
      </c>
      <c r="F181" s="81" t="str">
        <f t="shared" si="65"/>
        <v>N/A</v>
      </c>
      <c r="G181" s="82">
        <v>5.8640796475999997</v>
      </c>
      <c r="H181" s="81" t="str">
        <f t="shared" si="66"/>
        <v>N/A</v>
      </c>
      <c r="I181" s="82">
        <v>-1.25</v>
      </c>
      <c r="J181" s="82">
        <v>-10</v>
      </c>
      <c r="K181" s="83" t="s">
        <v>112</v>
      </c>
      <c r="L181" s="84" t="str">
        <f t="shared" si="67"/>
        <v>Yes</v>
      </c>
    </row>
    <row r="182" spans="1:12" x14ac:dyDescent="0.25">
      <c r="A182" s="126" t="s">
        <v>656</v>
      </c>
      <c r="B182" s="83" t="s">
        <v>50</v>
      </c>
      <c r="C182" s="82">
        <v>2.69446557E-2</v>
      </c>
      <c r="D182" s="81" t="str">
        <f t="shared" si="64"/>
        <v>N/A</v>
      </c>
      <c r="E182" s="82">
        <v>3.9288995899999998E-2</v>
      </c>
      <c r="F182" s="81" t="str">
        <f t="shared" si="65"/>
        <v>N/A</v>
      </c>
      <c r="G182" s="82">
        <v>3.8909559599999997E-2</v>
      </c>
      <c r="H182" s="81" t="str">
        <f t="shared" si="66"/>
        <v>N/A</v>
      </c>
      <c r="I182" s="82">
        <v>45.81</v>
      </c>
      <c r="J182" s="82">
        <v>-0.96599999999999997</v>
      </c>
      <c r="K182" s="83" t="s">
        <v>112</v>
      </c>
      <c r="L182" s="84" t="str">
        <f t="shared" si="67"/>
        <v>Yes</v>
      </c>
    </row>
    <row r="183" spans="1:12" x14ac:dyDescent="0.25">
      <c r="A183" s="126" t="s">
        <v>657</v>
      </c>
      <c r="B183" s="90" t="s">
        <v>50</v>
      </c>
      <c r="C183" s="99">
        <v>2.4307834399999999E-2</v>
      </c>
      <c r="D183" s="98" t="str">
        <f t="shared" si="64"/>
        <v>N/A</v>
      </c>
      <c r="E183" s="99">
        <v>7.5784368000000003E-3</v>
      </c>
      <c r="F183" s="98" t="str">
        <f t="shared" si="65"/>
        <v>N/A</v>
      </c>
      <c r="G183" s="99">
        <v>1.2529914999999999E-3</v>
      </c>
      <c r="H183" s="98" t="str">
        <f t="shared" si="66"/>
        <v>N/A</v>
      </c>
      <c r="I183" s="99">
        <v>-68.8</v>
      </c>
      <c r="J183" s="99">
        <v>-83.5</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6722</v>
      </c>
      <c r="D185" s="102" t="str">
        <f t="shared" ref="D185:D191" si="68">IF($B185="N/A","N/A",IF(C185&gt;10,"No",IF(C185&lt;-10,"No","Yes")))</f>
        <v>N/A</v>
      </c>
      <c r="E185" s="101">
        <v>6860</v>
      </c>
      <c r="F185" s="102" t="str">
        <f t="shared" ref="F185:F191" si="69">IF($B185="N/A","N/A",IF(E185&gt;10,"No",IF(E185&lt;-10,"No","Yes")))</f>
        <v>N/A</v>
      </c>
      <c r="G185" s="101">
        <v>6752</v>
      </c>
      <c r="H185" s="102" t="str">
        <f t="shared" ref="H185:H191" si="70">IF($B185="N/A","N/A",IF(G185&gt;10,"No",IF(G185&lt;-10,"No","Yes")))</f>
        <v>N/A</v>
      </c>
      <c r="I185" s="103">
        <v>2.0529999999999999</v>
      </c>
      <c r="J185" s="103">
        <v>-1.57</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2.2394275168000002</v>
      </c>
      <c r="D186" s="81" t="str">
        <f t="shared" si="68"/>
        <v>N/A</v>
      </c>
      <c r="E186" s="87">
        <v>2.3784840804999998</v>
      </c>
      <c r="F186" s="81" t="str">
        <f t="shared" si="69"/>
        <v>N/A</v>
      </c>
      <c r="G186" s="87">
        <v>2.2668519899000001</v>
      </c>
      <c r="H186" s="81" t="str">
        <f t="shared" si="70"/>
        <v>N/A</v>
      </c>
      <c r="I186" s="82">
        <v>6.2089999999999996</v>
      </c>
      <c r="J186" s="82">
        <v>-4.6900000000000004</v>
      </c>
      <c r="K186" s="83" t="s">
        <v>112</v>
      </c>
      <c r="L186" s="84" t="str">
        <f t="shared" si="71"/>
        <v>Yes</v>
      </c>
    </row>
    <row r="187" spans="1:12" ht="12.75" customHeight="1" x14ac:dyDescent="0.25">
      <c r="A187" s="126" t="s">
        <v>580</v>
      </c>
      <c r="B187" s="79" t="s">
        <v>50</v>
      </c>
      <c r="C187" s="87">
        <v>6.8501786090000003</v>
      </c>
      <c r="D187" s="81" t="str">
        <f t="shared" si="68"/>
        <v>N/A</v>
      </c>
      <c r="E187" s="87">
        <v>7.0377929480999999</v>
      </c>
      <c r="F187" s="81" t="str">
        <f t="shared" si="69"/>
        <v>N/A</v>
      </c>
      <c r="G187" s="87">
        <v>6.2622446124</v>
      </c>
      <c r="H187" s="81" t="str">
        <f t="shared" si="70"/>
        <v>N/A</v>
      </c>
      <c r="I187" s="82">
        <v>2.7389999999999999</v>
      </c>
      <c r="J187" s="82">
        <v>-11</v>
      </c>
      <c r="K187" s="83" t="s">
        <v>112</v>
      </c>
      <c r="L187" s="84" t="str">
        <f t="shared" si="71"/>
        <v>Yes</v>
      </c>
    </row>
    <row r="188" spans="1:12" ht="12.75" customHeight="1" x14ac:dyDescent="0.25">
      <c r="A188" s="126" t="s">
        <v>579</v>
      </c>
      <c r="B188" s="79" t="s">
        <v>50</v>
      </c>
      <c r="C188" s="87">
        <v>12.737008907</v>
      </c>
      <c r="D188" s="81" t="str">
        <f t="shared" si="68"/>
        <v>N/A</v>
      </c>
      <c r="E188" s="87">
        <v>12.854188489</v>
      </c>
      <c r="F188" s="81" t="str">
        <f t="shared" si="69"/>
        <v>N/A</v>
      </c>
      <c r="G188" s="87">
        <v>12.140656431</v>
      </c>
      <c r="H188" s="81" t="str">
        <f t="shared" si="70"/>
        <v>N/A</v>
      </c>
      <c r="I188" s="82">
        <v>0.92</v>
      </c>
      <c r="J188" s="82">
        <v>-5.55</v>
      </c>
      <c r="K188" s="83" t="s">
        <v>112</v>
      </c>
      <c r="L188" s="84" t="str">
        <f t="shared" si="71"/>
        <v>Yes</v>
      </c>
    </row>
    <row r="189" spans="1:12" ht="12.75" customHeight="1" x14ac:dyDescent="0.25">
      <c r="A189" s="126" t="s">
        <v>578</v>
      </c>
      <c r="B189" s="79" t="s">
        <v>50</v>
      </c>
      <c r="C189" s="87">
        <v>0.53829434340000004</v>
      </c>
      <c r="D189" s="81" t="str">
        <f t="shared" si="68"/>
        <v>N/A</v>
      </c>
      <c r="E189" s="87">
        <v>0.58996863219999995</v>
      </c>
      <c r="F189" s="81" t="str">
        <f t="shared" si="69"/>
        <v>N/A</v>
      </c>
      <c r="G189" s="87">
        <v>0.58121154639999995</v>
      </c>
      <c r="H189" s="81" t="str">
        <f t="shared" si="70"/>
        <v>N/A</v>
      </c>
      <c r="I189" s="82">
        <v>9.6</v>
      </c>
      <c r="J189" s="82">
        <v>-1.48</v>
      </c>
      <c r="K189" s="83" t="s">
        <v>112</v>
      </c>
      <c r="L189" s="84" t="str">
        <f t="shared" si="71"/>
        <v>Yes</v>
      </c>
    </row>
    <row r="190" spans="1:12" ht="12.75" customHeight="1" x14ac:dyDescent="0.25">
      <c r="A190" s="126" t="s">
        <v>577</v>
      </c>
      <c r="B190" s="79" t="s">
        <v>50</v>
      </c>
      <c r="C190" s="87">
        <v>0.22241668489999999</v>
      </c>
      <c r="D190" s="81" t="str">
        <f t="shared" si="68"/>
        <v>N/A</v>
      </c>
      <c r="E190" s="87">
        <v>0.1806194109</v>
      </c>
      <c r="F190" s="81" t="str">
        <f t="shared" si="69"/>
        <v>N/A</v>
      </c>
      <c r="G190" s="87">
        <v>0.16664787180000001</v>
      </c>
      <c r="H190" s="81" t="str">
        <f t="shared" si="70"/>
        <v>N/A</v>
      </c>
      <c r="I190" s="82">
        <v>-18.8</v>
      </c>
      <c r="J190" s="82">
        <v>-7.74</v>
      </c>
      <c r="K190" s="83" t="s">
        <v>112</v>
      </c>
      <c r="L190" s="84" t="str">
        <f t="shared" si="71"/>
        <v>Yes</v>
      </c>
    </row>
    <row r="191" spans="1:12" ht="12.75" customHeight="1" x14ac:dyDescent="0.25">
      <c r="A191" s="93" t="s">
        <v>345</v>
      </c>
      <c r="B191" s="79" t="s">
        <v>50</v>
      </c>
      <c r="C191" s="80">
        <v>434</v>
      </c>
      <c r="D191" s="81" t="str">
        <f t="shared" si="68"/>
        <v>N/A</v>
      </c>
      <c r="E191" s="80">
        <v>414</v>
      </c>
      <c r="F191" s="81" t="str">
        <f t="shared" si="69"/>
        <v>N/A</v>
      </c>
      <c r="G191" s="80">
        <v>316</v>
      </c>
      <c r="H191" s="81" t="str">
        <f t="shared" si="70"/>
        <v>N/A</v>
      </c>
      <c r="I191" s="82">
        <v>-4.6100000000000003</v>
      </c>
      <c r="J191" s="82">
        <v>-23.7</v>
      </c>
      <c r="K191" s="83" t="s">
        <v>112</v>
      </c>
      <c r="L191" s="84" t="str">
        <f t="shared" si="71"/>
        <v>No</v>
      </c>
    </row>
    <row r="192" spans="1:12" ht="25" x14ac:dyDescent="0.25">
      <c r="A192" s="88" t="s">
        <v>342</v>
      </c>
      <c r="B192" s="130" t="s">
        <v>50</v>
      </c>
      <c r="C192" s="101">
        <v>6837</v>
      </c>
      <c r="D192" s="102" t="str">
        <f>IF($B192="N/A","N/A",IF(C192&gt;10,"No",IF(C192&lt;-10,"No","Yes")))</f>
        <v>N/A</v>
      </c>
      <c r="E192" s="101">
        <v>7494</v>
      </c>
      <c r="F192" s="102" t="str">
        <f>IF($B192="N/A","N/A",IF(E192&gt;10,"No",IF(E192&lt;-10,"No","Yes")))</f>
        <v>N/A</v>
      </c>
      <c r="G192" s="101">
        <v>7564</v>
      </c>
      <c r="H192" s="102" t="str">
        <f>IF($B192="N/A","N/A",IF(G192&gt;10,"No",IF(G192&lt;-10,"No","Yes")))</f>
        <v>N/A</v>
      </c>
      <c r="I192" s="103">
        <v>9.609</v>
      </c>
      <c r="J192" s="103">
        <v>0.93410000000000004</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5411</v>
      </c>
      <c r="D194" s="102" t="str">
        <f t="shared" ref="D194:D267" si="72">IF($B194="N/A","N/A",IF(C194&gt;10,"No",IF(C194&lt;-10,"No","Yes")))</f>
        <v>N/A</v>
      </c>
      <c r="E194" s="101">
        <v>6128</v>
      </c>
      <c r="F194" s="102" t="str">
        <f t="shared" ref="F194:F267" si="73">IF($B194="N/A","N/A",IF(E194&gt;10,"No",IF(E194&lt;-10,"No","Yes")))</f>
        <v>N/A</v>
      </c>
      <c r="G194" s="101">
        <v>6263</v>
      </c>
      <c r="H194" s="102" t="str">
        <f t="shared" ref="H194:H246" si="74">IF($B194="N/A","N/A",IF(G194&gt;10,"No",IF(G194&lt;-10,"No","Yes")))</f>
        <v>N/A</v>
      </c>
      <c r="I194" s="103">
        <v>13.25</v>
      </c>
      <c r="J194" s="103">
        <v>2.2029999999999998</v>
      </c>
      <c r="K194" s="109" t="s">
        <v>112</v>
      </c>
      <c r="L194" s="104" t="str">
        <f t="shared" ref="L194:L230" si="75">IF(J194="Div by 0", "N/A", IF(K194="N/A","N/A", IF(J194&gt;VALUE(MID(K194,1,2)), "No", IF(J194&lt;-1*VALUE(MID(K194,1,2)), "No", "Yes"))))</f>
        <v>Yes</v>
      </c>
    </row>
    <row r="195" spans="1:12" x14ac:dyDescent="0.25">
      <c r="A195" s="86" t="s">
        <v>346</v>
      </c>
      <c r="B195" s="79" t="s">
        <v>50</v>
      </c>
      <c r="C195" s="87">
        <v>1.8026691897</v>
      </c>
      <c r="D195" s="81" t="str">
        <f t="shared" si="72"/>
        <v>N/A</v>
      </c>
      <c r="E195" s="87">
        <v>2.1246866538</v>
      </c>
      <c r="F195" s="81" t="str">
        <f t="shared" si="73"/>
        <v>N/A</v>
      </c>
      <c r="G195" s="87">
        <v>2.1026798003999998</v>
      </c>
      <c r="H195" s="81" t="str">
        <f t="shared" si="74"/>
        <v>N/A</v>
      </c>
      <c r="I195" s="82">
        <v>17.86</v>
      </c>
      <c r="J195" s="82">
        <v>-1.04</v>
      </c>
      <c r="K195" s="83" t="s">
        <v>112</v>
      </c>
      <c r="L195" s="84" t="str">
        <f t="shared" si="75"/>
        <v>Yes</v>
      </c>
    </row>
    <row r="196" spans="1:12" x14ac:dyDescent="0.25">
      <c r="A196" s="126" t="s">
        <v>658</v>
      </c>
      <c r="B196" s="79" t="s">
        <v>50</v>
      </c>
      <c r="C196" s="87">
        <v>6.1427470757</v>
      </c>
      <c r="D196" s="81" t="str">
        <f t="shared" si="72"/>
        <v>N/A</v>
      </c>
      <c r="E196" s="87">
        <v>9.1772820044000003</v>
      </c>
      <c r="F196" s="81" t="str">
        <f t="shared" si="73"/>
        <v>N/A</v>
      </c>
      <c r="G196" s="87">
        <v>8.6621886369999999</v>
      </c>
      <c r="H196" s="81" t="str">
        <f t="shared" si="74"/>
        <v>N/A</v>
      </c>
      <c r="I196" s="82">
        <v>49.4</v>
      </c>
      <c r="J196" s="82">
        <v>-5.61</v>
      </c>
      <c r="K196" s="83" t="s">
        <v>112</v>
      </c>
      <c r="L196" s="84" t="str">
        <f t="shared" si="75"/>
        <v>Yes</v>
      </c>
    </row>
    <row r="197" spans="1:12" x14ac:dyDescent="0.25">
      <c r="A197" s="126" t="s">
        <v>659</v>
      </c>
      <c r="B197" s="79" t="s">
        <v>50</v>
      </c>
      <c r="C197" s="87">
        <v>10.605977814999999</v>
      </c>
      <c r="D197" s="81" t="str">
        <f t="shared" si="72"/>
        <v>N/A</v>
      </c>
      <c r="E197" s="87">
        <v>11.030537426</v>
      </c>
      <c r="F197" s="81" t="str">
        <f t="shared" si="73"/>
        <v>N/A</v>
      </c>
      <c r="G197" s="87">
        <v>10.847146895</v>
      </c>
      <c r="H197" s="81" t="str">
        <f t="shared" si="74"/>
        <v>N/A</v>
      </c>
      <c r="I197" s="82">
        <v>4.0030000000000001</v>
      </c>
      <c r="J197" s="82">
        <v>-1.66</v>
      </c>
      <c r="K197" s="83" t="s">
        <v>112</v>
      </c>
      <c r="L197" s="84" t="str">
        <f t="shared" si="75"/>
        <v>Yes</v>
      </c>
    </row>
    <row r="198" spans="1:12" x14ac:dyDescent="0.25">
      <c r="A198" s="126" t="s">
        <v>660</v>
      </c>
      <c r="B198" s="79" t="s">
        <v>50</v>
      </c>
      <c r="C198" s="87">
        <v>0.39039812229999998</v>
      </c>
      <c r="D198" s="81" t="str">
        <f t="shared" si="72"/>
        <v>N/A</v>
      </c>
      <c r="E198" s="87">
        <v>0.45372453340000002</v>
      </c>
      <c r="F198" s="81" t="str">
        <f t="shared" si="73"/>
        <v>N/A</v>
      </c>
      <c r="G198" s="87">
        <v>0.46509082950000002</v>
      </c>
      <c r="H198" s="81" t="str">
        <f t="shared" si="74"/>
        <v>N/A</v>
      </c>
      <c r="I198" s="82">
        <v>16.22</v>
      </c>
      <c r="J198" s="82">
        <v>2.5049999999999999</v>
      </c>
      <c r="K198" s="83" t="s">
        <v>112</v>
      </c>
      <c r="L198" s="84" t="str">
        <f t="shared" si="75"/>
        <v>Yes</v>
      </c>
    </row>
    <row r="199" spans="1:12" x14ac:dyDescent="0.25">
      <c r="A199" s="126" t="s">
        <v>661</v>
      </c>
      <c r="B199" s="79" t="s">
        <v>50</v>
      </c>
      <c r="C199" s="87">
        <v>0</v>
      </c>
      <c r="D199" s="81" t="str">
        <f t="shared" si="72"/>
        <v>N/A</v>
      </c>
      <c r="E199" s="87">
        <v>1.2630727999999999E-3</v>
      </c>
      <c r="F199" s="81" t="str">
        <f t="shared" si="73"/>
        <v>N/A</v>
      </c>
      <c r="G199" s="87">
        <v>0</v>
      </c>
      <c r="H199" s="81" t="str">
        <f t="shared" si="74"/>
        <v>N/A</v>
      </c>
      <c r="I199" s="82" t="s">
        <v>1088</v>
      </c>
      <c r="J199" s="82">
        <v>-100</v>
      </c>
      <c r="K199" s="83" t="s">
        <v>112</v>
      </c>
      <c r="L199" s="84" t="str">
        <f t="shared" si="75"/>
        <v>No</v>
      </c>
    </row>
    <row r="200" spans="1:12" x14ac:dyDescent="0.25">
      <c r="A200" s="126" t="s">
        <v>602</v>
      </c>
      <c r="B200" s="79" t="s">
        <v>50</v>
      </c>
      <c r="C200" s="80" t="s">
        <v>50</v>
      </c>
      <c r="D200" s="81" t="str">
        <f>IF($B200="N/A","N/A",IF(C200&gt;10,"No",IF(C200&lt;-10,"No","Yes")))</f>
        <v>N/A</v>
      </c>
      <c r="E200" s="80">
        <v>1297</v>
      </c>
      <c r="F200" s="81" t="str">
        <f>IF($B200="N/A","N/A",IF(E200&gt;10,"No",IF(E200&lt;-10,"No","Yes")))</f>
        <v>N/A</v>
      </c>
      <c r="G200" s="80">
        <v>1235</v>
      </c>
      <c r="H200" s="81" t="str">
        <f>IF($B200="N/A","N/A",IF(G200&gt;10,"No",IF(G200&lt;-10,"No","Yes")))</f>
        <v>N/A</v>
      </c>
      <c r="I200" s="82" t="s">
        <v>50</v>
      </c>
      <c r="J200" s="82">
        <v>-4.78</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11</v>
      </c>
      <c r="F201" s="81" t="str">
        <f>IF($B201="N/A","N/A",IF(E201&gt;10,"No",IF(E201&lt;-10,"No","Yes")))</f>
        <v>N/A</v>
      </c>
      <c r="G201" s="80">
        <v>11</v>
      </c>
      <c r="H201" s="81" t="str">
        <f>IF($B201="N/A","N/A",IF(G201&gt;10,"No",IF(G201&lt;-10,"No","Yes")))</f>
        <v>N/A</v>
      </c>
      <c r="I201" s="82" t="s">
        <v>50</v>
      </c>
      <c r="J201" s="82">
        <v>-57.1</v>
      </c>
      <c r="K201" s="83" t="s">
        <v>112</v>
      </c>
      <c r="L201" s="84" t="str">
        <f t="shared" si="76"/>
        <v>No</v>
      </c>
    </row>
    <row r="202" spans="1:12" x14ac:dyDescent="0.25">
      <c r="A202" s="126" t="s">
        <v>604</v>
      </c>
      <c r="B202" s="79" t="s">
        <v>50</v>
      </c>
      <c r="C202" s="80" t="s">
        <v>50</v>
      </c>
      <c r="D202" s="81" t="str">
        <f>IF($B202="N/A","N/A",IF(C202&gt;10,"No",IF(C202&lt;-10,"No","Yes")))</f>
        <v>N/A</v>
      </c>
      <c r="E202" s="80">
        <v>2100</v>
      </c>
      <c r="F202" s="81" t="str">
        <f>IF($B202="N/A","N/A",IF(E202&gt;10,"No",IF(E202&lt;-10,"No","Yes")))</f>
        <v>N/A</v>
      </c>
      <c r="G202" s="80">
        <v>2210</v>
      </c>
      <c r="H202" s="81" t="str">
        <f>IF($B202="N/A","N/A",IF(G202&gt;10,"No",IF(G202&lt;-10,"No","Yes")))</f>
        <v>N/A</v>
      </c>
      <c r="I202" s="82" t="s">
        <v>50</v>
      </c>
      <c r="J202" s="82">
        <v>5.2380000000000004</v>
      </c>
      <c r="K202" s="83" t="s">
        <v>112</v>
      </c>
      <c r="L202" s="84" t="str">
        <f t="shared" si="76"/>
        <v>Yes</v>
      </c>
    </row>
    <row r="203" spans="1:12" x14ac:dyDescent="0.25">
      <c r="A203" s="126" t="s">
        <v>605</v>
      </c>
      <c r="B203" s="79" t="s">
        <v>50</v>
      </c>
      <c r="C203" s="80" t="s">
        <v>50</v>
      </c>
      <c r="D203" s="81" t="str">
        <f>IF($B203="N/A","N/A",IF(C203&gt;10,"No",IF(C203&lt;-10,"No","Yes")))</f>
        <v>N/A</v>
      </c>
      <c r="E203" s="80">
        <v>2007</v>
      </c>
      <c r="F203" s="81" t="str">
        <f>IF($B203="N/A","N/A",IF(E203&gt;10,"No",IF(E203&lt;-10,"No","Yes")))</f>
        <v>N/A</v>
      </c>
      <c r="G203" s="80">
        <v>2050</v>
      </c>
      <c r="H203" s="81" t="str">
        <f>IF($B203="N/A","N/A",IF(G203&gt;10,"No",IF(G203&lt;-10,"No","Yes")))</f>
        <v>N/A</v>
      </c>
      <c r="I203" s="82" t="s">
        <v>50</v>
      </c>
      <c r="J203" s="82">
        <v>2.1429999999999998</v>
      </c>
      <c r="K203" s="83" t="s">
        <v>112</v>
      </c>
      <c r="L203" s="84" t="str">
        <f t="shared" si="76"/>
        <v>Yes</v>
      </c>
    </row>
    <row r="204" spans="1:12" x14ac:dyDescent="0.25">
      <c r="A204" s="126" t="s">
        <v>606</v>
      </c>
      <c r="B204" s="79" t="s">
        <v>50</v>
      </c>
      <c r="C204" s="80" t="s">
        <v>50</v>
      </c>
      <c r="D204" s="81" t="str">
        <f>IF($B204="N/A","N/A",IF(C204&gt;10,"No",IF(C204&lt;-10,"No","Yes")))</f>
        <v>N/A</v>
      </c>
      <c r="E204" s="80">
        <v>717</v>
      </c>
      <c r="F204" s="81" t="str">
        <f>IF($B204="N/A","N/A",IF(E204&gt;10,"No",IF(E204&lt;-10,"No","Yes")))</f>
        <v>N/A</v>
      </c>
      <c r="G204" s="80">
        <v>765</v>
      </c>
      <c r="H204" s="81" t="str">
        <f>IF($B204="N/A","N/A",IF(G204&gt;10,"No",IF(G204&lt;-10,"No","Yes")))</f>
        <v>N/A</v>
      </c>
      <c r="I204" s="82" t="s">
        <v>50</v>
      </c>
      <c r="J204" s="82">
        <v>6.6950000000000003</v>
      </c>
      <c r="K204" s="83" t="s">
        <v>112</v>
      </c>
      <c r="L204" s="84" t="str">
        <f t="shared" si="76"/>
        <v>Yes</v>
      </c>
    </row>
    <row r="205" spans="1:12" ht="12.75" customHeight="1" x14ac:dyDescent="0.25">
      <c r="A205" s="93" t="s">
        <v>663</v>
      </c>
      <c r="B205" s="79" t="s">
        <v>50</v>
      </c>
      <c r="C205" s="80">
        <v>0</v>
      </c>
      <c r="D205" s="81" t="str">
        <f t="shared" si="72"/>
        <v>N/A</v>
      </c>
      <c r="E205" s="80">
        <v>546</v>
      </c>
      <c r="F205" s="81" t="str">
        <f t="shared" si="73"/>
        <v>N/A</v>
      </c>
      <c r="G205" s="80">
        <v>685</v>
      </c>
      <c r="H205" s="81" t="str">
        <f t="shared" si="74"/>
        <v>N/A</v>
      </c>
      <c r="I205" s="82" t="s">
        <v>1088</v>
      </c>
      <c r="J205" s="82">
        <v>25.46</v>
      </c>
      <c r="K205" s="83" t="s">
        <v>112</v>
      </c>
      <c r="L205" s="84" t="str">
        <f t="shared" si="75"/>
        <v>No</v>
      </c>
    </row>
    <row r="206" spans="1:12" x14ac:dyDescent="0.25">
      <c r="A206" s="126" t="s">
        <v>602</v>
      </c>
      <c r="B206" s="79" t="s">
        <v>50</v>
      </c>
      <c r="C206" s="80">
        <v>0</v>
      </c>
      <c r="D206" s="81" t="str">
        <f>IF($B206="N/A","N/A",IF(C206&gt;10,"No",IF(C206&lt;-10,"No","Yes")))</f>
        <v>N/A</v>
      </c>
      <c r="E206" s="80">
        <v>395</v>
      </c>
      <c r="F206" s="81" t="str">
        <f>IF($B206="N/A","N/A",IF(E206&gt;10,"No",IF(E206&lt;-10,"No","Yes")))</f>
        <v>N/A</v>
      </c>
      <c r="G206" s="80">
        <v>465</v>
      </c>
      <c r="H206" s="81" t="str">
        <f>IF($B206="N/A","N/A",IF(G206&gt;10,"No",IF(G206&lt;-10,"No","Yes")))</f>
        <v>N/A</v>
      </c>
      <c r="I206" s="82" t="s">
        <v>1088</v>
      </c>
      <c r="J206" s="82">
        <v>17.72</v>
      </c>
      <c r="K206" s="83" t="s">
        <v>112</v>
      </c>
      <c r="L206" s="84" t="str">
        <f t="shared" si="75"/>
        <v>No</v>
      </c>
    </row>
    <row r="207" spans="1:12" x14ac:dyDescent="0.25">
      <c r="A207" s="126" t="s">
        <v>603</v>
      </c>
      <c r="B207" s="79" t="s">
        <v>50</v>
      </c>
      <c r="C207" s="80">
        <v>0</v>
      </c>
      <c r="D207" s="81" t="str">
        <f>IF($B207="N/A","N/A",IF(C207&gt;10,"No",IF(C207&lt;-10,"No","Yes")))</f>
        <v>N/A</v>
      </c>
      <c r="E207" s="80">
        <v>11</v>
      </c>
      <c r="F207" s="81" t="str">
        <f>IF($B207="N/A","N/A",IF(E207&gt;10,"No",IF(E207&lt;-10,"No","Yes")))</f>
        <v>N/A</v>
      </c>
      <c r="G207" s="80">
        <v>11</v>
      </c>
      <c r="H207" s="81" t="str">
        <f>IF($B207="N/A","N/A",IF(G207&gt;10,"No",IF(G207&lt;-10,"No","Yes")))</f>
        <v>N/A</v>
      </c>
      <c r="I207" s="82" t="s">
        <v>1088</v>
      </c>
      <c r="J207" s="82">
        <v>-66.7</v>
      </c>
      <c r="K207" s="83" t="s">
        <v>112</v>
      </c>
      <c r="L207" s="84" t="str">
        <f t="shared" si="75"/>
        <v>No</v>
      </c>
    </row>
    <row r="208" spans="1:12" x14ac:dyDescent="0.25">
      <c r="A208" s="126" t="s">
        <v>604</v>
      </c>
      <c r="B208" s="79" t="s">
        <v>50</v>
      </c>
      <c r="C208" s="80">
        <v>0</v>
      </c>
      <c r="D208" s="81" t="str">
        <f>IF($B208="N/A","N/A",IF(C208&gt;10,"No",IF(C208&lt;-10,"No","Yes")))</f>
        <v>N/A</v>
      </c>
      <c r="E208" s="80">
        <v>99</v>
      </c>
      <c r="F208" s="81" t="str">
        <f>IF($B208="N/A","N/A",IF(E208&gt;10,"No",IF(E208&lt;-10,"No","Yes")))</f>
        <v>N/A</v>
      </c>
      <c r="G208" s="80">
        <v>150</v>
      </c>
      <c r="H208" s="81" t="str">
        <f>IF($B208="N/A","N/A",IF(G208&gt;10,"No",IF(G208&lt;-10,"No","Yes")))</f>
        <v>N/A</v>
      </c>
      <c r="I208" s="82" t="s">
        <v>1088</v>
      </c>
      <c r="J208" s="82">
        <v>51.52</v>
      </c>
      <c r="K208" s="83" t="s">
        <v>112</v>
      </c>
      <c r="L208" s="84" t="str">
        <f t="shared" si="75"/>
        <v>No</v>
      </c>
    </row>
    <row r="209" spans="1:12" x14ac:dyDescent="0.25">
      <c r="A209" s="126" t="s">
        <v>605</v>
      </c>
      <c r="B209" s="79" t="s">
        <v>50</v>
      </c>
      <c r="C209" s="80">
        <v>0</v>
      </c>
      <c r="D209" s="81" t="str">
        <f>IF($B209="N/A","N/A",IF(C209&gt;10,"No",IF(C209&lt;-10,"No","Yes")))</f>
        <v>N/A</v>
      </c>
      <c r="E209" s="80">
        <v>49</v>
      </c>
      <c r="F209" s="81" t="str">
        <f>IF($B209="N/A","N/A",IF(E209&gt;10,"No",IF(E209&lt;-10,"No","Yes")))</f>
        <v>N/A</v>
      </c>
      <c r="G209" s="80">
        <v>69</v>
      </c>
      <c r="H209" s="81" t="str">
        <f>IF($B209="N/A","N/A",IF(G209&gt;10,"No",IF(G209&lt;-10,"No","Yes")))</f>
        <v>N/A</v>
      </c>
      <c r="I209" s="82" t="s">
        <v>1088</v>
      </c>
      <c r="J209" s="82">
        <v>40.82</v>
      </c>
      <c r="K209" s="83" t="s">
        <v>112</v>
      </c>
      <c r="L209" s="84" t="str">
        <f t="shared" si="75"/>
        <v>No</v>
      </c>
    </row>
    <row r="210" spans="1:12" x14ac:dyDescent="0.25">
      <c r="A210" s="126" t="s">
        <v>606</v>
      </c>
      <c r="B210" s="79" t="s">
        <v>50</v>
      </c>
      <c r="C210" s="80">
        <v>0</v>
      </c>
      <c r="D210" s="81" t="str">
        <f>IF($B210="N/A","N/A",IF(C210&gt;10,"No",IF(C210&lt;-10,"No","Yes")))</f>
        <v>N/A</v>
      </c>
      <c r="E210" s="80">
        <v>0</v>
      </c>
      <c r="F210" s="81" t="str">
        <f>IF($B210="N/A","N/A",IF(E210&gt;10,"No",IF(E210&lt;-10,"No","Yes")))</f>
        <v>N/A</v>
      </c>
      <c r="G210" s="80">
        <v>0</v>
      </c>
      <c r="H210" s="81" t="str">
        <f>IF($B210="N/A","N/A",IF(G210&gt;10,"No",IF(G210&lt;-10,"No","Yes")))</f>
        <v>N/A</v>
      </c>
      <c r="I210" s="82" t="s">
        <v>1088</v>
      </c>
      <c r="J210" s="82" t="s">
        <v>1088</v>
      </c>
      <c r="K210" s="83" t="s">
        <v>112</v>
      </c>
      <c r="L210" s="84" t="str">
        <f t="shared" si="75"/>
        <v>N/A</v>
      </c>
    </row>
    <row r="211" spans="1:12" x14ac:dyDescent="0.25">
      <c r="A211" s="93" t="s">
        <v>664</v>
      </c>
      <c r="B211" s="79" t="s">
        <v>50</v>
      </c>
      <c r="C211" s="80">
        <v>802</v>
      </c>
      <c r="D211" s="81" t="str">
        <f t="shared" si="72"/>
        <v>N/A</v>
      </c>
      <c r="E211" s="80">
        <v>826</v>
      </c>
      <c r="F211" s="81" t="str">
        <f t="shared" si="73"/>
        <v>N/A</v>
      </c>
      <c r="G211" s="80">
        <v>688</v>
      </c>
      <c r="H211" s="81" t="str">
        <f t="shared" si="74"/>
        <v>N/A</v>
      </c>
      <c r="I211" s="82">
        <v>2.9929999999999999</v>
      </c>
      <c r="J211" s="82">
        <v>-16.7</v>
      </c>
      <c r="K211" s="83" t="s">
        <v>112</v>
      </c>
      <c r="L211" s="84" t="str">
        <f t="shared" si="75"/>
        <v>No</v>
      </c>
    </row>
    <row r="212" spans="1:12" x14ac:dyDescent="0.25">
      <c r="A212" s="126" t="s">
        <v>602</v>
      </c>
      <c r="B212" s="79" t="s">
        <v>50</v>
      </c>
      <c r="C212" s="80">
        <v>793</v>
      </c>
      <c r="D212" s="81" t="str">
        <f t="shared" si="72"/>
        <v>N/A</v>
      </c>
      <c r="E212" s="80">
        <v>819</v>
      </c>
      <c r="F212" s="81" t="str">
        <f t="shared" si="73"/>
        <v>N/A</v>
      </c>
      <c r="G212" s="80">
        <v>687</v>
      </c>
      <c r="H212" s="81" t="str">
        <f t="shared" si="74"/>
        <v>N/A</v>
      </c>
      <c r="I212" s="82">
        <v>3.2789999999999999</v>
      </c>
      <c r="J212" s="82">
        <v>-16.100000000000001</v>
      </c>
      <c r="K212" s="83" t="s">
        <v>112</v>
      </c>
      <c r="L212" s="84" t="str">
        <f t="shared" si="75"/>
        <v>No</v>
      </c>
    </row>
    <row r="213" spans="1:12" x14ac:dyDescent="0.25">
      <c r="A213" s="126" t="s">
        <v>603</v>
      </c>
      <c r="B213" s="79" t="s">
        <v>50</v>
      </c>
      <c r="C213" s="80">
        <v>11</v>
      </c>
      <c r="D213" s="81" t="str">
        <f t="shared" si="72"/>
        <v>N/A</v>
      </c>
      <c r="E213" s="80">
        <v>11</v>
      </c>
      <c r="F213" s="81" t="str">
        <f t="shared" si="73"/>
        <v>N/A</v>
      </c>
      <c r="G213" s="80">
        <v>11</v>
      </c>
      <c r="H213" s="81" t="str">
        <f t="shared" si="74"/>
        <v>N/A</v>
      </c>
      <c r="I213" s="82">
        <v>-42.9</v>
      </c>
      <c r="J213" s="82">
        <v>-75</v>
      </c>
      <c r="K213" s="83" t="s">
        <v>112</v>
      </c>
      <c r="L213" s="84" t="str">
        <f t="shared" si="75"/>
        <v>No</v>
      </c>
    </row>
    <row r="214" spans="1:12" x14ac:dyDescent="0.25">
      <c r="A214" s="126" t="s">
        <v>604</v>
      </c>
      <c r="B214" s="79" t="s">
        <v>50</v>
      </c>
      <c r="C214" s="80">
        <v>11</v>
      </c>
      <c r="D214" s="81" t="str">
        <f t="shared" si="72"/>
        <v>N/A</v>
      </c>
      <c r="E214" s="80">
        <v>11</v>
      </c>
      <c r="F214" s="81" t="str">
        <f t="shared" si="73"/>
        <v>N/A</v>
      </c>
      <c r="G214" s="80">
        <v>0</v>
      </c>
      <c r="H214" s="81" t="str">
        <f t="shared" si="74"/>
        <v>N/A</v>
      </c>
      <c r="I214" s="82">
        <v>50</v>
      </c>
      <c r="J214" s="82">
        <v>-100</v>
      </c>
      <c r="K214" s="83" t="s">
        <v>112</v>
      </c>
      <c r="L214" s="84" t="str">
        <f t="shared" si="75"/>
        <v>No</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127</v>
      </c>
      <c r="D217" s="81" t="str">
        <f t="shared" si="72"/>
        <v>N/A</v>
      </c>
      <c r="E217" s="89">
        <v>127</v>
      </c>
      <c r="F217" s="81" t="str">
        <f t="shared" si="73"/>
        <v>N/A</v>
      </c>
      <c r="G217" s="89">
        <v>128</v>
      </c>
      <c r="H217" s="81" t="str">
        <f t="shared" si="74"/>
        <v>N/A</v>
      </c>
      <c r="I217" s="82">
        <v>0</v>
      </c>
      <c r="J217" s="82">
        <v>0.78739999999999999</v>
      </c>
      <c r="K217" s="83" t="s">
        <v>112</v>
      </c>
      <c r="L217" s="81" t="str">
        <f t="shared" si="75"/>
        <v>Yes</v>
      </c>
    </row>
    <row r="218" spans="1:12" x14ac:dyDescent="0.25">
      <c r="A218" s="126" t="s">
        <v>602</v>
      </c>
      <c r="B218" s="79" t="s">
        <v>50</v>
      </c>
      <c r="C218" s="80">
        <v>11</v>
      </c>
      <c r="D218" s="81" t="str">
        <f t="shared" si="72"/>
        <v>N/A</v>
      </c>
      <c r="E218" s="80">
        <v>11</v>
      </c>
      <c r="F218" s="81" t="str">
        <f t="shared" si="73"/>
        <v>N/A</v>
      </c>
      <c r="G218" s="80">
        <v>11</v>
      </c>
      <c r="H218" s="81" t="str">
        <f t="shared" si="74"/>
        <v>N/A</v>
      </c>
      <c r="I218" s="82">
        <v>33.33</v>
      </c>
      <c r="J218" s="82">
        <v>0</v>
      </c>
      <c r="K218" s="83" t="s">
        <v>112</v>
      </c>
      <c r="L218" s="84" t="str">
        <f t="shared" si="75"/>
        <v>Yes</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76</v>
      </c>
      <c r="D220" s="81" t="str">
        <f t="shared" si="72"/>
        <v>N/A</v>
      </c>
      <c r="E220" s="80">
        <v>77</v>
      </c>
      <c r="F220" s="81" t="str">
        <f t="shared" si="73"/>
        <v>N/A</v>
      </c>
      <c r="G220" s="80">
        <v>78</v>
      </c>
      <c r="H220" s="81" t="str">
        <f t="shared" si="74"/>
        <v>N/A</v>
      </c>
      <c r="I220" s="82">
        <v>1.3160000000000001</v>
      </c>
      <c r="J220" s="82">
        <v>1.2989999999999999</v>
      </c>
      <c r="K220" s="83" t="s">
        <v>112</v>
      </c>
      <c r="L220" s="84" t="str">
        <f t="shared" si="75"/>
        <v>Yes</v>
      </c>
    </row>
    <row r="221" spans="1:12" x14ac:dyDescent="0.25">
      <c r="A221" s="126" t="s">
        <v>605</v>
      </c>
      <c r="B221" s="79" t="s">
        <v>50</v>
      </c>
      <c r="C221" s="80">
        <v>48</v>
      </c>
      <c r="D221" s="81" t="str">
        <f t="shared" si="72"/>
        <v>N/A</v>
      </c>
      <c r="E221" s="80">
        <v>45</v>
      </c>
      <c r="F221" s="81" t="str">
        <f t="shared" si="73"/>
        <v>N/A</v>
      </c>
      <c r="G221" s="80">
        <v>46</v>
      </c>
      <c r="H221" s="81" t="str">
        <f t="shared" si="74"/>
        <v>N/A</v>
      </c>
      <c r="I221" s="82">
        <v>-6.25</v>
      </c>
      <c r="J221" s="82">
        <v>2.222</v>
      </c>
      <c r="K221" s="83" t="s">
        <v>112</v>
      </c>
      <c r="L221" s="84" t="str">
        <f t="shared" si="75"/>
        <v>Yes</v>
      </c>
    </row>
    <row r="222" spans="1:12" x14ac:dyDescent="0.25">
      <c r="A222" s="126" t="s">
        <v>606</v>
      </c>
      <c r="B222" s="79" t="s">
        <v>50</v>
      </c>
      <c r="C222" s="80">
        <v>0</v>
      </c>
      <c r="D222" s="81" t="str">
        <f t="shared" si="72"/>
        <v>N/A</v>
      </c>
      <c r="E222" s="80">
        <v>11</v>
      </c>
      <c r="F222" s="81" t="str">
        <f t="shared" si="73"/>
        <v>N/A</v>
      </c>
      <c r="G222" s="80">
        <v>0</v>
      </c>
      <c r="H222" s="81" t="str">
        <f t="shared" si="74"/>
        <v>N/A</v>
      </c>
      <c r="I222" s="82" t="s">
        <v>1088</v>
      </c>
      <c r="J222" s="82">
        <v>-100</v>
      </c>
      <c r="K222" s="83" t="s">
        <v>112</v>
      </c>
      <c r="L222" s="84" t="str">
        <f t="shared" si="75"/>
        <v>No</v>
      </c>
    </row>
    <row r="223" spans="1:12" ht="12.75" customHeight="1" x14ac:dyDescent="0.25">
      <c r="A223" s="93" t="s">
        <v>666</v>
      </c>
      <c r="B223" s="83" t="s">
        <v>50</v>
      </c>
      <c r="C223" s="89">
        <v>96</v>
      </c>
      <c r="D223" s="81" t="str">
        <f t="shared" si="72"/>
        <v>N/A</v>
      </c>
      <c r="E223" s="89">
        <v>102</v>
      </c>
      <c r="F223" s="81" t="str">
        <f t="shared" si="73"/>
        <v>N/A</v>
      </c>
      <c r="G223" s="89">
        <v>100</v>
      </c>
      <c r="H223" s="81" t="str">
        <f t="shared" si="74"/>
        <v>N/A</v>
      </c>
      <c r="I223" s="82">
        <v>6.25</v>
      </c>
      <c r="J223" s="82">
        <v>-1.96</v>
      </c>
      <c r="K223" s="83" t="s">
        <v>112</v>
      </c>
      <c r="L223" s="81" t="str">
        <f t="shared" si="75"/>
        <v>Yes</v>
      </c>
    </row>
    <row r="224" spans="1:12" x14ac:dyDescent="0.25">
      <c r="A224" s="126" t="s">
        <v>602</v>
      </c>
      <c r="B224" s="79" t="s">
        <v>50</v>
      </c>
      <c r="C224" s="80">
        <v>11</v>
      </c>
      <c r="D224" s="81" t="str">
        <f t="shared" si="72"/>
        <v>N/A</v>
      </c>
      <c r="E224" s="80">
        <v>11</v>
      </c>
      <c r="F224" s="81" t="str">
        <f t="shared" si="73"/>
        <v>N/A</v>
      </c>
      <c r="G224" s="80">
        <v>11</v>
      </c>
      <c r="H224" s="81" t="str">
        <f t="shared" si="74"/>
        <v>N/A</v>
      </c>
      <c r="I224" s="82">
        <v>16.670000000000002</v>
      </c>
      <c r="J224" s="82">
        <v>-28.6</v>
      </c>
      <c r="K224" s="83" t="s">
        <v>112</v>
      </c>
      <c r="L224" s="84" t="str">
        <f t="shared" si="75"/>
        <v>No</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70</v>
      </c>
      <c r="D226" s="81" t="str">
        <f t="shared" si="72"/>
        <v>N/A</v>
      </c>
      <c r="E226" s="80">
        <v>71</v>
      </c>
      <c r="F226" s="81" t="str">
        <f t="shared" si="73"/>
        <v>N/A</v>
      </c>
      <c r="G226" s="80">
        <v>73</v>
      </c>
      <c r="H226" s="81" t="str">
        <f t="shared" si="74"/>
        <v>N/A</v>
      </c>
      <c r="I226" s="82">
        <v>1.429</v>
      </c>
      <c r="J226" s="82">
        <v>2.8170000000000002</v>
      </c>
      <c r="K226" s="83" t="s">
        <v>112</v>
      </c>
      <c r="L226" s="84" t="str">
        <f t="shared" si="75"/>
        <v>Yes</v>
      </c>
    </row>
    <row r="227" spans="1:12" x14ac:dyDescent="0.25">
      <c r="A227" s="126" t="s">
        <v>605</v>
      </c>
      <c r="B227" s="79" t="s">
        <v>50</v>
      </c>
      <c r="C227" s="80">
        <v>20</v>
      </c>
      <c r="D227" s="81" t="str">
        <f t="shared" si="72"/>
        <v>N/A</v>
      </c>
      <c r="E227" s="80">
        <v>24</v>
      </c>
      <c r="F227" s="81" t="str">
        <f t="shared" si="73"/>
        <v>N/A</v>
      </c>
      <c r="G227" s="80">
        <v>22</v>
      </c>
      <c r="H227" s="81" t="str">
        <f t="shared" si="74"/>
        <v>N/A</v>
      </c>
      <c r="I227" s="82">
        <v>20</v>
      </c>
      <c r="J227" s="82">
        <v>-8.33</v>
      </c>
      <c r="K227" s="83" t="s">
        <v>112</v>
      </c>
      <c r="L227" s="84" t="str">
        <f t="shared" si="75"/>
        <v>Yes</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4251</v>
      </c>
      <c r="D235" s="81" t="str">
        <f t="shared" si="72"/>
        <v>N/A</v>
      </c>
      <c r="E235" s="89">
        <v>4400</v>
      </c>
      <c r="F235" s="81" t="str">
        <f t="shared" si="73"/>
        <v>N/A</v>
      </c>
      <c r="G235" s="89">
        <v>4530</v>
      </c>
      <c r="H235" s="81" t="str">
        <f t="shared" si="74"/>
        <v>N/A</v>
      </c>
      <c r="I235" s="82">
        <v>3.5049999999999999</v>
      </c>
      <c r="J235" s="82">
        <v>2.9550000000000001</v>
      </c>
      <c r="K235" s="83" t="s">
        <v>112</v>
      </c>
      <c r="L235" s="81" t="str">
        <f t="shared" si="77"/>
        <v>Yes</v>
      </c>
    </row>
    <row r="236" spans="1:12" x14ac:dyDescent="0.25">
      <c r="A236" s="126" t="s">
        <v>602</v>
      </c>
      <c r="B236" s="79" t="s">
        <v>50</v>
      </c>
      <c r="C236" s="80">
        <v>68</v>
      </c>
      <c r="D236" s="81" t="str">
        <f t="shared" si="72"/>
        <v>N/A</v>
      </c>
      <c r="E236" s="80">
        <v>72</v>
      </c>
      <c r="F236" s="81" t="str">
        <f t="shared" si="73"/>
        <v>N/A</v>
      </c>
      <c r="G236" s="80">
        <v>74</v>
      </c>
      <c r="H236" s="81" t="str">
        <f t="shared" si="74"/>
        <v>N/A</v>
      </c>
      <c r="I236" s="82">
        <v>5.8819999999999997</v>
      </c>
      <c r="J236" s="82">
        <v>2.778</v>
      </c>
      <c r="K236" s="83" t="s">
        <v>112</v>
      </c>
      <c r="L236" s="84" t="str">
        <f t="shared" si="77"/>
        <v>Yes</v>
      </c>
    </row>
    <row r="237" spans="1:12" x14ac:dyDescent="0.25">
      <c r="A237" s="126" t="s">
        <v>603</v>
      </c>
      <c r="B237" s="79" t="s">
        <v>50</v>
      </c>
      <c r="C237" s="80">
        <v>0</v>
      </c>
      <c r="D237" s="81" t="str">
        <f t="shared" si="72"/>
        <v>N/A</v>
      </c>
      <c r="E237" s="80">
        <v>0</v>
      </c>
      <c r="F237" s="81" t="str">
        <f t="shared" si="73"/>
        <v>N/A</v>
      </c>
      <c r="G237" s="80">
        <v>11</v>
      </c>
      <c r="H237" s="81" t="str">
        <f t="shared" si="74"/>
        <v>N/A</v>
      </c>
      <c r="I237" s="82" t="s">
        <v>1088</v>
      </c>
      <c r="J237" s="82" t="s">
        <v>1088</v>
      </c>
      <c r="K237" s="83" t="s">
        <v>112</v>
      </c>
      <c r="L237" s="84" t="str">
        <f t="shared" si="77"/>
        <v>N/A</v>
      </c>
    </row>
    <row r="238" spans="1:12" x14ac:dyDescent="0.25">
      <c r="A238" s="126" t="s">
        <v>604</v>
      </c>
      <c r="B238" s="79" t="s">
        <v>50</v>
      </c>
      <c r="C238" s="80">
        <v>1780</v>
      </c>
      <c r="D238" s="81" t="str">
        <f t="shared" si="72"/>
        <v>N/A</v>
      </c>
      <c r="E238" s="80">
        <v>1849</v>
      </c>
      <c r="F238" s="81" t="str">
        <f t="shared" si="73"/>
        <v>N/A</v>
      </c>
      <c r="G238" s="80">
        <v>1908</v>
      </c>
      <c r="H238" s="81" t="str">
        <f t="shared" si="74"/>
        <v>N/A</v>
      </c>
      <c r="I238" s="82">
        <v>3.8759999999999999</v>
      </c>
      <c r="J238" s="82">
        <v>3.1909999999999998</v>
      </c>
      <c r="K238" s="83" t="s">
        <v>112</v>
      </c>
      <c r="L238" s="84" t="str">
        <f t="shared" si="77"/>
        <v>Yes</v>
      </c>
    </row>
    <row r="239" spans="1:12" x14ac:dyDescent="0.25">
      <c r="A239" s="126" t="s">
        <v>605</v>
      </c>
      <c r="B239" s="79" t="s">
        <v>50</v>
      </c>
      <c r="C239" s="80">
        <v>1807</v>
      </c>
      <c r="D239" s="81" t="str">
        <f t="shared" si="72"/>
        <v>N/A</v>
      </c>
      <c r="E239" s="80">
        <v>1838</v>
      </c>
      <c r="F239" s="81" t="str">
        <f t="shared" si="73"/>
        <v>N/A</v>
      </c>
      <c r="G239" s="80">
        <v>1868</v>
      </c>
      <c r="H239" s="81" t="str">
        <f t="shared" si="74"/>
        <v>N/A</v>
      </c>
      <c r="I239" s="82">
        <v>1.716</v>
      </c>
      <c r="J239" s="82">
        <v>1.6319999999999999</v>
      </c>
      <c r="K239" s="83" t="s">
        <v>112</v>
      </c>
      <c r="L239" s="84" t="str">
        <f t="shared" si="77"/>
        <v>Yes</v>
      </c>
    </row>
    <row r="240" spans="1:12" x14ac:dyDescent="0.25">
      <c r="A240" s="126" t="s">
        <v>606</v>
      </c>
      <c r="B240" s="79" t="s">
        <v>50</v>
      </c>
      <c r="C240" s="80">
        <v>596</v>
      </c>
      <c r="D240" s="81" t="str">
        <f t="shared" si="72"/>
        <v>N/A</v>
      </c>
      <c r="E240" s="80">
        <v>641</v>
      </c>
      <c r="F240" s="81" t="str">
        <f t="shared" si="73"/>
        <v>N/A</v>
      </c>
      <c r="G240" s="80">
        <v>679</v>
      </c>
      <c r="H240" s="81" t="str">
        <f t="shared" si="74"/>
        <v>N/A</v>
      </c>
      <c r="I240" s="82">
        <v>7.55</v>
      </c>
      <c r="J240" s="82">
        <v>5.9279999999999999</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135</v>
      </c>
      <c r="D247" s="81" t="str">
        <f t="shared" si="72"/>
        <v>N/A</v>
      </c>
      <c r="E247" s="80">
        <v>127</v>
      </c>
      <c r="F247" s="81" t="str">
        <f t="shared" si="73"/>
        <v>N/A</v>
      </c>
      <c r="G247" s="80">
        <v>132</v>
      </c>
      <c r="H247" s="81" t="str">
        <f t="shared" ref="H247:H264" si="78">IF($B247="N/A","N/A",IF(G247&gt;10,"No",IF(G247&lt;-10,"No","Yes")))</f>
        <v>N/A</v>
      </c>
      <c r="I247" s="82">
        <v>-5.93</v>
      </c>
      <c r="J247" s="82">
        <v>3.9369999999999998</v>
      </c>
      <c r="K247" s="83" t="s">
        <v>112</v>
      </c>
      <c r="L247" s="84" t="str">
        <f t="shared" si="77"/>
        <v>Yes</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11</v>
      </c>
      <c r="D250" s="81" t="str">
        <f t="shared" si="72"/>
        <v>N/A</v>
      </c>
      <c r="E250" s="80">
        <v>11</v>
      </c>
      <c r="F250" s="81" t="str">
        <f t="shared" si="73"/>
        <v>N/A</v>
      </c>
      <c r="G250" s="80">
        <v>11</v>
      </c>
      <c r="H250" s="81" t="str">
        <f t="shared" si="78"/>
        <v>N/A</v>
      </c>
      <c r="I250" s="82">
        <v>0</v>
      </c>
      <c r="J250" s="82">
        <v>0</v>
      </c>
      <c r="K250" s="83" t="s">
        <v>112</v>
      </c>
      <c r="L250" s="84" t="str">
        <f t="shared" si="77"/>
        <v>Yes</v>
      </c>
    </row>
    <row r="251" spans="1:12" x14ac:dyDescent="0.25">
      <c r="A251" s="126" t="s">
        <v>605</v>
      </c>
      <c r="B251" s="79" t="s">
        <v>50</v>
      </c>
      <c r="C251" s="80">
        <v>78</v>
      </c>
      <c r="D251" s="81" t="str">
        <f t="shared" si="72"/>
        <v>N/A</v>
      </c>
      <c r="E251" s="80">
        <v>51</v>
      </c>
      <c r="F251" s="81" t="str">
        <f t="shared" si="73"/>
        <v>N/A</v>
      </c>
      <c r="G251" s="80">
        <v>45</v>
      </c>
      <c r="H251" s="81" t="str">
        <f t="shared" si="78"/>
        <v>N/A</v>
      </c>
      <c r="I251" s="82">
        <v>-34.6</v>
      </c>
      <c r="J251" s="82">
        <v>-11.8</v>
      </c>
      <c r="K251" s="83" t="s">
        <v>112</v>
      </c>
      <c r="L251" s="84" t="str">
        <f t="shared" si="77"/>
        <v>Yes</v>
      </c>
    </row>
    <row r="252" spans="1:12" x14ac:dyDescent="0.25">
      <c r="A252" s="126" t="s">
        <v>606</v>
      </c>
      <c r="B252" s="79" t="s">
        <v>50</v>
      </c>
      <c r="C252" s="80">
        <v>56</v>
      </c>
      <c r="D252" s="81" t="str">
        <f t="shared" si="72"/>
        <v>N/A</v>
      </c>
      <c r="E252" s="80">
        <v>75</v>
      </c>
      <c r="F252" s="81" t="str">
        <f t="shared" si="73"/>
        <v>N/A</v>
      </c>
      <c r="G252" s="80">
        <v>86</v>
      </c>
      <c r="H252" s="81" t="str">
        <f t="shared" si="78"/>
        <v>N/A</v>
      </c>
      <c r="I252" s="82">
        <v>33.93</v>
      </c>
      <c r="J252" s="82">
        <v>14.67</v>
      </c>
      <c r="K252" s="83" t="s">
        <v>112</v>
      </c>
      <c r="L252" s="84" t="str">
        <f t="shared" si="77"/>
        <v>Yes</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4.5462945851000001</v>
      </c>
      <c r="D265" s="81" t="str">
        <f>IF($B265="N/A","N/A",IF(C265&lt;15,"Yes","No"))</f>
        <v>Yes</v>
      </c>
      <c r="E265" s="87">
        <v>12.467362924</v>
      </c>
      <c r="F265" s="81" t="str">
        <f>IF($B265="N/A","N/A",IF(E265&lt;15,"Yes","No"))</f>
        <v>Yes</v>
      </c>
      <c r="G265" s="87">
        <v>15.344084305000001</v>
      </c>
      <c r="H265" s="81" t="str">
        <f>IF($B265="N/A","N/A",IF(G265&lt;15,"Yes","No"))</f>
        <v>No</v>
      </c>
      <c r="I265" s="82">
        <v>174.2</v>
      </c>
      <c r="J265" s="82">
        <v>23.07</v>
      </c>
      <c r="K265" s="83" t="s">
        <v>112</v>
      </c>
      <c r="L265" s="84" t="str">
        <f>IF(J265="Div by 0", "N/A", IF(K265="N/A","N/A", IF(J265&gt;VALUE(MID(K265,1,2)), "No", IF(J265&lt;-1*VALUE(MID(K265,1,2)), "No", "Yes"))))</f>
        <v>No</v>
      </c>
    </row>
    <row r="266" spans="1:12" ht="12.75" customHeight="1" x14ac:dyDescent="0.25">
      <c r="A266" s="88" t="s">
        <v>844</v>
      </c>
      <c r="B266" s="79" t="s">
        <v>144</v>
      </c>
      <c r="C266" s="87">
        <v>7.7384407000000002E-2</v>
      </c>
      <c r="D266" s="81" t="str">
        <f>IF($B266="N/A","N/A",IF(C266&lt;10,"Yes","No"))</f>
        <v>Yes</v>
      </c>
      <c r="E266" s="87">
        <v>0.16750418759999999</v>
      </c>
      <c r="F266" s="81" t="str">
        <f>IF($B266="N/A","N/A",IF(E266&lt;10,"Yes","No"))</f>
        <v>Yes</v>
      </c>
      <c r="G266" s="87">
        <v>0.13185157280000001</v>
      </c>
      <c r="H266" s="81" t="str">
        <f>IF($B266="N/A","N/A",IF(G266&lt;10,"Yes","No"))</f>
        <v>Yes</v>
      </c>
      <c r="I266" s="82">
        <v>116.5</v>
      </c>
      <c r="J266" s="82">
        <v>-21.3</v>
      </c>
      <c r="K266" s="83" t="s">
        <v>112</v>
      </c>
      <c r="L266" s="84" t="str">
        <f>IF(J266="Div by 0", "N/A", IF(K266="N/A","N/A", IF(J266&gt;VALUE(MID(K266,1,2)), "No", IF(J266&lt;-1*VALUE(MID(K266,1,2)), "No", "Yes"))))</f>
        <v>No</v>
      </c>
    </row>
    <row r="267" spans="1:12" ht="12.75" customHeight="1" x14ac:dyDescent="0.25">
      <c r="A267" s="93" t="s">
        <v>348</v>
      </c>
      <c r="B267" s="96" t="s">
        <v>50</v>
      </c>
      <c r="C267" s="91">
        <v>0</v>
      </c>
      <c r="D267" s="98" t="str">
        <f t="shared" si="72"/>
        <v>N/A</v>
      </c>
      <c r="E267" s="91">
        <v>0</v>
      </c>
      <c r="F267" s="98" t="str">
        <f t="shared" si="73"/>
        <v>N/A</v>
      </c>
      <c r="G267" s="91">
        <v>0</v>
      </c>
      <c r="H267" s="98" t="str">
        <f>IF($B267="N/A","N/A",IF(G267&gt;10,"No",IF(G267&lt;-10,"No","Yes")))</f>
        <v>N/A</v>
      </c>
      <c r="I267" s="99" t="s">
        <v>1088</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v>12.467362924</v>
      </c>
      <c r="F268" s="81" t="str">
        <f>IF($B268="N/A","N/A",IF(E268&lt;15,"Yes","No"))</f>
        <v>Yes</v>
      </c>
      <c r="G268" s="84">
        <v>15.344084305000001</v>
      </c>
      <c r="H268" s="81" t="str">
        <f>IF($B268="N/A","N/A",IF(G268&lt;15,"Yes","No"))</f>
        <v>No</v>
      </c>
      <c r="I268" s="82" t="s">
        <v>50</v>
      </c>
      <c r="J268" s="82">
        <v>23.07</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15</v>
      </c>
      <c r="F269" s="98" t="str">
        <f>IF($B269="N/A","N/A",IF(E269&gt;10,"No",IF(E269&lt;-10,"No","Yes")))</f>
        <v>N/A</v>
      </c>
      <c r="G269" s="107">
        <v>23</v>
      </c>
      <c r="H269" s="98" t="str">
        <f>IF($B269="N/A","N/A",IF(G269&gt;10,"No",IF(G269&lt;-10,"No","Yes")))</f>
        <v>N/A</v>
      </c>
      <c r="I269" s="82" t="s">
        <v>50</v>
      </c>
      <c r="J269" s="82">
        <v>53.33</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5309</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27139</v>
      </c>
      <c r="D272" s="102" t="str">
        <f t="shared" ref="D272:D302" si="84">IF($B272="N/A","N/A",IF(C272&gt;10,"No",IF(C272&lt;-10,"No","Yes")))</f>
        <v>N/A</v>
      </c>
      <c r="E272" s="101">
        <v>29767</v>
      </c>
      <c r="F272" s="102" t="str">
        <f t="shared" ref="F272:F302" si="85">IF($B272="N/A","N/A",IF(E272&gt;10,"No",IF(E272&lt;-10,"No","Yes")))</f>
        <v>N/A</v>
      </c>
      <c r="G272" s="101">
        <v>28183</v>
      </c>
      <c r="H272" s="102" t="str">
        <f t="shared" ref="H272:H302" si="86">IF($B272="N/A","N/A",IF(G272&gt;10,"No",IF(G272&lt;-10,"No","Yes")))</f>
        <v>N/A</v>
      </c>
      <c r="I272" s="103">
        <v>9.6829999999999998</v>
      </c>
      <c r="J272" s="103">
        <v>-5.32</v>
      </c>
      <c r="K272" s="109" t="s">
        <v>163</v>
      </c>
      <c r="L272" s="104" t="str">
        <f t="shared" ref="L272:L302" si="87">IF(J272="Div by 0", "N/A", IF(K272="N/A","N/A", IF(J272&gt;VALUE(MID(K272,1,2)), "No", IF(J272&lt;-1*VALUE(MID(K272,1,2)), "No", "Yes"))))</f>
        <v>Yes</v>
      </c>
    </row>
    <row r="273" spans="1:12" x14ac:dyDescent="0.25">
      <c r="A273" s="126" t="s">
        <v>607</v>
      </c>
      <c r="B273" s="79" t="s">
        <v>50</v>
      </c>
      <c r="C273" s="87">
        <v>0.55333753590000001</v>
      </c>
      <c r="D273" s="81" t="str">
        <f t="shared" si="84"/>
        <v>N/A</v>
      </c>
      <c r="E273" s="87">
        <v>0.62636357239999996</v>
      </c>
      <c r="F273" s="81" t="str">
        <f t="shared" si="85"/>
        <v>N/A</v>
      </c>
      <c r="G273" s="87">
        <v>0.64371676460000005</v>
      </c>
      <c r="H273" s="81" t="str">
        <f t="shared" si="86"/>
        <v>N/A</v>
      </c>
      <c r="I273" s="82">
        <v>13.2</v>
      </c>
      <c r="J273" s="82">
        <v>2.77</v>
      </c>
      <c r="K273" s="83" t="s">
        <v>112</v>
      </c>
      <c r="L273" s="84" t="str">
        <f t="shared" si="87"/>
        <v>Yes</v>
      </c>
    </row>
    <row r="274" spans="1:12" x14ac:dyDescent="0.25">
      <c r="A274" s="126" t="s">
        <v>608</v>
      </c>
      <c r="B274" s="79" t="s">
        <v>50</v>
      </c>
      <c r="C274" s="87">
        <v>1.8796787061</v>
      </c>
      <c r="D274" s="81" t="str">
        <f t="shared" si="84"/>
        <v>N/A</v>
      </c>
      <c r="E274" s="87">
        <v>1.7430773775999999</v>
      </c>
      <c r="F274" s="81" t="str">
        <f t="shared" si="85"/>
        <v>N/A</v>
      </c>
      <c r="G274" s="87">
        <v>1.8944312887000001</v>
      </c>
      <c r="H274" s="81" t="str">
        <f t="shared" si="86"/>
        <v>N/A</v>
      </c>
      <c r="I274" s="82">
        <v>-7.27</v>
      </c>
      <c r="J274" s="82">
        <v>8.6829999999999998</v>
      </c>
      <c r="K274" s="83" t="s">
        <v>112</v>
      </c>
      <c r="L274" s="84" t="str">
        <f t="shared" si="87"/>
        <v>Yes</v>
      </c>
    </row>
    <row r="275" spans="1:12" x14ac:dyDescent="0.25">
      <c r="A275" s="126" t="s">
        <v>609</v>
      </c>
      <c r="B275" s="79" t="s">
        <v>50</v>
      </c>
      <c r="C275" s="87">
        <v>0.18921135989999999</v>
      </c>
      <c r="D275" s="81" t="str">
        <f t="shared" si="84"/>
        <v>N/A</v>
      </c>
      <c r="E275" s="87">
        <v>1.267387E-3</v>
      </c>
      <c r="F275" s="81" t="str">
        <f t="shared" si="85"/>
        <v>N/A</v>
      </c>
      <c r="G275" s="87">
        <v>1.2159237000000001E-3</v>
      </c>
      <c r="H275" s="81" t="str">
        <f t="shared" si="86"/>
        <v>N/A</v>
      </c>
      <c r="I275" s="82">
        <v>-99.3</v>
      </c>
      <c r="J275" s="82">
        <v>-4.0599999999999996</v>
      </c>
      <c r="K275" s="83" t="s">
        <v>112</v>
      </c>
      <c r="L275" s="84" t="str">
        <f t="shared" si="87"/>
        <v>Yes</v>
      </c>
    </row>
    <row r="276" spans="1:12" x14ac:dyDescent="0.25">
      <c r="A276" s="126" t="s">
        <v>610</v>
      </c>
      <c r="B276" s="79" t="s">
        <v>50</v>
      </c>
      <c r="C276" s="87">
        <v>31.668246675999999</v>
      </c>
      <c r="D276" s="81" t="str">
        <f t="shared" si="84"/>
        <v>N/A</v>
      </c>
      <c r="E276" s="87">
        <v>36.663214267999997</v>
      </c>
      <c r="F276" s="81" t="str">
        <f t="shared" si="85"/>
        <v>N/A</v>
      </c>
      <c r="G276" s="87">
        <v>34.263053038999999</v>
      </c>
      <c r="H276" s="81" t="str">
        <f t="shared" si="86"/>
        <v>N/A</v>
      </c>
      <c r="I276" s="82">
        <v>15.77</v>
      </c>
      <c r="J276" s="82">
        <v>-6.55</v>
      </c>
      <c r="K276" s="83" t="s">
        <v>112</v>
      </c>
      <c r="L276" s="84" t="str">
        <f t="shared" si="87"/>
        <v>Yes</v>
      </c>
    </row>
    <row r="277" spans="1:12" x14ac:dyDescent="0.25">
      <c r="A277" s="126" t="s">
        <v>611</v>
      </c>
      <c r="B277" s="79" t="s">
        <v>50</v>
      </c>
      <c r="C277" s="87">
        <v>0</v>
      </c>
      <c r="D277" s="81" t="str">
        <f t="shared" si="84"/>
        <v>N/A</v>
      </c>
      <c r="E277" s="87">
        <v>0</v>
      </c>
      <c r="F277" s="81" t="str">
        <f t="shared" si="85"/>
        <v>N/A</v>
      </c>
      <c r="G277" s="87">
        <v>0</v>
      </c>
      <c r="H277" s="81" t="str">
        <f t="shared" si="86"/>
        <v>N/A</v>
      </c>
      <c r="I277" s="82" t="s">
        <v>1088</v>
      </c>
      <c r="J277" s="82" t="s">
        <v>1088</v>
      </c>
      <c r="K277" s="83" t="s">
        <v>112</v>
      </c>
      <c r="L277" s="84" t="str">
        <f t="shared" si="87"/>
        <v>N/A</v>
      </c>
    </row>
    <row r="278" spans="1:12" x14ac:dyDescent="0.25">
      <c r="A278" s="93" t="s">
        <v>350</v>
      </c>
      <c r="B278" s="79" t="s">
        <v>50</v>
      </c>
      <c r="C278" s="80">
        <v>298351</v>
      </c>
      <c r="D278" s="81" t="str">
        <f t="shared" si="84"/>
        <v>N/A</v>
      </c>
      <c r="E278" s="80">
        <v>286452</v>
      </c>
      <c r="F278" s="81" t="str">
        <f t="shared" si="85"/>
        <v>N/A</v>
      </c>
      <c r="G278" s="80">
        <v>295294</v>
      </c>
      <c r="H278" s="81" t="str">
        <f t="shared" si="86"/>
        <v>N/A</v>
      </c>
      <c r="I278" s="82">
        <v>-3.99</v>
      </c>
      <c r="J278" s="82">
        <v>3.0870000000000002</v>
      </c>
      <c r="K278" s="109" t="s">
        <v>163</v>
      </c>
      <c r="L278" s="84" t="str">
        <f t="shared" si="87"/>
        <v>Yes</v>
      </c>
    </row>
    <row r="279" spans="1:12" x14ac:dyDescent="0.25">
      <c r="A279" s="126" t="s">
        <v>612</v>
      </c>
      <c r="B279" s="79" t="s">
        <v>50</v>
      </c>
      <c r="C279" s="87">
        <v>93.170834209000006</v>
      </c>
      <c r="D279" s="81" t="str">
        <f t="shared" si="84"/>
        <v>N/A</v>
      </c>
      <c r="E279" s="87">
        <v>92.941093672999997</v>
      </c>
      <c r="F279" s="81" t="str">
        <f t="shared" si="85"/>
        <v>N/A</v>
      </c>
      <c r="G279" s="87">
        <v>94.010635320000006</v>
      </c>
      <c r="H279" s="81" t="str">
        <f t="shared" si="86"/>
        <v>N/A</v>
      </c>
      <c r="I279" s="82">
        <v>-0.247</v>
      </c>
      <c r="J279" s="82">
        <v>1.151</v>
      </c>
      <c r="K279" s="83" t="s">
        <v>112</v>
      </c>
      <c r="L279" s="84" t="str">
        <f t="shared" si="87"/>
        <v>Yes</v>
      </c>
    </row>
    <row r="280" spans="1:12" x14ac:dyDescent="0.25">
      <c r="A280" s="126" t="s">
        <v>613</v>
      </c>
      <c r="B280" s="79" t="s">
        <v>50</v>
      </c>
      <c r="C280" s="87">
        <v>97.705043439999997</v>
      </c>
      <c r="D280" s="81" t="str">
        <f t="shared" si="84"/>
        <v>N/A</v>
      </c>
      <c r="E280" s="87">
        <v>97.410898934000002</v>
      </c>
      <c r="F280" s="81" t="str">
        <f t="shared" si="85"/>
        <v>N/A</v>
      </c>
      <c r="G280" s="87">
        <v>97.728719475999995</v>
      </c>
      <c r="H280" s="81" t="str">
        <f t="shared" si="86"/>
        <v>N/A</v>
      </c>
      <c r="I280" s="82">
        <v>-0.30099999999999999</v>
      </c>
      <c r="J280" s="82">
        <v>0.32629999999999998</v>
      </c>
      <c r="K280" s="83" t="s">
        <v>112</v>
      </c>
      <c r="L280" s="84" t="str">
        <f t="shared" si="87"/>
        <v>Yes</v>
      </c>
    </row>
    <row r="281" spans="1:12" x14ac:dyDescent="0.25">
      <c r="A281" s="126" t="s">
        <v>614</v>
      </c>
      <c r="B281" s="79" t="s">
        <v>50</v>
      </c>
      <c r="C281" s="87">
        <v>100</v>
      </c>
      <c r="D281" s="81" t="str">
        <f t="shared" si="84"/>
        <v>N/A</v>
      </c>
      <c r="E281" s="87">
        <v>100</v>
      </c>
      <c r="F281" s="81" t="str">
        <f t="shared" si="85"/>
        <v>N/A</v>
      </c>
      <c r="G281" s="87">
        <v>100</v>
      </c>
      <c r="H281" s="81" t="str">
        <f t="shared" si="86"/>
        <v>N/A</v>
      </c>
      <c r="I281" s="82">
        <v>0</v>
      </c>
      <c r="J281" s="82">
        <v>0</v>
      </c>
      <c r="K281" s="83" t="s">
        <v>112</v>
      </c>
      <c r="L281" s="84" t="str">
        <f t="shared" si="87"/>
        <v>Yes</v>
      </c>
    </row>
    <row r="282" spans="1:12" x14ac:dyDescent="0.25">
      <c r="A282" s="126" t="s">
        <v>615</v>
      </c>
      <c r="B282" s="79" t="s">
        <v>50</v>
      </c>
      <c r="C282" s="87">
        <v>100</v>
      </c>
      <c r="D282" s="81" t="str">
        <f t="shared" si="84"/>
        <v>N/A</v>
      </c>
      <c r="E282" s="87">
        <v>100</v>
      </c>
      <c r="F282" s="81" t="str">
        <f t="shared" si="85"/>
        <v>N/A</v>
      </c>
      <c r="G282" s="87">
        <v>98.977558922</v>
      </c>
      <c r="H282" s="81" t="str">
        <f t="shared" si="86"/>
        <v>N/A</v>
      </c>
      <c r="I282" s="82">
        <v>0</v>
      </c>
      <c r="J282" s="82">
        <v>-1.02</v>
      </c>
      <c r="K282" s="83" t="s">
        <v>112</v>
      </c>
      <c r="L282" s="84" t="str">
        <f t="shared" si="87"/>
        <v>Yes</v>
      </c>
    </row>
    <row r="283" spans="1:12" x14ac:dyDescent="0.25">
      <c r="A283" s="126" t="s">
        <v>611</v>
      </c>
      <c r="B283" s="79" t="s">
        <v>50</v>
      </c>
      <c r="C283" s="87">
        <v>0</v>
      </c>
      <c r="D283" s="81" t="str">
        <f t="shared" si="84"/>
        <v>N/A</v>
      </c>
      <c r="E283" s="87">
        <v>0</v>
      </c>
      <c r="F283" s="81" t="str">
        <f t="shared" si="85"/>
        <v>N/A</v>
      </c>
      <c r="G283" s="87">
        <v>0</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v>88.222923594999997</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445</v>
      </c>
      <c r="D301" s="81" t="str">
        <f t="shared" si="84"/>
        <v>N/A</v>
      </c>
      <c r="E301" s="80">
        <v>0</v>
      </c>
      <c r="F301" s="81" t="str">
        <f t="shared" si="85"/>
        <v>N/A</v>
      </c>
      <c r="G301" s="80">
        <v>0</v>
      </c>
      <c r="H301" s="81" t="str">
        <f t="shared" si="86"/>
        <v>N/A</v>
      </c>
      <c r="I301" s="82">
        <v>-100</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1</v>
      </c>
      <c r="F305" s="81" t="str">
        <f t="shared" si="92"/>
        <v>No</v>
      </c>
      <c r="G305" s="89">
        <v>0</v>
      </c>
      <c r="H305" s="81" t="str">
        <f t="shared" si="93"/>
        <v>Yes</v>
      </c>
      <c r="I305" s="99" t="s">
        <v>50</v>
      </c>
      <c r="J305" s="99">
        <v>-100</v>
      </c>
      <c r="K305" s="109" t="s">
        <v>163</v>
      </c>
      <c r="L305" s="92" t="str">
        <f t="shared" ref="L305" si="94">IF(J305="Div by 0", "N/A", IF(K305="N/A","N/A", IF(J305&gt;VALUE(MID(K305,1,2)), "No", IF(J305&lt;-1*VALUE(MID(K305,1,2)), "No", "Yes"))))</f>
        <v>No</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5287</v>
      </c>
      <c r="D313" s="102" t="str">
        <f>IF($B313="N/A","N/A",IF(C313&gt;10,"No",IF(C313&lt;-10,"No","Yes")))</f>
        <v>N/A</v>
      </c>
      <c r="E313" s="100">
        <v>5351</v>
      </c>
      <c r="F313" s="102" t="str">
        <f>IF($B313="N/A","N/A",IF(E313&gt;10,"No",IF(E313&lt;-10,"No","Yes")))</f>
        <v>N/A</v>
      </c>
      <c r="G313" s="100">
        <v>5535</v>
      </c>
      <c r="H313" s="102" t="str">
        <f>IF($B313="N/A","N/A",IF(G313&gt;10,"No",IF(G313&lt;-10,"No","Yes")))</f>
        <v>N/A</v>
      </c>
      <c r="I313" s="103">
        <v>1.2110000000000001</v>
      </c>
      <c r="J313" s="103">
        <v>3.4390000000000001</v>
      </c>
      <c r="K313" s="100" t="s">
        <v>50</v>
      </c>
      <c r="L313" s="104" t="str">
        <f>IF(J313="Div by 0", "N/A", IF(K313="N/A","N/A", IF(J313&gt;VALUE(MID(K313,1,2)), "No", IF(J313&lt;-1*VALUE(MID(K313,1,2)), "No", "Yes"))))</f>
        <v>N/A</v>
      </c>
    </row>
    <row r="314" spans="1:12" x14ac:dyDescent="0.25">
      <c r="A314" s="88" t="s">
        <v>361</v>
      </c>
      <c r="B314" s="89" t="s">
        <v>50</v>
      </c>
      <c r="C314" s="89">
        <v>5551</v>
      </c>
      <c r="D314" s="81" t="str">
        <f>IF($B314="N/A","N/A",IF(C314&gt;10,"No",IF(C314&lt;-10,"No","Yes")))</f>
        <v>N/A</v>
      </c>
      <c r="E314" s="89">
        <v>5575</v>
      </c>
      <c r="F314" s="81" t="str">
        <f>IF($B314="N/A","N/A",IF(E314&gt;10,"No",IF(E314&lt;-10,"No","Yes")))</f>
        <v>N/A</v>
      </c>
      <c r="G314" s="89">
        <v>5769</v>
      </c>
      <c r="H314" s="81" t="str">
        <f>IF($B314="N/A","N/A",IF(G314&gt;10,"No",IF(G314&lt;-10,"No","Yes")))</f>
        <v>N/A</v>
      </c>
      <c r="I314" s="82">
        <v>0.43240000000000001</v>
      </c>
      <c r="J314" s="82">
        <v>3.48</v>
      </c>
      <c r="K314" s="89" t="s">
        <v>50</v>
      </c>
      <c r="L314" s="84" t="str">
        <f>IF(J314="Div by 0", "N/A", IF(K314="N/A","N/A", IF(J314&gt;VALUE(MID(K314,1,2)), "No", IF(J314&lt;-1*VALUE(MID(K314,1,2)), "No", "Yes"))))</f>
        <v>N/A</v>
      </c>
    </row>
    <row r="315" spans="1:12" ht="12.75" customHeight="1" x14ac:dyDescent="0.25">
      <c r="A315" s="88" t="s">
        <v>362</v>
      </c>
      <c r="B315" s="128" t="s">
        <v>50</v>
      </c>
      <c r="C315" s="128">
        <v>786.16666667000004</v>
      </c>
      <c r="D315" s="98" t="str">
        <f>IF($B315="N/A","N/A",IF(C315&gt;10,"No",IF(C315&lt;-10,"No","Yes")))</f>
        <v>N/A</v>
      </c>
      <c r="E315" s="128">
        <v>753.16666667000004</v>
      </c>
      <c r="F315" s="98" t="str">
        <f>IF($B315="N/A","N/A",IF(E315&gt;10,"No",IF(E315&lt;-10,"No","Yes")))</f>
        <v>N/A</v>
      </c>
      <c r="G315" s="128">
        <v>770.75</v>
      </c>
      <c r="H315" s="98" t="str">
        <f>IF($B315="N/A","N/A",IF(G315&gt;10,"No",IF(G315&lt;-10,"No","Yes")))</f>
        <v>N/A</v>
      </c>
      <c r="I315" s="99">
        <v>-4.2</v>
      </c>
      <c r="J315" s="99">
        <v>2.335</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2099</v>
      </c>
      <c r="D317" s="102" t="str">
        <f>IF($B317="N/A","N/A",IF(C317&gt;10,"No",IF(C317&lt;-10,"No","Yes")))</f>
        <v>N/A</v>
      </c>
      <c r="E317" s="100">
        <v>2258</v>
      </c>
      <c r="F317" s="102" t="str">
        <f>IF($B317="N/A","N/A",IF(E317&gt;10,"No",IF(E317&lt;-10,"No","Yes")))</f>
        <v>N/A</v>
      </c>
      <c r="G317" s="100">
        <v>1829</v>
      </c>
      <c r="H317" s="102" t="str">
        <f>IF($B317="N/A","N/A",IF(G317&gt;10,"No",IF(G317&lt;-10,"No","Yes")))</f>
        <v>N/A</v>
      </c>
      <c r="I317" s="103">
        <v>7.5750000000000002</v>
      </c>
      <c r="J317" s="103">
        <v>-19</v>
      </c>
      <c r="K317" s="100" t="s">
        <v>50</v>
      </c>
      <c r="L317" s="104" t="str">
        <f>IF(J317="Div by 0", "N/A", IF(K317="N/A","N/A", IF(J317&gt;VALUE(MID(K317,1,2)), "No", IF(J317&lt;-1*VALUE(MID(K317,1,2)), "No", "Yes"))))</f>
        <v>N/A</v>
      </c>
    </row>
    <row r="318" spans="1:12" x14ac:dyDescent="0.25">
      <c r="A318" s="88" t="s">
        <v>368</v>
      </c>
      <c r="B318" s="89" t="s">
        <v>50</v>
      </c>
      <c r="C318" s="89">
        <v>4399</v>
      </c>
      <c r="D318" s="81" t="str">
        <f>IF($B318="N/A","N/A",IF(C318&gt;10,"No",IF(C318&lt;-10,"No","Yes")))</f>
        <v>N/A</v>
      </c>
      <c r="E318" s="89">
        <v>4398</v>
      </c>
      <c r="F318" s="81" t="str">
        <f>IF($B318="N/A","N/A",IF(E318&gt;10,"No",IF(E318&lt;-10,"No","Yes")))</f>
        <v>N/A</v>
      </c>
      <c r="G318" s="89">
        <v>3317</v>
      </c>
      <c r="H318" s="81" t="str">
        <f>IF($B318="N/A","N/A",IF(G318&gt;10,"No",IF(G318&lt;-10,"No","Yes")))</f>
        <v>N/A</v>
      </c>
      <c r="I318" s="82">
        <v>-2.3E-2</v>
      </c>
      <c r="J318" s="82">
        <v>-24.6</v>
      </c>
      <c r="K318" s="89" t="s">
        <v>50</v>
      </c>
      <c r="L318" s="84" t="str">
        <f>IF(J318="Div by 0", "N/A", IF(K318="N/A","N/A", IF(J318&gt;VALUE(MID(K318,1,2)), "No", IF(J318&lt;-1*VALUE(MID(K318,1,2)), "No", "Yes"))))</f>
        <v>N/A</v>
      </c>
    </row>
    <row r="319" spans="1:12" ht="12.75" customHeight="1" x14ac:dyDescent="0.25">
      <c r="A319" s="88" t="s">
        <v>369</v>
      </c>
      <c r="B319" s="89" t="s">
        <v>50</v>
      </c>
      <c r="C319" s="89">
        <v>2248.25</v>
      </c>
      <c r="D319" s="81" t="str">
        <f>IF($B319="N/A","N/A",IF(C319&gt;10,"No",IF(C319&lt;-10,"No","Yes")))</f>
        <v>N/A</v>
      </c>
      <c r="E319" s="89">
        <v>2408.6666667</v>
      </c>
      <c r="F319" s="81" t="str">
        <f>IF($B319="N/A","N/A",IF(E319&gt;10,"No",IF(E319&lt;-10,"No","Yes")))</f>
        <v>N/A</v>
      </c>
      <c r="G319" s="89">
        <v>2063.75</v>
      </c>
      <c r="H319" s="81" t="str">
        <f>IF($B319="N/A","N/A",IF(G319&gt;10,"No",IF(G319&lt;-10,"No","Yes")))</f>
        <v>N/A</v>
      </c>
      <c r="I319" s="82">
        <v>7.1349999999999998</v>
      </c>
      <c r="J319" s="82">
        <v>-14.3</v>
      </c>
      <c r="K319" s="89" t="s">
        <v>50</v>
      </c>
      <c r="L319" s="84" t="str">
        <f>IF(J319="Div by 0", "N/A", IF(K319="N/A","N/A", IF(J319&gt;VALUE(MID(K319,1,2)), "No", IF(J319&lt;-1*VALUE(MID(K319,1,2)), "No", "Yes"))))</f>
        <v>N/A</v>
      </c>
    </row>
    <row r="320" spans="1:12" x14ac:dyDescent="0.25">
      <c r="A320" s="88" t="s">
        <v>370</v>
      </c>
      <c r="B320" s="96" t="s">
        <v>166</v>
      </c>
      <c r="C320" s="91">
        <v>6.7615887639999999</v>
      </c>
      <c r="D320" s="81" t="str">
        <f>IF(OR($B320="N/A",$C320="N/A"),"N/A",IF(C320&lt;=40,"Yes","No"))</f>
        <v>Yes</v>
      </c>
      <c r="E320" s="91">
        <v>7.2037007497000003</v>
      </c>
      <c r="F320" s="81" t="str">
        <f>IF(OR($B320="N/A",$C320="N/A"),"N/A",IF(E320&lt;=40,"Yes","No"))</f>
        <v>Yes</v>
      </c>
      <c r="G320" s="91">
        <v>5.7204516311000004</v>
      </c>
      <c r="H320" s="81" t="str">
        <f>IF(OR($B320="N/A",$C320="N/A"),"N/A",IF(G320&lt;=40,"Yes","No"))</f>
        <v>Yes</v>
      </c>
      <c r="I320" s="99">
        <v>6.5389999999999997</v>
      </c>
      <c r="J320" s="99">
        <v>-20.6</v>
      </c>
      <c r="K320" s="90" t="s">
        <v>112</v>
      </c>
      <c r="L320" s="92" t="str">
        <f>IF(J320="Div by 0", "N/A", IF(K320="N/A","N/A", IF(J320&gt;VALUE(MID(K320,1,2)), "No", IF(J320&lt;-1*VALUE(MID(K320,1,2)), "No", "Yes"))))</f>
        <v>No</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204600</v>
      </c>
      <c r="D340" s="81" t="str">
        <f>IF($B340="N/A","N/A",IF(C340&gt;10,"No",IF(C340&lt;-10,"No","Yes")))</f>
        <v>N/A</v>
      </c>
      <c r="E340" s="80">
        <v>192930</v>
      </c>
      <c r="F340" s="81" t="str">
        <f>IF($B340="N/A","N/A",IF(E340&gt;10,"No",IF(E340&lt;-10,"No","Yes")))</f>
        <v>N/A</v>
      </c>
      <c r="G340" s="80">
        <v>199036</v>
      </c>
      <c r="H340" s="81" t="str">
        <f>IF($B340="N/A","N/A",IF(G340&gt;10,"No",IF(G340&lt;-10,"No","Yes")))</f>
        <v>N/A</v>
      </c>
      <c r="I340" s="82">
        <v>-5.7</v>
      </c>
      <c r="J340" s="82">
        <v>3.165</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11468</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32840</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108440</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46288</v>
      </c>
      <c r="H344" s="102" t="str">
        <f t="shared" si="101"/>
        <v>N/A</v>
      </c>
      <c r="I344" s="103" t="s">
        <v>50</v>
      </c>
      <c r="J344" s="103" t="s">
        <v>50</v>
      </c>
      <c r="K344" s="83" t="s">
        <v>112</v>
      </c>
      <c r="L344" s="84" t="str">
        <f t="shared" si="102"/>
        <v>N/A</v>
      </c>
    </row>
    <row r="345" spans="1:12" x14ac:dyDescent="0.25">
      <c r="A345" s="129" t="s">
        <v>511</v>
      </c>
      <c r="B345" s="79" t="s">
        <v>25</v>
      </c>
      <c r="C345" s="87">
        <v>90.371945259</v>
      </c>
      <c r="D345" s="81" t="str">
        <f>IF($B345="N/A","N/A",IF(C345&gt;80,"Yes","No"))</f>
        <v>Yes</v>
      </c>
      <c r="E345" s="87">
        <v>88.778313378000007</v>
      </c>
      <c r="F345" s="81" t="str">
        <f>IF($B345="N/A","N/A",IF(E345&gt;80,"Yes","No"))</f>
        <v>Yes</v>
      </c>
      <c r="G345" s="87">
        <v>88.937679615999997</v>
      </c>
      <c r="H345" s="81" t="str">
        <f>IF($B345="N/A","N/A",IF(G345&gt;80,"Yes","No"))</f>
        <v>Yes</v>
      </c>
      <c r="I345" s="82">
        <v>-1.76</v>
      </c>
      <c r="J345" s="82">
        <v>0.17949999999999999</v>
      </c>
      <c r="K345" s="83" t="s">
        <v>112</v>
      </c>
      <c r="L345" s="84" t="str">
        <f t="shared" si="98"/>
        <v>Yes</v>
      </c>
    </row>
    <row r="346" spans="1:12" x14ac:dyDescent="0.25">
      <c r="A346" s="129" t="s">
        <v>512</v>
      </c>
      <c r="B346" s="79" t="s">
        <v>0</v>
      </c>
      <c r="C346" s="87">
        <v>0.40127077220000001</v>
      </c>
      <c r="D346" s="81" t="str">
        <f>IF($B346="N/A","N/A",IF(C346&gt;=5,"No",IF(C346&lt;0,"No","Yes")))</f>
        <v>Yes</v>
      </c>
      <c r="E346" s="87">
        <v>0.38926035349999999</v>
      </c>
      <c r="F346" s="81" t="str">
        <f>IF($B346="N/A","N/A",IF(E346&gt;=5,"No",IF(E346&lt;0,"No","Yes")))</f>
        <v>Yes</v>
      </c>
      <c r="G346" s="87">
        <v>0.40846881969999999</v>
      </c>
      <c r="H346" s="81" t="str">
        <f>IF($B346="N/A","N/A",IF(G346&gt;=5,"No",IF(G346&lt;0,"No","Yes")))</f>
        <v>Yes</v>
      </c>
      <c r="I346" s="82">
        <v>-2.99</v>
      </c>
      <c r="J346" s="82">
        <v>4.9349999999999996</v>
      </c>
      <c r="K346" s="83" t="s">
        <v>112</v>
      </c>
      <c r="L346" s="84" t="str">
        <f t="shared" si="98"/>
        <v>Yes</v>
      </c>
    </row>
    <row r="347" spans="1:12" x14ac:dyDescent="0.25">
      <c r="A347" s="129" t="s">
        <v>513</v>
      </c>
      <c r="B347" s="83" t="s">
        <v>0</v>
      </c>
      <c r="C347" s="87">
        <v>1.0322580644999999</v>
      </c>
      <c r="D347" s="81" t="str">
        <f>IF($B347="N/A","N/A",IF(C347&gt;=5,"No",IF(C347&lt;0,"No","Yes")))</f>
        <v>Yes</v>
      </c>
      <c r="E347" s="87">
        <v>1.2398279168999999</v>
      </c>
      <c r="F347" s="81" t="str">
        <f>IF($B347="N/A","N/A",IF(E347&gt;=5,"No",IF(E347&lt;0,"No","Yes")))</f>
        <v>Yes</v>
      </c>
      <c r="G347" s="87">
        <v>1.0847283908000001</v>
      </c>
      <c r="H347" s="81" t="str">
        <f>IF($B347="N/A","N/A",IF(G347&gt;=5,"No",IF(G347&lt;0,"No","Yes")))</f>
        <v>Yes</v>
      </c>
      <c r="I347" s="82">
        <v>20.11</v>
      </c>
      <c r="J347" s="82">
        <v>-12.5</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8.1945259042000007</v>
      </c>
      <c r="D349" s="81" t="str">
        <f>IF($B349="N/A","N/A",IF(C349&gt;0,"No",IF(C349&lt;0,"No","Yes")))</f>
        <v>No</v>
      </c>
      <c r="E349" s="87">
        <v>9.5925983516999995</v>
      </c>
      <c r="F349" s="81" t="str">
        <f>IF($B349="N/A","N/A",IF(E349&gt;0,"No",IF(E349&lt;0,"No","Yes")))</f>
        <v>No</v>
      </c>
      <c r="G349" s="87">
        <v>9.5691231736999995</v>
      </c>
      <c r="H349" s="81" t="str">
        <f>IF($B349="N/A","N/A",IF(G349&gt;0,"No",IF(G349&lt;0,"No","Yes")))</f>
        <v>No</v>
      </c>
      <c r="I349" s="82">
        <v>17.059999999999999</v>
      </c>
      <c r="J349" s="82">
        <v>-0.245</v>
      </c>
      <c r="K349" s="83" t="s">
        <v>112</v>
      </c>
      <c r="L349" s="84" t="str">
        <f t="shared" si="98"/>
        <v>Yes</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12.108993157</v>
      </c>
      <c r="D359" s="81" t="str">
        <f>IF($B359="N/A","N/A",IF(C359&gt;15,"No",IF(C359&lt;2,"No","Yes")))</f>
        <v>Yes</v>
      </c>
      <c r="E359" s="87">
        <v>12.728450733000001</v>
      </c>
      <c r="F359" s="81" t="str">
        <f>IF($B359="N/A","N/A",IF(E359&gt;15,"No",IF(E359&lt;2,"No","Yes")))</f>
        <v>Yes</v>
      </c>
      <c r="G359" s="87">
        <v>12.206836954</v>
      </c>
      <c r="H359" s="81" t="str">
        <f>IF($B359="N/A","N/A",IF(G359&gt;15,"No",IF(G359&lt;2,"No","Yes")))</f>
        <v>Yes</v>
      </c>
      <c r="I359" s="82">
        <v>5.1159999999999997</v>
      </c>
      <c r="J359" s="82">
        <v>-4.0999999999999996</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1088</v>
      </c>
      <c r="J361" s="82" t="s">
        <v>1088</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5477</v>
      </c>
      <c r="D363" s="81" t="str">
        <f>IF($B363="N/A","N/A",IF(C363&gt;10,"No",IF(C363&lt;-10,"No","Yes")))</f>
        <v>N/A</v>
      </c>
      <c r="E363" s="80">
        <v>2199</v>
      </c>
      <c r="F363" s="81" t="str">
        <f>IF($B363="N/A","N/A",IF(E363&gt;10,"No",IF(E363&lt;-10,"No","Yes")))</f>
        <v>N/A</v>
      </c>
      <c r="G363" s="80">
        <v>6429</v>
      </c>
      <c r="H363" s="81" t="str">
        <f>IF($B363="N/A","N/A",IF(G363&gt;10,"No",IF(G363&lt;-10,"No","Yes")))</f>
        <v>N/A</v>
      </c>
      <c r="I363" s="82">
        <v>-59.9</v>
      </c>
      <c r="J363" s="82">
        <v>192.4</v>
      </c>
      <c r="K363" s="83" t="s">
        <v>112</v>
      </c>
      <c r="L363" s="84" t="str">
        <f t="shared" si="98"/>
        <v>No</v>
      </c>
    </row>
    <row r="364" spans="1:12" x14ac:dyDescent="0.25">
      <c r="A364" s="138" t="s">
        <v>870</v>
      </c>
      <c r="B364" s="96" t="s">
        <v>50</v>
      </c>
      <c r="C364" s="107">
        <v>29</v>
      </c>
      <c r="D364" s="98" t="str">
        <f>IF($B364="N/A","N/A",IF(C364&gt;10,"No",IF(C364&lt;-10,"No","Yes")))</f>
        <v>N/A</v>
      </c>
      <c r="E364" s="107">
        <v>15</v>
      </c>
      <c r="F364" s="98" t="str">
        <f>IF($B364="N/A","N/A",IF(E364&gt;10,"No",IF(E364&lt;-10,"No","Yes")))</f>
        <v>N/A</v>
      </c>
      <c r="G364" s="107">
        <v>57</v>
      </c>
      <c r="H364" s="98" t="str">
        <f>IF($B364="N/A","N/A",IF(G364&gt;10,"No",IF(G364&lt;-10,"No","Yes")))</f>
        <v>N/A</v>
      </c>
      <c r="I364" s="99">
        <v>-48.3</v>
      </c>
      <c r="J364" s="99">
        <v>280</v>
      </c>
      <c r="K364" s="90" t="s">
        <v>112</v>
      </c>
      <c r="L364" s="92" t="str">
        <f t="shared" si="98"/>
        <v>No</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1009801182</v>
      </c>
      <c r="D366" s="102" t="str">
        <f t="shared" ref="D366:D372" si="108">IF($B366="N/A","N/A",IF(C366&gt;10,"No",IF(C366&lt;-10,"No","Yes")))</f>
        <v>N/A</v>
      </c>
      <c r="E366" s="139">
        <v>1068043998</v>
      </c>
      <c r="F366" s="102" t="str">
        <f t="shared" ref="F366:F372" si="109">IF($B366="N/A","N/A",IF(E366&gt;10,"No",IF(E366&lt;-10,"No","Yes")))</f>
        <v>N/A</v>
      </c>
      <c r="G366" s="139">
        <v>1144056211</v>
      </c>
      <c r="H366" s="102" t="str">
        <f t="shared" ref="H366:H372" si="110">IF($B366="N/A","N/A",IF(G366&gt;10,"No",IF(G366&lt;-10,"No","Yes")))</f>
        <v>N/A</v>
      </c>
      <c r="I366" s="103">
        <v>5.7679999999999998</v>
      </c>
      <c r="J366" s="103">
        <v>7.117</v>
      </c>
      <c r="K366" s="109" t="s">
        <v>112</v>
      </c>
      <c r="L366" s="104" t="str">
        <f t="shared" ref="L366:L373" si="111">IF(J366="Div by 0", "N/A", IF(K366="N/A","N/A", IF(J366&gt;VALUE(MID(K366,1,2)), "No", IF(J366&lt;-1*VALUE(MID(K366,1,2)), "No", "Yes"))))</f>
        <v>Yes</v>
      </c>
    </row>
    <row r="367" spans="1:12" x14ac:dyDescent="0.25">
      <c r="A367" s="86" t="s">
        <v>375</v>
      </c>
      <c r="B367" s="83" t="s">
        <v>50</v>
      </c>
      <c r="C367" s="140">
        <v>3364.1424477999999</v>
      </c>
      <c r="D367" s="81" t="str">
        <f t="shared" si="108"/>
        <v>N/A</v>
      </c>
      <c r="E367" s="140">
        <v>3703.09861</v>
      </c>
      <c r="F367" s="81" t="str">
        <f t="shared" si="109"/>
        <v>N/A</v>
      </c>
      <c r="G367" s="140">
        <v>3840.9450510000001</v>
      </c>
      <c r="H367" s="81" t="str">
        <f t="shared" si="110"/>
        <v>N/A</v>
      </c>
      <c r="I367" s="82">
        <v>10.08</v>
      </c>
      <c r="J367" s="82">
        <v>3.722</v>
      </c>
      <c r="K367" s="83" t="s">
        <v>112</v>
      </c>
      <c r="L367" s="84" t="str">
        <f t="shared" si="111"/>
        <v>Yes</v>
      </c>
    </row>
    <row r="368" spans="1:12" x14ac:dyDescent="0.25">
      <c r="A368" s="86" t="s">
        <v>40</v>
      </c>
      <c r="B368" s="83" t="s">
        <v>50</v>
      </c>
      <c r="C368" s="140">
        <v>43</v>
      </c>
      <c r="D368" s="81" t="str">
        <f t="shared" si="108"/>
        <v>N/A</v>
      </c>
      <c r="E368" s="140">
        <v>52</v>
      </c>
      <c r="F368" s="81" t="str">
        <f t="shared" si="109"/>
        <v>N/A</v>
      </c>
      <c r="G368" s="140">
        <v>161</v>
      </c>
      <c r="H368" s="81" t="str">
        <f t="shared" si="110"/>
        <v>N/A</v>
      </c>
      <c r="I368" s="82">
        <v>20.93</v>
      </c>
      <c r="J368" s="82">
        <v>209.6</v>
      </c>
      <c r="K368" s="83" t="s">
        <v>112</v>
      </c>
      <c r="L368" s="84" t="str">
        <f t="shared" si="111"/>
        <v>No</v>
      </c>
    </row>
    <row r="369" spans="1:12" x14ac:dyDescent="0.25">
      <c r="A369" s="86" t="s">
        <v>41</v>
      </c>
      <c r="B369" s="83" t="s">
        <v>50</v>
      </c>
      <c r="C369" s="140">
        <v>329</v>
      </c>
      <c r="D369" s="81" t="str">
        <f t="shared" si="108"/>
        <v>N/A</v>
      </c>
      <c r="E369" s="140">
        <v>369</v>
      </c>
      <c r="F369" s="81" t="str">
        <f t="shared" si="109"/>
        <v>N/A</v>
      </c>
      <c r="G369" s="140">
        <v>566</v>
      </c>
      <c r="H369" s="81" t="str">
        <f t="shared" si="110"/>
        <v>N/A</v>
      </c>
      <c r="I369" s="82">
        <v>12.16</v>
      </c>
      <c r="J369" s="82">
        <v>53.39</v>
      </c>
      <c r="K369" s="83" t="s">
        <v>112</v>
      </c>
      <c r="L369" s="84" t="str">
        <f t="shared" si="111"/>
        <v>No</v>
      </c>
    </row>
    <row r="370" spans="1:12" x14ac:dyDescent="0.25">
      <c r="A370" s="86" t="s">
        <v>42</v>
      </c>
      <c r="B370" s="83" t="s">
        <v>50</v>
      </c>
      <c r="C370" s="140">
        <v>1579</v>
      </c>
      <c r="D370" s="81" t="str">
        <f t="shared" si="108"/>
        <v>N/A</v>
      </c>
      <c r="E370" s="140">
        <v>1746</v>
      </c>
      <c r="F370" s="81" t="str">
        <f t="shared" si="109"/>
        <v>N/A</v>
      </c>
      <c r="G370" s="140">
        <v>2313</v>
      </c>
      <c r="H370" s="81" t="str">
        <f t="shared" si="110"/>
        <v>N/A</v>
      </c>
      <c r="I370" s="82">
        <v>10.58</v>
      </c>
      <c r="J370" s="82">
        <v>32.47</v>
      </c>
      <c r="K370" s="83" t="s">
        <v>112</v>
      </c>
      <c r="L370" s="84" t="str">
        <f t="shared" si="111"/>
        <v>No</v>
      </c>
    </row>
    <row r="371" spans="1:12" x14ac:dyDescent="0.25">
      <c r="A371" s="86" t="s">
        <v>30</v>
      </c>
      <c r="B371" s="83" t="s">
        <v>50</v>
      </c>
      <c r="C371" s="140">
        <v>14371</v>
      </c>
      <c r="D371" s="81" t="str">
        <f t="shared" si="108"/>
        <v>N/A</v>
      </c>
      <c r="E371" s="140">
        <v>16042</v>
      </c>
      <c r="F371" s="81" t="str">
        <f t="shared" si="109"/>
        <v>N/A</v>
      </c>
      <c r="G371" s="140">
        <v>16012</v>
      </c>
      <c r="H371" s="81" t="str">
        <f t="shared" si="110"/>
        <v>N/A</v>
      </c>
      <c r="I371" s="82">
        <v>11.63</v>
      </c>
      <c r="J371" s="82">
        <v>-0.187</v>
      </c>
      <c r="K371" s="83" t="s">
        <v>112</v>
      </c>
      <c r="L371" s="84" t="str">
        <f t="shared" si="111"/>
        <v>Yes</v>
      </c>
    </row>
    <row r="372" spans="1:12" x14ac:dyDescent="0.25">
      <c r="A372" s="86" t="s">
        <v>43</v>
      </c>
      <c r="B372" s="90" t="s">
        <v>50</v>
      </c>
      <c r="C372" s="97">
        <v>55674</v>
      </c>
      <c r="D372" s="98" t="str">
        <f t="shared" si="108"/>
        <v>N/A</v>
      </c>
      <c r="E372" s="97">
        <v>60681</v>
      </c>
      <c r="F372" s="98" t="str">
        <f t="shared" si="109"/>
        <v>N/A</v>
      </c>
      <c r="G372" s="97">
        <v>58410</v>
      </c>
      <c r="H372" s="98" t="str">
        <f t="shared" si="110"/>
        <v>N/A</v>
      </c>
      <c r="I372" s="99">
        <v>8.9930000000000003</v>
      </c>
      <c r="J372" s="99">
        <v>-3.74</v>
      </c>
      <c r="K372" s="90" t="s">
        <v>112</v>
      </c>
      <c r="L372" s="92" t="str">
        <f t="shared" si="111"/>
        <v>Yes</v>
      </c>
    </row>
    <row r="373" spans="1:12" x14ac:dyDescent="0.25">
      <c r="A373" s="86" t="s">
        <v>376</v>
      </c>
      <c r="B373" s="90" t="s">
        <v>50</v>
      </c>
      <c r="C373" s="97">
        <v>2344038</v>
      </c>
      <c r="D373" s="98" t="str">
        <f>IF($B373="N/A","N/A",IF(C373&gt;10,"No",IF(C373&lt;-10,"No","Yes")))</f>
        <v>N/A</v>
      </c>
      <c r="E373" s="97">
        <v>1248366</v>
      </c>
      <c r="F373" s="98" t="str">
        <f>IF($B373="N/A","N/A",IF(E373&gt;10,"No",IF(E373&lt;-10,"No","Yes")))</f>
        <v>N/A</v>
      </c>
      <c r="G373" s="97">
        <v>1273488</v>
      </c>
      <c r="H373" s="98" t="str">
        <f>IF($B373="N/A","N/A",IF(G373&gt;10,"No",IF(G373&lt;-10,"No","Yes")))</f>
        <v>N/A</v>
      </c>
      <c r="I373" s="99">
        <v>-46.7</v>
      </c>
      <c r="J373" s="99">
        <v>2.012</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18.617358772999999</v>
      </c>
      <c r="F375" s="102" t="str">
        <f t="shared" ref="F375:F379" si="113">IF($B375="N/A","N/A",IF(E375&gt;10,"No",IF(E375&lt;-10,"No","Yes")))</f>
        <v>N/A</v>
      </c>
      <c r="G375" s="110">
        <v>4.3329371714000002</v>
      </c>
      <c r="H375" s="102" t="str">
        <f t="shared" ref="H375:H379" si="114">IF($B375="N/A","N/A",IF(G375&gt;10,"No",IF(G375&lt;-10,"No","Yes")))</f>
        <v>N/A</v>
      </c>
      <c r="I375" s="103" t="s">
        <v>50</v>
      </c>
      <c r="J375" s="103">
        <v>-76.7</v>
      </c>
      <c r="K375" s="109" t="s">
        <v>112</v>
      </c>
      <c r="L375" s="104" t="str">
        <f t="shared" ref="L375:L379" si="115">IF(J375="Div by 0", "N/A", IF(K375="N/A","N/A", IF(J375&gt;VALUE(MID(K375,1,2)), "No", IF(J375&lt;-1*VALUE(MID(K375,1,2)), "No", "Yes"))))</f>
        <v>No</v>
      </c>
    </row>
    <row r="376" spans="1:12" x14ac:dyDescent="0.25">
      <c r="A376" s="126" t="s">
        <v>582</v>
      </c>
      <c r="B376" s="79" t="s">
        <v>50</v>
      </c>
      <c r="C376" s="87" t="s">
        <v>50</v>
      </c>
      <c r="D376" s="81" t="str">
        <f t="shared" si="112"/>
        <v>N/A</v>
      </c>
      <c r="E376" s="87">
        <v>22.964318389999999</v>
      </c>
      <c r="F376" s="81" t="str">
        <f t="shared" si="113"/>
        <v>N/A</v>
      </c>
      <c r="G376" s="87">
        <v>7.3537643437</v>
      </c>
      <c r="H376" s="81" t="str">
        <f t="shared" si="114"/>
        <v>N/A</v>
      </c>
      <c r="I376" s="82" t="s">
        <v>50</v>
      </c>
      <c r="J376" s="82">
        <v>-68</v>
      </c>
      <c r="K376" s="83" t="s">
        <v>112</v>
      </c>
      <c r="L376" s="84" t="str">
        <f t="shared" si="115"/>
        <v>No</v>
      </c>
    </row>
    <row r="377" spans="1:12" x14ac:dyDescent="0.25">
      <c r="A377" s="126" t="s">
        <v>585</v>
      </c>
      <c r="B377" s="79" t="s">
        <v>50</v>
      </c>
      <c r="C377" s="87" t="s">
        <v>50</v>
      </c>
      <c r="D377" s="81" t="str">
        <f t="shared" si="112"/>
        <v>N/A</v>
      </c>
      <c r="E377" s="87">
        <v>12.198855854</v>
      </c>
      <c r="F377" s="81" t="str">
        <f t="shared" si="113"/>
        <v>N/A</v>
      </c>
      <c r="G377" s="87">
        <v>4.7029765997000004</v>
      </c>
      <c r="H377" s="81" t="str">
        <f t="shared" si="114"/>
        <v>N/A</v>
      </c>
      <c r="I377" s="82" t="s">
        <v>50</v>
      </c>
      <c r="J377" s="82">
        <v>-61.4</v>
      </c>
      <c r="K377" s="83" t="s">
        <v>112</v>
      </c>
      <c r="L377" s="84" t="str">
        <f t="shared" si="115"/>
        <v>No</v>
      </c>
    </row>
    <row r="378" spans="1:12" x14ac:dyDescent="0.25">
      <c r="A378" s="126" t="s">
        <v>588</v>
      </c>
      <c r="B378" s="79" t="s">
        <v>50</v>
      </c>
      <c r="C378" s="87" t="s">
        <v>50</v>
      </c>
      <c r="D378" s="81" t="str">
        <f t="shared" si="112"/>
        <v>N/A</v>
      </c>
      <c r="E378" s="87">
        <v>20.204682994999999</v>
      </c>
      <c r="F378" s="81" t="str">
        <f t="shared" si="113"/>
        <v>N/A</v>
      </c>
      <c r="G378" s="87">
        <v>1.6639916344000001</v>
      </c>
      <c r="H378" s="81" t="str">
        <f t="shared" si="114"/>
        <v>N/A</v>
      </c>
      <c r="I378" s="82" t="s">
        <v>50</v>
      </c>
      <c r="J378" s="82">
        <v>-91.8</v>
      </c>
      <c r="K378" s="83" t="s">
        <v>112</v>
      </c>
      <c r="L378" s="84" t="str">
        <f t="shared" si="115"/>
        <v>No</v>
      </c>
    </row>
    <row r="379" spans="1:12" x14ac:dyDescent="0.25">
      <c r="A379" s="126" t="s">
        <v>590</v>
      </c>
      <c r="B379" s="79" t="s">
        <v>50</v>
      </c>
      <c r="C379" s="87" t="s">
        <v>50</v>
      </c>
      <c r="D379" s="81" t="str">
        <f t="shared" si="112"/>
        <v>N/A</v>
      </c>
      <c r="E379" s="87">
        <v>17.691860759000001</v>
      </c>
      <c r="F379" s="81" t="str">
        <f t="shared" si="113"/>
        <v>N/A</v>
      </c>
      <c r="G379" s="87">
        <v>9.1105013218999993</v>
      </c>
      <c r="H379" s="81" t="str">
        <f t="shared" si="114"/>
        <v>N/A</v>
      </c>
      <c r="I379" s="82" t="s">
        <v>50</v>
      </c>
      <c r="J379" s="82">
        <v>-48.5</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0</v>
      </c>
      <c r="J381" s="82">
        <v>200</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14</v>
      </c>
      <c r="F382" s="81" t="str">
        <f>IF($B382="N/A","N/A",IF(E382&gt;10,"No",IF(E382&lt;-10,"No","Yes")))</f>
        <v>N/A</v>
      </c>
      <c r="G382" s="80">
        <v>19</v>
      </c>
      <c r="H382" s="81" t="str">
        <f>IF($B382="N/A","N/A",IF(G382&gt;10,"No",IF(G382&lt;-10,"No","Yes")))</f>
        <v>N/A</v>
      </c>
      <c r="I382" s="82">
        <v>133.30000000000001</v>
      </c>
      <c r="J382" s="82">
        <v>35.71</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3364.1424477999999</v>
      </c>
      <c r="D384" s="81" t="str">
        <f>IF($B384="N/A","N/A",IF(C384&gt;10,"No",IF(C384&lt;-10,"No","Yes")))</f>
        <v>N/A</v>
      </c>
      <c r="E384" s="140">
        <v>3703.09861</v>
      </c>
      <c r="F384" s="81" t="str">
        <f>IF($B384="N/A","N/A",IF(E384&gt;10,"No",IF(E384&lt;-10,"No","Yes")))</f>
        <v>N/A</v>
      </c>
      <c r="G384" s="140">
        <v>3840.9450510000001</v>
      </c>
      <c r="H384" s="81" t="str">
        <f>IF($B384="N/A","N/A",IF(G384&gt;10,"No",IF(G384&lt;-10,"No","Yes")))</f>
        <v>N/A</v>
      </c>
      <c r="I384" s="82">
        <v>10.08</v>
      </c>
      <c r="J384" s="82">
        <v>3.722</v>
      </c>
      <c r="K384" s="83" t="s">
        <v>112</v>
      </c>
      <c r="L384" s="84" t="str">
        <f>IF(J384="Div by 0", "N/A", IF(K384="N/A","N/A", IF(J384&gt;VALUE(MID(K384,1,2)), "No", IF(J384&lt;-1*VALUE(MID(K384,1,2)), "No", "Yes"))))</f>
        <v>Yes</v>
      </c>
    </row>
    <row r="385" spans="1:12" x14ac:dyDescent="0.25">
      <c r="A385" s="126" t="s">
        <v>582</v>
      </c>
      <c r="B385" s="109" t="s">
        <v>50</v>
      </c>
      <c r="C385" s="139">
        <v>9244.2620298000002</v>
      </c>
      <c r="D385" s="102" t="str">
        <f>IF($B385="N/A","N/A",IF(C385&gt;10,"No",IF(C385&lt;-10,"No","Yes")))</f>
        <v>N/A</v>
      </c>
      <c r="E385" s="139">
        <v>9568.1910760999999</v>
      </c>
      <c r="F385" s="102" t="str">
        <f>IF($B385="N/A","N/A",IF(E385&gt;10,"No",IF(E385&lt;-10,"No","Yes")))</f>
        <v>N/A</v>
      </c>
      <c r="G385" s="139">
        <v>9406.2588161000003</v>
      </c>
      <c r="H385" s="102" t="str">
        <f>IF($B385="N/A","N/A",IF(G385&gt;10,"No",IF(G385&lt;-10,"No","Yes")))</f>
        <v>N/A</v>
      </c>
      <c r="I385" s="103">
        <v>3.504</v>
      </c>
      <c r="J385" s="103">
        <v>-1.69</v>
      </c>
      <c r="K385" s="109" t="s">
        <v>112</v>
      </c>
      <c r="L385" s="104" t="str">
        <f>IF(J385="Div by 0", "N/A", IF(K385="N/A","N/A", IF(J385&gt;VALUE(MID(K385,1,2)), "No", IF(J385&lt;-1*VALUE(MID(K385,1,2)), "No", "Yes"))))</f>
        <v>Yes</v>
      </c>
    </row>
    <row r="386" spans="1:12" x14ac:dyDescent="0.25">
      <c r="A386" s="126" t="s">
        <v>585</v>
      </c>
      <c r="B386" s="83" t="s">
        <v>50</v>
      </c>
      <c r="C386" s="140">
        <v>12691.800448</v>
      </c>
      <c r="D386" s="81" t="str">
        <f>IF($B386="N/A","N/A",IF(C386&gt;10,"No",IF(C386&lt;-10,"No","Yes")))</f>
        <v>N/A</v>
      </c>
      <c r="E386" s="140">
        <v>13265.694706</v>
      </c>
      <c r="F386" s="81" t="str">
        <f>IF($B386="N/A","N/A",IF(E386&gt;10,"No",IF(E386&lt;-10,"No","Yes")))</f>
        <v>N/A</v>
      </c>
      <c r="G386" s="140">
        <v>13733.692994999999</v>
      </c>
      <c r="H386" s="81" t="str">
        <f>IF($B386="N/A","N/A",IF(G386&gt;10,"No",IF(G386&lt;-10,"No","Yes")))</f>
        <v>N/A</v>
      </c>
      <c r="I386" s="82">
        <v>4.5220000000000002</v>
      </c>
      <c r="J386" s="82">
        <v>3.528</v>
      </c>
      <c r="K386" s="83" t="s">
        <v>111</v>
      </c>
      <c r="L386" s="84" t="str">
        <f>IF(J386="Div by 0", "N/A", IF(K386="N/A","N/A", IF(J386&gt;VALUE(MID(K386,1,2)), "No", IF(J386&lt;-1*VALUE(MID(K386,1,2)), "No", "Yes"))))</f>
        <v>Yes</v>
      </c>
    </row>
    <row r="387" spans="1:12" x14ac:dyDescent="0.25">
      <c r="A387" s="59" t="s">
        <v>588</v>
      </c>
      <c r="B387" s="83" t="s">
        <v>50</v>
      </c>
      <c r="C387" s="140">
        <v>1475.1644163000001</v>
      </c>
      <c r="D387" s="81" t="str">
        <f>IF($B387="N/A","N/A",IF(C387&gt;10,"No",IF(C387&lt;-10,"No","Yes")))</f>
        <v>N/A</v>
      </c>
      <c r="E387" s="140">
        <v>1709.5950318</v>
      </c>
      <c r="F387" s="81" t="str">
        <f>IF($B387="N/A","N/A",IF(E387&gt;10,"No",IF(E387&lt;-10,"No","Yes")))</f>
        <v>N/A</v>
      </c>
      <c r="G387" s="140">
        <v>1821.3507575000001</v>
      </c>
      <c r="H387" s="81" t="str">
        <f>IF($B387="N/A","N/A",IF(G387&gt;10,"No",IF(G387&lt;-10,"No","Yes")))</f>
        <v>N/A</v>
      </c>
      <c r="I387" s="82">
        <v>15.89</v>
      </c>
      <c r="J387" s="82">
        <v>6.5369999999999999</v>
      </c>
      <c r="K387" s="83" t="s">
        <v>111</v>
      </c>
      <c r="L387" s="84" t="str">
        <f>IF(J387="Div by 0", "N/A", IF(K387="N/A","N/A", IF(J387&gt;VALUE(MID(K387,1,2)), "No", IF(J387&lt;-1*VALUE(MID(K387,1,2)), "No", "Yes"))))</f>
        <v>Yes</v>
      </c>
    </row>
    <row r="388" spans="1:12" x14ac:dyDescent="0.25">
      <c r="A388" s="59" t="s">
        <v>590</v>
      </c>
      <c r="B388" s="83" t="s">
        <v>50</v>
      </c>
      <c r="C388" s="140">
        <v>2028.6083642999999</v>
      </c>
      <c r="D388" s="81" t="str">
        <f>IF($B388="N/A","N/A",IF(C388&gt;10,"No",IF(C388&lt;-10,"No","Yes")))</f>
        <v>N/A</v>
      </c>
      <c r="E388" s="140">
        <v>2126.8291315000001</v>
      </c>
      <c r="F388" s="81" t="str">
        <f>IF($B388="N/A","N/A",IF(E388&gt;10,"No",IF(E388&lt;-10,"No","Yes")))</f>
        <v>N/A</v>
      </c>
      <c r="G388" s="140">
        <v>2138.5505017999999</v>
      </c>
      <c r="H388" s="81" t="str">
        <f>IF($B388="N/A","N/A",IF(G388&gt;10,"No",IF(G388&lt;-10,"No","Yes")))</f>
        <v>N/A</v>
      </c>
      <c r="I388" s="82">
        <v>4.8419999999999996</v>
      </c>
      <c r="J388" s="82">
        <v>0.55110000000000003</v>
      </c>
      <c r="K388" s="83" t="s">
        <v>111</v>
      </c>
      <c r="L388" s="84" t="str">
        <f>IF(J388="Div by 0", "N/A", IF(K388="N/A","N/A", IF(J388&gt;VALUE(MID(K388,1,2)), "No", IF(J388&lt;-1*VALUE(MID(K388,1,2)), "No", "Yes"))))</f>
        <v>Yes</v>
      </c>
    </row>
    <row r="389" spans="1:12" ht="14.25" customHeight="1" x14ac:dyDescent="0.25">
      <c r="A389" s="223" t="s">
        <v>1117</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3681.9228115000001</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4074.1026274999999</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9107.9880809999995</v>
      </c>
      <c r="D393" s="102" t="str">
        <f>IF($B393="N/A","N/A",IF(C393&gt;10,"No",IF(C393&lt;-10,"No","Yes")))</f>
        <v>N/A</v>
      </c>
      <c r="E393" s="139">
        <v>9422.8249481999992</v>
      </c>
      <c r="F393" s="102" t="str">
        <f>IF($B393="N/A","N/A",IF(E393&gt;10,"No",IF(E393&lt;-10,"No","Yes")))</f>
        <v>N/A</v>
      </c>
      <c r="G393" s="139">
        <v>9886.8823381999991</v>
      </c>
      <c r="H393" s="102" t="str">
        <f>IF($B393="N/A","N/A",IF(G393&gt;10,"No",IF(G393&lt;-10,"No","Yes")))</f>
        <v>N/A</v>
      </c>
      <c r="I393" s="103">
        <v>3.4569999999999999</v>
      </c>
      <c r="J393" s="103">
        <v>4.9249999999999998</v>
      </c>
      <c r="K393" s="109" t="s">
        <v>112</v>
      </c>
      <c r="L393" s="104" t="str">
        <f>IF(J393="Div by 0", "N/A", IF(K393="N/A","N/A", IF(J393&gt;VALUE(MID(K393,1,2)), "No", IF(J393&lt;-1*VALUE(MID(K393,1,2)), "No", "Yes"))))</f>
        <v>Yes</v>
      </c>
    </row>
    <row r="394" spans="1:12" x14ac:dyDescent="0.25">
      <c r="A394" s="126" t="s">
        <v>582</v>
      </c>
      <c r="B394" s="83" t="s">
        <v>50</v>
      </c>
      <c r="C394" s="140">
        <v>9321.0965312000008</v>
      </c>
      <c r="D394" s="81" t="str">
        <f>IF($B394="N/A","N/A",IF(C394&gt;10,"No",IF(C394&lt;-10,"No","Yes")))</f>
        <v>N/A</v>
      </c>
      <c r="E394" s="140">
        <v>9636.0981205999997</v>
      </c>
      <c r="F394" s="81" t="str">
        <f>IF($B394="N/A","N/A",IF(E394&gt;10,"No",IF(E394&lt;-10,"No","Yes")))</f>
        <v>N/A</v>
      </c>
      <c r="G394" s="140">
        <v>9443.5675420999996</v>
      </c>
      <c r="H394" s="81" t="str">
        <f>IF($B394="N/A","N/A",IF(G394&gt;10,"No",IF(G394&lt;-10,"No","Yes")))</f>
        <v>N/A</v>
      </c>
      <c r="I394" s="82">
        <v>3.379</v>
      </c>
      <c r="J394" s="82">
        <v>-2</v>
      </c>
      <c r="K394" s="83" t="s">
        <v>111</v>
      </c>
      <c r="L394" s="84" t="str">
        <f>IF(J394="Div by 0", "N/A", IF(K394="N/A","N/A", IF(J394&gt;VALUE(MID(K394,1,2)), "No", IF(J394&lt;-1*VALUE(MID(K394,1,2)), "No", "Yes"))))</f>
        <v>Yes</v>
      </c>
    </row>
    <row r="395" spans="1:12" x14ac:dyDescent="0.25">
      <c r="A395" s="126" t="s">
        <v>585</v>
      </c>
      <c r="B395" s="90" t="s">
        <v>50</v>
      </c>
      <c r="C395" s="97">
        <v>9110.1185709000001</v>
      </c>
      <c r="D395" s="98" t="str">
        <f>IF($B395="N/A","N/A",IF(C395&gt;10,"No",IF(C395&lt;-10,"No","Yes")))</f>
        <v>N/A</v>
      </c>
      <c r="E395" s="97">
        <v>9407.3928030000006</v>
      </c>
      <c r="F395" s="98" t="str">
        <f>IF($B395="N/A","N/A",IF(E395&gt;10,"No",IF(E395&lt;-10,"No","Yes")))</f>
        <v>N/A</v>
      </c>
      <c r="G395" s="97">
        <v>10359.576029</v>
      </c>
      <c r="H395" s="98" t="str">
        <f>IF($B395="N/A","N/A",IF(G395&gt;10,"No",IF(G395&lt;-10,"No","Yes")))</f>
        <v>N/A</v>
      </c>
      <c r="I395" s="99">
        <v>3.2629999999999999</v>
      </c>
      <c r="J395" s="99">
        <v>10.119999999999999</v>
      </c>
      <c r="K395" s="90" t="s">
        <v>111</v>
      </c>
      <c r="L395" s="92" t="str">
        <f>IF(J395="Div by 0", "N/A", IF(K395="N/A","N/A", IF(J395&gt;VALUE(MID(K395,1,2)), "No", IF(J395&lt;-1*VALUE(MID(K395,1,2)), "No", "Yes"))))</f>
        <v>No</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9335.7843995999992</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10713.012350000001</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5047.2996108999996</v>
      </c>
      <c r="F398" s="98" t="str">
        <f t="shared" ref="F398:F410" si="123">IF($B398="N/A","N/A",IF(E398&gt;10,"No",IF(E398&lt;-10,"No","Yes")))</f>
        <v>N/A</v>
      </c>
      <c r="G398" s="97">
        <v>5270.0735815999997</v>
      </c>
      <c r="H398" s="98" t="str">
        <f t="shared" ref="H398:H410" si="124">IF($B398="N/A","N/A",IF(G398&gt;10,"No",IF(G398&lt;-10,"No","Yes")))</f>
        <v>N/A</v>
      </c>
      <c r="I398" s="99" t="s">
        <v>50</v>
      </c>
      <c r="J398" s="99">
        <v>4.4139999999999997</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1383.8047492999999</v>
      </c>
      <c r="F399" s="98" t="str">
        <f t="shared" si="123"/>
        <v>N/A</v>
      </c>
      <c r="G399" s="97">
        <v>1440.0712467999999</v>
      </c>
      <c r="H399" s="98" t="str">
        <f t="shared" si="124"/>
        <v>N/A</v>
      </c>
      <c r="I399" s="99" t="s">
        <v>50</v>
      </c>
      <c r="J399" s="99">
        <v>4.0659999999999998</v>
      </c>
      <c r="K399" s="90" t="s">
        <v>111</v>
      </c>
      <c r="L399" s="92" t="str">
        <f t="shared" si="125"/>
        <v>Yes</v>
      </c>
    </row>
    <row r="400" spans="1:12" x14ac:dyDescent="0.25">
      <c r="A400" s="126" t="s">
        <v>906</v>
      </c>
      <c r="B400" s="90" t="s">
        <v>50</v>
      </c>
      <c r="C400" s="97" t="s">
        <v>50</v>
      </c>
      <c r="D400" s="98" t="str">
        <f t="shared" si="122"/>
        <v>N/A</v>
      </c>
      <c r="E400" s="97">
        <v>8876.3751133999995</v>
      </c>
      <c r="F400" s="98" t="str">
        <f t="shared" si="123"/>
        <v>N/A</v>
      </c>
      <c r="G400" s="97">
        <v>9482.9351807999992</v>
      </c>
      <c r="H400" s="98" t="str">
        <f t="shared" si="124"/>
        <v>N/A</v>
      </c>
      <c r="I400" s="99" t="s">
        <v>50</v>
      </c>
      <c r="J400" s="99">
        <v>6.8330000000000002</v>
      </c>
      <c r="K400" s="90" t="s">
        <v>111</v>
      </c>
      <c r="L400" s="92" t="str">
        <f t="shared" si="125"/>
        <v>Yes</v>
      </c>
    </row>
    <row r="401" spans="1:12" x14ac:dyDescent="0.25">
      <c r="A401" s="126" t="s">
        <v>907</v>
      </c>
      <c r="B401" s="90" t="s">
        <v>50</v>
      </c>
      <c r="C401" s="97" t="s">
        <v>50</v>
      </c>
      <c r="D401" s="98" t="str">
        <f t="shared" si="122"/>
        <v>N/A</v>
      </c>
      <c r="E401" s="97">
        <v>199.77755102</v>
      </c>
      <c r="F401" s="98" t="str">
        <f t="shared" si="123"/>
        <v>N/A</v>
      </c>
      <c r="G401" s="97">
        <v>541.11580480999999</v>
      </c>
      <c r="H401" s="98" t="str">
        <f t="shared" si="124"/>
        <v>N/A</v>
      </c>
      <c r="I401" s="99" t="s">
        <v>50</v>
      </c>
      <c r="J401" s="99">
        <v>170.9</v>
      </c>
      <c r="K401" s="90" t="s">
        <v>111</v>
      </c>
      <c r="L401" s="92" t="str">
        <f t="shared" si="125"/>
        <v>No</v>
      </c>
    </row>
    <row r="402" spans="1:12" x14ac:dyDescent="0.25">
      <c r="A402" s="126" t="s">
        <v>908</v>
      </c>
      <c r="B402" s="90" t="s">
        <v>50</v>
      </c>
      <c r="C402" s="97" t="s">
        <v>50</v>
      </c>
      <c r="D402" s="98" t="str">
        <f t="shared" si="122"/>
        <v>N/A</v>
      </c>
      <c r="E402" s="97">
        <v>16530.620300999999</v>
      </c>
      <c r="F402" s="98" t="str">
        <f t="shared" si="123"/>
        <v>N/A</v>
      </c>
      <c r="G402" s="97">
        <v>16758.680799999998</v>
      </c>
      <c r="H402" s="98" t="str">
        <f t="shared" si="124"/>
        <v>N/A</v>
      </c>
      <c r="I402" s="99" t="s">
        <v>50</v>
      </c>
      <c r="J402" s="99">
        <v>1.38</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201.58316633000001</v>
      </c>
      <c r="F404" s="98" t="str">
        <f t="shared" si="123"/>
        <v>N/A</v>
      </c>
      <c r="G404" s="97">
        <v>369.50682057</v>
      </c>
      <c r="H404" s="98" t="str">
        <f t="shared" si="124"/>
        <v>N/A</v>
      </c>
      <c r="I404" s="99" t="s">
        <v>50</v>
      </c>
      <c r="J404" s="99">
        <v>83.3</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12301.700959</v>
      </c>
      <c r="F406" s="98" t="str">
        <f t="shared" si="123"/>
        <v>N/A</v>
      </c>
      <c r="G406" s="97">
        <v>12396.126552</v>
      </c>
      <c r="H406" s="98" t="str">
        <f t="shared" si="124"/>
        <v>N/A</v>
      </c>
      <c r="I406" s="99" t="s">
        <v>50</v>
      </c>
      <c r="J406" s="99">
        <v>0.76759999999999995</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10328.413678000001</v>
      </c>
      <c r="F409" s="98" t="str">
        <f t="shared" si="123"/>
        <v>N/A</v>
      </c>
      <c r="G409" s="97">
        <v>10749.034286</v>
      </c>
      <c r="H409" s="98" t="str">
        <f t="shared" si="124"/>
        <v>N/A</v>
      </c>
      <c r="I409" s="99" t="s">
        <v>50</v>
      </c>
      <c r="J409" s="99">
        <v>4.0720000000000001</v>
      </c>
      <c r="K409" s="90" t="s">
        <v>111</v>
      </c>
      <c r="L409" s="92" t="str">
        <f t="shared" si="125"/>
        <v>Yes</v>
      </c>
    </row>
    <row r="410" spans="1:12" ht="12.75" customHeight="1" x14ac:dyDescent="0.25">
      <c r="A410" s="93" t="s">
        <v>915</v>
      </c>
      <c r="B410" s="90" t="s">
        <v>50</v>
      </c>
      <c r="C410" s="97" t="s">
        <v>50</v>
      </c>
      <c r="D410" s="98" t="str">
        <f t="shared" si="122"/>
        <v>N/A</v>
      </c>
      <c r="E410" s="97">
        <v>358.03126098000001</v>
      </c>
      <c r="F410" s="98" t="str">
        <f t="shared" si="123"/>
        <v>N/A</v>
      </c>
      <c r="G410" s="97">
        <v>610.90106657000001</v>
      </c>
      <c r="H410" s="98" t="str">
        <f t="shared" si="124"/>
        <v>N/A</v>
      </c>
      <c r="I410" s="99" t="s">
        <v>50</v>
      </c>
      <c r="J410" s="99">
        <v>70.63</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41880.032571000003</v>
      </c>
      <c r="D412" s="102" t="str">
        <f>IF($B412="N/A","N/A",IF(C412&gt;10,"No",IF(C412&lt;-10,"No","Yes")))</f>
        <v>N/A</v>
      </c>
      <c r="E412" s="143">
        <v>44999.402295</v>
      </c>
      <c r="F412" s="102" t="str">
        <f>IF($B412="N/A","N/A",IF(E412&gt;10,"No",IF(E412&lt;-10,"No","Yes")))</f>
        <v>N/A</v>
      </c>
      <c r="G412" s="143">
        <v>45892.271355999997</v>
      </c>
      <c r="H412" s="102" t="str">
        <f>IF($B412="N/A","N/A",IF(G412&gt;10,"No",IF(G412&lt;-10,"No","Yes")))</f>
        <v>N/A</v>
      </c>
      <c r="I412" s="103">
        <v>7.4480000000000004</v>
      </c>
      <c r="J412" s="103">
        <v>1.984</v>
      </c>
      <c r="K412" s="109" t="s">
        <v>112</v>
      </c>
      <c r="L412" s="104" t="str">
        <f>IF(J412="Div by 0", "N/A", IF(K412="N/A","N/A", IF(J412&gt;VALUE(MID(K412,1,2)), "No", IF(J412&lt;-1*VALUE(MID(K412,1,2)), "No", "Yes"))))</f>
        <v>Yes</v>
      </c>
    </row>
    <row r="413" spans="1:12" ht="12.75" customHeight="1" x14ac:dyDescent="0.25">
      <c r="A413" s="144" t="s">
        <v>799</v>
      </c>
      <c r="B413" s="79" t="s">
        <v>50</v>
      </c>
      <c r="C413" s="85">
        <v>34739.675393999998</v>
      </c>
      <c r="D413" s="81" t="str">
        <f>IF($B413="N/A","N/A",IF(C413&gt;10,"No",IF(C413&lt;-10,"No","Yes")))</f>
        <v>N/A</v>
      </c>
      <c r="E413" s="85">
        <v>36364.672157000001</v>
      </c>
      <c r="F413" s="81" t="str">
        <f>IF($B413="N/A","N/A",IF(E413&gt;10,"No",IF(E413&lt;-10,"No","Yes")))</f>
        <v>N/A</v>
      </c>
      <c r="G413" s="85">
        <v>35124.898548999998</v>
      </c>
      <c r="H413" s="81" t="str">
        <f>IF($B413="N/A","N/A",IF(G413&gt;10,"No",IF(G413&lt;-10,"No","Yes")))</f>
        <v>N/A</v>
      </c>
      <c r="I413" s="82">
        <v>4.6779999999999999</v>
      </c>
      <c r="J413" s="82">
        <v>-3.41</v>
      </c>
      <c r="K413" s="83" t="s">
        <v>112</v>
      </c>
      <c r="L413" s="84" t="str">
        <f>IF(J413="Div by 0", "N/A", IF(K413="N/A","N/A", IF(J413&gt;VALUE(MID(K413,1,2)), "No", IF(J413&lt;-1*VALUE(MID(K413,1,2)), "No", "Yes"))))</f>
        <v>Yes</v>
      </c>
    </row>
    <row r="414" spans="1:12" ht="25" x14ac:dyDescent="0.25">
      <c r="A414" s="93" t="s">
        <v>800</v>
      </c>
      <c r="B414" s="96" t="s">
        <v>50</v>
      </c>
      <c r="C414" s="94">
        <v>44640.74424</v>
      </c>
      <c r="D414" s="98" t="str">
        <f>IF($B414="N/A","N/A",IF(C414&gt;10,"No",IF(C414&lt;-10,"No","Yes")))</f>
        <v>N/A</v>
      </c>
      <c r="E414" s="94">
        <v>49841.620773000002</v>
      </c>
      <c r="F414" s="98" t="str">
        <f>IF($B414="N/A","N/A",IF(E414&gt;10,"No",IF(E414&lt;-10,"No","Yes")))</f>
        <v>N/A</v>
      </c>
      <c r="G414" s="94">
        <v>47157.034809999997</v>
      </c>
      <c r="H414" s="98" t="str">
        <f>IF($B414="N/A","N/A",IF(G414&gt;10,"No",IF(G414&lt;-10,"No","Yes")))</f>
        <v>N/A</v>
      </c>
      <c r="I414" s="99">
        <v>11.65</v>
      </c>
      <c r="J414" s="99">
        <v>-5.39</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31090.932359999999</v>
      </c>
      <c r="D416" s="102" t="str">
        <f t="shared" ref="D416:D426" si="126">IF($B416="N/A","N/A",IF(C416&gt;10,"No",IF(C416&lt;-10,"No","Yes")))</f>
        <v>N/A</v>
      </c>
      <c r="E416" s="143">
        <v>30723.683583999999</v>
      </c>
      <c r="F416" s="102" t="str">
        <f t="shared" ref="F416:F426" si="127">IF($B416="N/A","N/A",IF(E416&gt;10,"No",IF(E416&lt;-10,"No","Yes")))</f>
        <v>N/A</v>
      </c>
      <c r="G416" s="143">
        <v>29435.058757999999</v>
      </c>
      <c r="H416" s="102" t="str">
        <f t="shared" ref="H416:H426" si="128">IF($B416="N/A","N/A",IF(G416&gt;10,"No",IF(G416&lt;-10,"No","Yes")))</f>
        <v>N/A</v>
      </c>
      <c r="I416" s="103">
        <v>-1.18</v>
      </c>
      <c r="J416" s="103">
        <v>-4.1900000000000004</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t="s">
        <v>1088</v>
      </c>
      <c r="D417" s="81" t="str">
        <f t="shared" si="126"/>
        <v>N/A</v>
      </c>
      <c r="E417" s="85">
        <v>6785.1721612000001</v>
      </c>
      <c r="F417" s="81" t="str">
        <f t="shared" si="127"/>
        <v>N/A</v>
      </c>
      <c r="G417" s="85">
        <v>11444.927007</v>
      </c>
      <c r="H417" s="81" t="str">
        <f t="shared" si="128"/>
        <v>N/A</v>
      </c>
      <c r="I417" s="82" t="s">
        <v>1088</v>
      </c>
      <c r="J417" s="82">
        <v>68.680000000000007</v>
      </c>
      <c r="K417" s="83" t="s">
        <v>112</v>
      </c>
      <c r="L417" s="84" t="str">
        <f t="shared" si="129"/>
        <v>No</v>
      </c>
    </row>
    <row r="418" spans="1:12" x14ac:dyDescent="0.25">
      <c r="A418" s="129" t="s">
        <v>505</v>
      </c>
      <c r="B418" s="79" t="s">
        <v>50</v>
      </c>
      <c r="C418" s="85">
        <v>9563.1421446000004</v>
      </c>
      <c r="D418" s="81" t="str">
        <f t="shared" si="126"/>
        <v>N/A</v>
      </c>
      <c r="E418" s="85">
        <v>10240.535109</v>
      </c>
      <c r="F418" s="81" t="str">
        <f t="shared" si="127"/>
        <v>N/A</v>
      </c>
      <c r="G418" s="85">
        <v>9738.125</v>
      </c>
      <c r="H418" s="81" t="str">
        <f t="shared" si="128"/>
        <v>N/A</v>
      </c>
      <c r="I418" s="82">
        <v>7.0830000000000002</v>
      </c>
      <c r="J418" s="82">
        <v>-4.91</v>
      </c>
      <c r="K418" s="83" t="s">
        <v>112</v>
      </c>
      <c r="L418" s="84" t="str">
        <f t="shared" si="129"/>
        <v>Yes</v>
      </c>
    </row>
    <row r="419" spans="1:12" ht="12.75" customHeight="1" x14ac:dyDescent="0.25">
      <c r="A419" s="129" t="s">
        <v>506</v>
      </c>
      <c r="B419" s="79" t="s">
        <v>50</v>
      </c>
      <c r="C419" s="85">
        <v>28209.440944999998</v>
      </c>
      <c r="D419" s="81" t="str">
        <f t="shared" si="126"/>
        <v>N/A</v>
      </c>
      <c r="E419" s="85">
        <v>35397.015747999998</v>
      </c>
      <c r="F419" s="81" t="str">
        <f t="shared" si="127"/>
        <v>N/A</v>
      </c>
      <c r="G419" s="85">
        <v>32911.28125</v>
      </c>
      <c r="H419" s="81" t="str">
        <f t="shared" si="128"/>
        <v>N/A</v>
      </c>
      <c r="I419" s="82">
        <v>25.48</v>
      </c>
      <c r="J419" s="82">
        <v>-7.02</v>
      </c>
      <c r="K419" s="83" t="s">
        <v>112</v>
      </c>
      <c r="L419" s="84" t="str">
        <f t="shared" si="129"/>
        <v>Yes</v>
      </c>
    </row>
    <row r="420" spans="1:12" ht="12.75" customHeight="1" x14ac:dyDescent="0.25">
      <c r="A420" s="129" t="s">
        <v>507</v>
      </c>
      <c r="B420" s="79" t="s">
        <v>50</v>
      </c>
      <c r="C420" s="85">
        <v>23807.364582999999</v>
      </c>
      <c r="D420" s="81" t="str">
        <f t="shared" si="126"/>
        <v>N/A</v>
      </c>
      <c r="E420" s="85">
        <v>24622.284314</v>
      </c>
      <c r="F420" s="81" t="str">
        <f t="shared" si="127"/>
        <v>N/A</v>
      </c>
      <c r="G420" s="85">
        <v>24308.639999999999</v>
      </c>
      <c r="H420" s="81" t="str">
        <f t="shared" si="128"/>
        <v>N/A</v>
      </c>
      <c r="I420" s="82">
        <v>3.423</v>
      </c>
      <c r="J420" s="82">
        <v>-1.27</v>
      </c>
      <c r="K420" s="83" t="s">
        <v>112</v>
      </c>
      <c r="L420" s="84" t="str">
        <f t="shared" si="129"/>
        <v>Yes</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34213.820512999999</v>
      </c>
      <c r="D422" s="81" t="str">
        <f t="shared" si="126"/>
        <v>N/A</v>
      </c>
      <c r="E422" s="85">
        <v>36434.880682000003</v>
      </c>
      <c r="F422" s="81" t="str">
        <f t="shared" si="127"/>
        <v>N/A</v>
      </c>
      <c r="G422" s="85">
        <v>33861.333996000001</v>
      </c>
      <c r="H422" s="81" t="str">
        <f t="shared" si="128"/>
        <v>N/A</v>
      </c>
      <c r="I422" s="82">
        <v>6.492</v>
      </c>
      <c r="J422" s="82">
        <v>-7.06</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v>68535.837037000005</v>
      </c>
      <c r="D424" s="81" t="str">
        <f t="shared" si="126"/>
        <v>N/A</v>
      </c>
      <c r="E424" s="85">
        <v>69220.299213000006</v>
      </c>
      <c r="F424" s="81" t="str">
        <f t="shared" si="127"/>
        <v>N/A</v>
      </c>
      <c r="G424" s="85">
        <v>74066.795454999999</v>
      </c>
      <c r="H424" s="81" t="str">
        <f t="shared" si="128"/>
        <v>N/A</v>
      </c>
      <c r="I424" s="82">
        <v>0.99870000000000003</v>
      </c>
      <c r="J424" s="82">
        <v>7.0019999999999998</v>
      </c>
      <c r="K424" s="83" t="s">
        <v>112</v>
      </c>
      <c r="L424" s="84" t="str">
        <f t="shared" si="129"/>
        <v>Yes</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23354.454814000001</v>
      </c>
      <c r="D428" s="102" t="str">
        <f t="shared" ref="D428:D438" si="130">IF($B428="N/A","N/A",IF(C428&gt;10,"No",IF(C428&lt;-10,"No","Yes")))</f>
        <v>N/A</v>
      </c>
      <c r="E428" s="143">
        <v>22590.831266000001</v>
      </c>
      <c r="F428" s="102" t="str">
        <f t="shared" ref="F428:F438" si="131">IF($B428="N/A","N/A",IF(E428&gt;10,"No",IF(E428&lt;-10,"No","Yes")))</f>
        <v>N/A</v>
      </c>
      <c r="G428" s="143">
        <v>20145.14402</v>
      </c>
      <c r="H428" s="102" t="str">
        <f t="shared" ref="H428:H438" si="132">IF($B428="N/A","N/A",IF(G428&gt;10,"No",IF(G428&lt;-10,"No","Yes")))</f>
        <v>N/A</v>
      </c>
      <c r="I428" s="103">
        <v>-3.27</v>
      </c>
      <c r="J428" s="103">
        <v>-10.8</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t="s">
        <v>1088</v>
      </c>
      <c r="D429" s="81" t="str">
        <f t="shared" si="130"/>
        <v>N/A</v>
      </c>
      <c r="E429" s="85">
        <v>37.241758242000003</v>
      </c>
      <c r="F429" s="81" t="str">
        <f t="shared" si="131"/>
        <v>N/A</v>
      </c>
      <c r="G429" s="85">
        <v>101.97664234</v>
      </c>
      <c r="H429" s="81" t="str">
        <f t="shared" si="132"/>
        <v>N/A</v>
      </c>
      <c r="I429" s="82" t="s">
        <v>1088</v>
      </c>
      <c r="J429" s="82">
        <v>173.8</v>
      </c>
      <c r="K429" s="83" t="s">
        <v>112</v>
      </c>
      <c r="L429" s="84" t="str">
        <f t="shared" si="133"/>
        <v>No</v>
      </c>
    </row>
    <row r="430" spans="1:12" x14ac:dyDescent="0.25">
      <c r="A430" s="129" t="s">
        <v>505</v>
      </c>
      <c r="B430" s="79" t="s">
        <v>50</v>
      </c>
      <c r="C430" s="85">
        <v>4178.3291771000004</v>
      </c>
      <c r="D430" s="81" t="str">
        <f t="shared" si="130"/>
        <v>N/A</v>
      </c>
      <c r="E430" s="85">
        <v>4607.0581113999997</v>
      </c>
      <c r="F430" s="81" t="str">
        <f t="shared" si="131"/>
        <v>N/A</v>
      </c>
      <c r="G430" s="85">
        <v>4970.7819767000001</v>
      </c>
      <c r="H430" s="81" t="str">
        <f t="shared" si="132"/>
        <v>N/A</v>
      </c>
      <c r="I430" s="82">
        <v>10.26</v>
      </c>
      <c r="J430" s="82">
        <v>7.8949999999999996</v>
      </c>
      <c r="K430" s="83" t="s">
        <v>112</v>
      </c>
      <c r="L430" s="84" t="str">
        <f t="shared" si="133"/>
        <v>Yes</v>
      </c>
    </row>
    <row r="431" spans="1:12" ht="12.75" customHeight="1" x14ac:dyDescent="0.25">
      <c r="A431" s="129" t="s">
        <v>506</v>
      </c>
      <c r="B431" s="79" t="s">
        <v>50</v>
      </c>
      <c r="C431" s="85">
        <v>14423.314961</v>
      </c>
      <c r="D431" s="81" t="str">
        <f t="shared" si="130"/>
        <v>N/A</v>
      </c>
      <c r="E431" s="85">
        <v>14705.748030999999</v>
      </c>
      <c r="F431" s="81" t="str">
        <f t="shared" si="131"/>
        <v>N/A</v>
      </c>
      <c r="G431" s="85">
        <v>12617.710938</v>
      </c>
      <c r="H431" s="81" t="str">
        <f t="shared" si="132"/>
        <v>N/A</v>
      </c>
      <c r="I431" s="82">
        <v>1.958</v>
      </c>
      <c r="J431" s="82">
        <v>-14.2</v>
      </c>
      <c r="K431" s="83" t="s">
        <v>112</v>
      </c>
      <c r="L431" s="84" t="str">
        <f t="shared" si="133"/>
        <v>Yes</v>
      </c>
    </row>
    <row r="432" spans="1:12" ht="12.75" customHeight="1" x14ac:dyDescent="0.25">
      <c r="A432" s="129" t="s">
        <v>507</v>
      </c>
      <c r="B432" s="79" t="s">
        <v>50</v>
      </c>
      <c r="C432" s="85">
        <v>21249.010417000001</v>
      </c>
      <c r="D432" s="81" t="str">
        <f t="shared" si="130"/>
        <v>N/A</v>
      </c>
      <c r="E432" s="85">
        <v>21849.156863</v>
      </c>
      <c r="F432" s="81" t="str">
        <f t="shared" si="131"/>
        <v>N/A</v>
      </c>
      <c r="G432" s="85">
        <v>19457.330000000002</v>
      </c>
      <c r="H432" s="81" t="str">
        <f t="shared" si="132"/>
        <v>N/A</v>
      </c>
      <c r="I432" s="82">
        <v>2.8239999999999998</v>
      </c>
      <c r="J432" s="82">
        <v>-10.9</v>
      </c>
      <c r="K432" s="83" t="s">
        <v>112</v>
      </c>
      <c r="L432" s="84" t="str">
        <f t="shared" si="133"/>
        <v>Yes</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28028.291931</v>
      </c>
      <c r="D434" s="81" t="str">
        <f t="shared" si="130"/>
        <v>N/A</v>
      </c>
      <c r="E434" s="85">
        <v>29662.410455000001</v>
      </c>
      <c r="F434" s="81" t="str">
        <f t="shared" si="131"/>
        <v>N/A</v>
      </c>
      <c r="G434" s="85">
        <v>26295.471302000002</v>
      </c>
      <c r="H434" s="81" t="str">
        <f t="shared" si="132"/>
        <v>N/A</v>
      </c>
      <c r="I434" s="82">
        <v>5.83</v>
      </c>
      <c r="J434" s="82">
        <v>-11.4</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v>0</v>
      </c>
      <c r="D436" s="81" t="str">
        <f t="shared" si="130"/>
        <v>N/A</v>
      </c>
      <c r="E436" s="85">
        <v>0</v>
      </c>
      <c r="F436" s="81" t="str">
        <f t="shared" si="131"/>
        <v>N/A</v>
      </c>
      <c r="G436" s="85">
        <v>0</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23134242</v>
      </c>
      <c r="D444" s="81" t="str">
        <f>IF($B444="N/A","N/A",IF(C444&gt;10,"No",IF(C444&lt;-10,"No","Yes")))</f>
        <v>N/A</v>
      </c>
      <c r="E444" s="140">
        <v>24160329</v>
      </c>
      <c r="F444" s="81" t="str">
        <f>IF($B444="N/A","N/A",IF(E444&gt;10,"No",IF(E444&lt;-10,"No","Yes")))</f>
        <v>N/A</v>
      </c>
      <c r="G444" s="140">
        <v>23425610</v>
      </c>
      <c r="H444" s="81" t="str">
        <f>IF($B444="N/A","N/A",IF(G444&gt;10,"No",IF(G444&lt;-10,"No","Yes")))</f>
        <v>N/A</v>
      </c>
      <c r="I444" s="82">
        <v>4.4349999999999996</v>
      </c>
      <c r="J444" s="82">
        <v>-3.04</v>
      </c>
      <c r="K444" s="140" t="s">
        <v>50</v>
      </c>
      <c r="L444" s="84" t="str">
        <f>IF(J444="Div by 0", "N/A", IF(K444="N/A","N/A", IF(J444&gt;VALUE(MID(K444,1,2)), "No", IF(J444&lt;-1*VALUE(MID(K444,1,2)), "No", "Yes"))))</f>
        <v>N/A</v>
      </c>
    </row>
    <row r="445" spans="1:12" ht="12.75" customHeight="1" x14ac:dyDescent="0.25">
      <c r="A445" s="134" t="s">
        <v>804</v>
      </c>
      <c r="B445" s="97" t="s">
        <v>50</v>
      </c>
      <c r="C445" s="97">
        <v>4375.6841309000001</v>
      </c>
      <c r="D445" s="98" t="str">
        <f>IF($B445="N/A","N/A",IF(C445&gt;10,"No",IF(C445&lt;-10,"No","Yes")))</f>
        <v>N/A</v>
      </c>
      <c r="E445" s="97">
        <v>4515.1054008999999</v>
      </c>
      <c r="F445" s="98" t="str">
        <f>IF($B445="N/A","N/A",IF(E445&gt;10,"No",IF(E445&lt;-10,"No","Yes")))</f>
        <v>N/A</v>
      </c>
      <c r="G445" s="97">
        <v>4232.2691960000002</v>
      </c>
      <c r="H445" s="98" t="str">
        <f>IF($B445="N/A","N/A",IF(G445&gt;10,"No",IF(G445&lt;-10,"No","Yes")))</f>
        <v>N/A</v>
      </c>
      <c r="I445" s="99">
        <v>3.1859999999999999</v>
      </c>
      <c r="J445" s="99">
        <v>-6.26</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164715</v>
      </c>
      <c r="D447" s="102" t="str">
        <f>IF($B447="N/A","N/A",IF(C447&gt;10,"No",IF(C447&lt;-10,"No","Yes")))</f>
        <v>N/A</v>
      </c>
      <c r="E447" s="139">
        <v>306338</v>
      </c>
      <c r="F447" s="102" t="str">
        <f>IF($B447="N/A","N/A",IF(E447&gt;10,"No",IF(E447&lt;-10,"No","Yes")))</f>
        <v>N/A</v>
      </c>
      <c r="G447" s="139">
        <v>114155</v>
      </c>
      <c r="H447" s="102" t="str">
        <f>IF($B447="N/A","N/A",IF(G447&gt;10,"No",IF(G447&lt;-10,"No","Yes")))</f>
        <v>N/A</v>
      </c>
      <c r="I447" s="103">
        <v>85.98</v>
      </c>
      <c r="J447" s="103">
        <v>-62.7</v>
      </c>
      <c r="K447" s="139" t="s">
        <v>50</v>
      </c>
      <c r="L447" s="104" t="str">
        <f>IF(J447="Div by 0", "N/A", IF(K447="N/A","N/A", IF(J447&gt;VALUE(MID(K447,1,2)), "No", IF(J447&lt;-1*VALUE(MID(K447,1,2)), "No", "Yes"))))</f>
        <v>N/A</v>
      </c>
    </row>
    <row r="448" spans="1:12" ht="12.75" customHeight="1" x14ac:dyDescent="0.25">
      <c r="A448" s="134" t="s">
        <v>805</v>
      </c>
      <c r="B448" s="97" t="s">
        <v>50</v>
      </c>
      <c r="C448" s="97">
        <v>78.473082419999997</v>
      </c>
      <c r="D448" s="98" t="str">
        <f>IF($B448="N/A","N/A",IF(C448&gt;10,"No",IF(C448&lt;-10,"No","Yes")))</f>
        <v>N/A</v>
      </c>
      <c r="E448" s="97">
        <v>135.66784765</v>
      </c>
      <c r="F448" s="98" t="str">
        <f>IF($B448="N/A","N/A",IF(E448&gt;10,"No",IF(E448&lt;-10,"No","Yes")))</f>
        <v>N/A</v>
      </c>
      <c r="G448" s="97">
        <v>62.413887369999998</v>
      </c>
      <c r="H448" s="98" t="str">
        <f>IF($B448="N/A","N/A",IF(G448&gt;10,"No",IF(G448&lt;-10,"No","Yes")))</f>
        <v>N/A</v>
      </c>
      <c r="I448" s="99">
        <v>72.88</v>
      </c>
      <c r="J448" s="99">
        <v>-54</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t="s">
        <v>1088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t="s">
        <v>1088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292780</v>
      </c>
      <c r="D459" s="81" t="str">
        <f t="shared" ref="D459:D464" si="138">IF($B459="N/A","N/A",IF(C459&gt;10,"No",IF(C459&lt;-10,"No","Yes")))</f>
        <v>N/A</v>
      </c>
      <c r="E459" s="100">
        <v>280810</v>
      </c>
      <c r="F459" s="81" t="str">
        <f t="shared" ref="F459:F464" si="139">IF($B459="N/A","N/A",IF(E459&gt;10,"No",IF(E459&lt;-10,"No","Yes")))</f>
        <v>N/A</v>
      </c>
      <c r="G459" s="100">
        <v>290494</v>
      </c>
      <c r="H459" s="81" t="str">
        <f t="shared" ref="H459:H464" si="140">IF($B459="N/A","N/A",IF(G459&gt;10,"No",IF(G459&lt;-10,"No","Yes")))</f>
        <v>N/A</v>
      </c>
      <c r="I459" s="82">
        <v>-4.09</v>
      </c>
      <c r="J459" s="82">
        <v>3.4489999999999998</v>
      </c>
      <c r="K459" s="89" t="s">
        <v>111</v>
      </c>
      <c r="L459" s="84" t="str">
        <f t="shared" ref="L459:L467" si="141">IF(J459="Div by 0", "N/A", IF(K459="N/A","N/A", IF(J459&gt;VALUE(MID(K459,1,2)), "No", IF(J459&lt;-1*VALUE(MID(K459,1,2)), "No", "Yes"))))</f>
        <v>Yes</v>
      </c>
    </row>
    <row r="460" spans="1:12" x14ac:dyDescent="0.25">
      <c r="A460" s="126" t="s">
        <v>581</v>
      </c>
      <c r="B460" s="83" t="s">
        <v>50</v>
      </c>
      <c r="C460" s="89">
        <v>12971</v>
      </c>
      <c r="D460" s="81" t="str">
        <f t="shared" si="138"/>
        <v>N/A</v>
      </c>
      <c r="E460" s="89">
        <v>12877</v>
      </c>
      <c r="F460" s="81" t="str">
        <f t="shared" si="139"/>
        <v>N/A</v>
      </c>
      <c r="G460" s="89">
        <v>13239</v>
      </c>
      <c r="H460" s="81" t="str">
        <f t="shared" si="140"/>
        <v>N/A</v>
      </c>
      <c r="I460" s="82">
        <v>-0.72499999999999998</v>
      </c>
      <c r="J460" s="82">
        <v>2.8109999999999999</v>
      </c>
      <c r="K460" s="83" t="s">
        <v>111</v>
      </c>
      <c r="L460" s="84" t="str">
        <f t="shared" si="141"/>
        <v>Yes</v>
      </c>
    </row>
    <row r="461" spans="1:12" x14ac:dyDescent="0.25">
      <c r="A461" s="126" t="s">
        <v>584</v>
      </c>
      <c r="B461" s="83" t="s">
        <v>50</v>
      </c>
      <c r="C461" s="89">
        <v>35548</v>
      </c>
      <c r="D461" s="81" t="str">
        <f t="shared" si="138"/>
        <v>N/A</v>
      </c>
      <c r="E461" s="89">
        <v>36041</v>
      </c>
      <c r="F461" s="81" t="str">
        <f t="shared" si="139"/>
        <v>N/A</v>
      </c>
      <c r="G461" s="89">
        <v>38252</v>
      </c>
      <c r="H461" s="81" t="str">
        <f t="shared" si="140"/>
        <v>N/A</v>
      </c>
      <c r="I461" s="82">
        <v>1.387</v>
      </c>
      <c r="J461" s="82">
        <v>6.1349999999999998</v>
      </c>
      <c r="K461" s="83" t="s">
        <v>111</v>
      </c>
      <c r="L461" s="84" t="str">
        <f t="shared" si="141"/>
        <v>Yes</v>
      </c>
    </row>
    <row r="462" spans="1:12" x14ac:dyDescent="0.25">
      <c r="A462" s="126" t="s">
        <v>587</v>
      </c>
      <c r="B462" s="83" t="s">
        <v>50</v>
      </c>
      <c r="C462" s="89">
        <v>166504</v>
      </c>
      <c r="D462" s="81" t="str">
        <f t="shared" si="138"/>
        <v>N/A</v>
      </c>
      <c r="E462" s="89">
        <v>157399</v>
      </c>
      <c r="F462" s="81" t="str">
        <f t="shared" si="139"/>
        <v>N/A</v>
      </c>
      <c r="G462" s="89">
        <v>164094</v>
      </c>
      <c r="H462" s="81" t="str">
        <f t="shared" si="140"/>
        <v>N/A</v>
      </c>
      <c r="I462" s="82">
        <v>-5.47</v>
      </c>
      <c r="J462" s="82">
        <v>4.2539999999999996</v>
      </c>
      <c r="K462" s="83" t="s">
        <v>111</v>
      </c>
      <c r="L462" s="84" t="str">
        <f t="shared" si="141"/>
        <v>Yes</v>
      </c>
    </row>
    <row r="463" spans="1:12" x14ac:dyDescent="0.25">
      <c r="A463" s="126" t="s">
        <v>589</v>
      </c>
      <c r="B463" s="83" t="s">
        <v>50</v>
      </c>
      <c r="C463" s="89">
        <v>77757</v>
      </c>
      <c r="D463" s="81" t="str">
        <f t="shared" si="138"/>
        <v>N/A</v>
      </c>
      <c r="E463" s="89">
        <v>74493</v>
      </c>
      <c r="F463" s="81" t="str">
        <f t="shared" si="139"/>
        <v>N/A</v>
      </c>
      <c r="G463" s="89">
        <v>74909</v>
      </c>
      <c r="H463" s="81" t="str">
        <f t="shared" si="140"/>
        <v>N/A</v>
      </c>
      <c r="I463" s="82">
        <v>-4.2</v>
      </c>
      <c r="J463" s="82">
        <v>0.55840000000000001</v>
      </c>
      <c r="K463" s="83" t="s">
        <v>111</v>
      </c>
      <c r="L463" s="84" t="str">
        <f t="shared" si="141"/>
        <v>Yes</v>
      </c>
    </row>
    <row r="464" spans="1:12" x14ac:dyDescent="0.25">
      <c r="A464" s="88" t="s">
        <v>388</v>
      </c>
      <c r="B464" s="89" t="s">
        <v>50</v>
      </c>
      <c r="C464" s="89">
        <v>202199.45</v>
      </c>
      <c r="D464" s="81" t="str">
        <f t="shared" si="138"/>
        <v>N/A</v>
      </c>
      <c r="E464" s="89">
        <v>192498</v>
      </c>
      <c r="F464" s="81" t="str">
        <f t="shared" si="139"/>
        <v>N/A</v>
      </c>
      <c r="G464" s="89">
        <v>200080.56</v>
      </c>
      <c r="H464" s="81" t="str">
        <f t="shared" si="140"/>
        <v>N/A</v>
      </c>
      <c r="I464" s="82">
        <v>-4.8</v>
      </c>
      <c r="J464" s="82">
        <v>3.9390000000000001</v>
      </c>
      <c r="K464" s="89" t="s">
        <v>111</v>
      </c>
      <c r="L464" s="84" t="str">
        <f t="shared" si="141"/>
        <v>Yes</v>
      </c>
    </row>
    <row r="465" spans="1:12" x14ac:dyDescent="0.25">
      <c r="A465" s="88" t="s">
        <v>687</v>
      </c>
      <c r="B465" s="89" t="s">
        <v>50</v>
      </c>
      <c r="C465" s="89">
        <v>28939</v>
      </c>
      <c r="D465" s="89" t="s">
        <v>50</v>
      </c>
      <c r="E465" s="89">
        <v>29083</v>
      </c>
      <c r="F465" s="89" t="s">
        <v>50</v>
      </c>
      <c r="G465" s="89">
        <v>30132</v>
      </c>
      <c r="H465" s="89" t="s">
        <v>50</v>
      </c>
      <c r="I465" s="82">
        <v>0.49759999999999999</v>
      </c>
      <c r="J465" s="82">
        <v>3.6070000000000002</v>
      </c>
      <c r="K465" s="89" t="s">
        <v>111</v>
      </c>
      <c r="L465" s="84" t="str">
        <f t="shared" si="141"/>
        <v>Yes</v>
      </c>
    </row>
    <row r="466" spans="1:12" x14ac:dyDescent="0.25">
      <c r="A466" s="126" t="s">
        <v>623</v>
      </c>
      <c r="B466" s="89" t="s">
        <v>50</v>
      </c>
      <c r="C466" s="89">
        <v>12680</v>
      </c>
      <c r="D466" s="89" t="s">
        <v>50</v>
      </c>
      <c r="E466" s="89">
        <v>12578</v>
      </c>
      <c r="F466" s="89" t="s">
        <v>50</v>
      </c>
      <c r="G466" s="89">
        <v>12929</v>
      </c>
      <c r="H466" s="89" t="s">
        <v>50</v>
      </c>
      <c r="I466" s="82">
        <v>-0.80400000000000005</v>
      </c>
      <c r="J466" s="82">
        <v>2.7909999999999999</v>
      </c>
      <c r="K466" s="89" t="s">
        <v>111</v>
      </c>
      <c r="L466" s="84" t="str">
        <f t="shared" si="141"/>
        <v>Yes</v>
      </c>
    </row>
    <row r="467" spans="1:12" x14ac:dyDescent="0.25">
      <c r="A467" s="126" t="s">
        <v>585</v>
      </c>
      <c r="B467" s="128" t="s">
        <v>50</v>
      </c>
      <c r="C467" s="128">
        <v>15709</v>
      </c>
      <c r="D467" s="128" t="s">
        <v>50</v>
      </c>
      <c r="E467" s="128">
        <v>16038</v>
      </c>
      <c r="F467" s="128" t="s">
        <v>50</v>
      </c>
      <c r="G467" s="128">
        <v>16815</v>
      </c>
      <c r="H467" s="128" t="s">
        <v>50</v>
      </c>
      <c r="I467" s="99">
        <v>2.0939999999999999</v>
      </c>
      <c r="J467" s="99">
        <v>4.8449999999999998</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986502225</v>
      </c>
      <c r="D469" s="102" t="str">
        <f>IF($B469="N/A","N/A",IF(C469&gt;10,"No",IF(C469&lt;-10,"No","Yes")))</f>
        <v>N/A</v>
      </c>
      <c r="E469" s="139">
        <v>1043577331</v>
      </c>
      <c r="F469" s="102" t="str">
        <f>IF($B469="N/A","N/A",IF(E469&gt;10,"No",IF(E469&lt;-10,"No","Yes")))</f>
        <v>N/A</v>
      </c>
      <c r="G469" s="139">
        <v>1120516446</v>
      </c>
      <c r="H469" s="102" t="str">
        <f>IF($B469="N/A","N/A",IF(G469&gt;10,"No",IF(G469&lt;-10,"No","Yes")))</f>
        <v>N/A</v>
      </c>
      <c r="I469" s="103">
        <v>5.7859999999999996</v>
      </c>
      <c r="J469" s="103">
        <v>7.3730000000000002</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3369.4317406</v>
      </c>
      <c r="D471" s="81" t="str">
        <f>IF($B471="N/A","N/A",IF(C471&gt;10,"No",IF(C471&lt;-10,"No","Yes")))</f>
        <v>N/A</v>
      </c>
      <c r="E471" s="140">
        <v>3716.3111392000001</v>
      </c>
      <c r="F471" s="81" t="str">
        <f>IF($B471="N/A","N/A",IF(E471&gt;10,"No",IF(E471&lt;-10,"No","Yes")))</f>
        <v>N/A</v>
      </c>
      <c r="G471" s="140">
        <v>3857.2791382999999</v>
      </c>
      <c r="H471" s="81" t="str">
        <f>IF($B471="N/A","N/A",IF(G471&gt;10,"No",IF(G471&lt;-10,"No","Yes")))</f>
        <v>N/A</v>
      </c>
      <c r="I471" s="82">
        <v>10.29</v>
      </c>
      <c r="J471" s="82">
        <v>3.7930000000000001</v>
      </c>
      <c r="K471" s="83" t="s">
        <v>112</v>
      </c>
      <c r="L471" s="84" t="str">
        <f>IF(J471="Div by 0", "N/A", IF(K471="N/A","N/A", IF(J471&gt;VALUE(MID(K471,1,2)), "No", IF(J471&lt;-1*VALUE(MID(K471,1,2)), "No", "Yes"))))</f>
        <v>Yes</v>
      </c>
    </row>
    <row r="472" spans="1:12" x14ac:dyDescent="0.25">
      <c r="A472" s="126" t="s">
        <v>582</v>
      </c>
      <c r="B472" s="109" t="s">
        <v>50</v>
      </c>
      <c r="C472" s="139">
        <v>10043.416545</v>
      </c>
      <c r="D472" s="102" t="str">
        <f>IF($B472="N/A","N/A",IF(C472&gt;10,"No",IF(C472&lt;-10,"No","Yes")))</f>
        <v>N/A</v>
      </c>
      <c r="E472" s="139">
        <v>10394.651161</v>
      </c>
      <c r="F472" s="102" t="str">
        <f>IF($B472="N/A","N/A",IF(E472&gt;10,"No",IF(E472&lt;-10,"No","Yes")))</f>
        <v>N/A</v>
      </c>
      <c r="G472" s="139">
        <v>9993.6821512000006</v>
      </c>
      <c r="H472" s="102" t="str">
        <f>IF($B472="N/A","N/A",IF(G472&gt;10,"No",IF(G472&lt;-10,"No","Yes")))</f>
        <v>N/A</v>
      </c>
      <c r="I472" s="103">
        <v>3.4969999999999999</v>
      </c>
      <c r="J472" s="103">
        <v>-3.86</v>
      </c>
      <c r="K472" s="109" t="s">
        <v>112</v>
      </c>
      <c r="L472" s="104" t="str">
        <f>IF(J472="Div by 0", "N/A", IF(K472="N/A","N/A", IF(J472&gt;VALUE(MID(K472,1,2)), "No", IF(J472&lt;-1*VALUE(MID(K472,1,2)), "No", "Yes"))))</f>
        <v>Yes</v>
      </c>
    </row>
    <row r="473" spans="1:12" x14ac:dyDescent="0.25">
      <c r="A473" s="126" t="s">
        <v>585</v>
      </c>
      <c r="B473" s="83" t="s">
        <v>50</v>
      </c>
      <c r="C473" s="140">
        <v>13010.121553999999</v>
      </c>
      <c r="D473" s="81" t="str">
        <f>IF($B473="N/A","N/A",IF(C473&gt;10,"No",IF(C473&lt;-10,"No","Yes")))</f>
        <v>N/A</v>
      </c>
      <c r="E473" s="140">
        <v>13645.672595</v>
      </c>
      <c r="F473" s="81" t="str">
        <f>IF($B473="N/A","N/A",IF(E473&gt;10,"No",IF(E473&lt;-10,"No","Yes")))</f>
        <v>N/A</v>
      </c>
      <c r="G473" s="140">
        <v>14044.609222999999</v>
      </c>
      <c r="H473" s="81" t="str">
        <f>IF($B473="N/A","N/A",IF(G473&gt;10,"No",IF(G473&lt;-10,"No","Yes")))</f>
        <v>N/A</v>
      </c>
      <c r="I473" s="82">
        <v>4.8849999999999998</v>
      </c>
      <c r="J473" s="82">
        <v>2.9239999999999999</v>
      </c>
      <c r="K473" s="83" t="s">
        <v>111</v>
      </c>
      <c r="L473" s="84" t="str">
        <f>IF(J473="Div by 0", "N/A", IF(K473="N/A","N/A", IF(J473&gt;VALUE(MID(K473,1,2)), "No", IF(J473&lt;-1*VALUE(MID(K473,1,2)), "No", "Yes"))))</f>
        <v>Yes</v>
      </c>
    </row>
    <row r="474" spans="1:12" x14ac:dyDescent="0.25">
      <c r="A474" s="126" t="s">
        <v>588</v>
      </c>
      <c r="B474" s="83" t="s">
        <v>50</v>
      </c>
      <c r="C474" s="140">
        <v>1472.5461971</v>
      </c>
      <c r="D474" s="81" t="str">
        <f>IF($B474="N/A","N/A",IF(C474&gt;10,"No",IF(C474&lt;-10,"No","Yes")))</f>
        <v>N/A</v>
      </c>
      <c r="E474" s="140">
        <v>1705.4901110999999</v>
      </c>
      <c r="F474" s="81" t="str">
        <f>IF($B474="N/A","N/A",IF(E474&gt;10,"No",IF(E474&lt;-10,"No","Yes")))</f>
        <v>N/A</v>
      </c>
      <c r="G474" s="140">
        <v>1820.4964289</v>
      </c>
      <c r="H474" s="81" t="str">
        <f>IF($B474="N/A","N/A",IF(G474&gt;10,"No",IF(G474&lt;-10,"No","Yes")))</f>
        <v>N/A</v>
      </c>
      <c r="I474" s="82">
        <v>15.82</v>
      </c>
      <c r="J474" s="82">
        <v>6.7430000000000003</v>
      </c>
      <c r="K474" s="83" t="s">
        <v>111</v>
      </c>
      <c r="L474" s="84" t="str">
        <f>IF(J474="Div by 0", "N/A", IF(K474="N/A","N/A", IF(J474&gt;VALUE(MID(K474,1,2)), "No", IF(J474&lt;-1*VALUE(MID(K474,1,2)), "No", "Yes"))))</f>
        <v>Yes</v>
      </c>
    </row>
    <row r="475" spans="1:12" x14ac:dyDescent="0.25">
      <c r="A475" s="126" t="s">
        <v>590</v>
      </c>
      <c r="B475" s="90" t="s">
        <v>50</v>
      </c>
      <c r="C475" s="97">
        <v>1910.5731444999999</v>
      </c>
      <c r="D475" s="98" t="str">
        <f>IF($B475="N/A","N/A",IF(C475&gt;10,"No",IF(C475&lt;-10,"No","Yes")))</f>
        <v>N/A</v>
      </c>
      <c r="E475" s="97">
        <v>2006.6218839000001</v>
      </c>
      <c r="F475" s="98" t="str">
        <f>IF($B475="N/A","N/A",IF(E475&gt;10,"No",IF(E475&lt;-10,"No","Yes")))</f>
        <v>N/A</v>
      </c>
      <c r="G475" s="97">
        <v>2032.3746813</v>
      </c>
      <c r="H475" s="98" t="str">
        <f>IF($B475="N/A","N/A",IF(G475&gt;10,"No",IF(G475&lt;-10,"No","Yes")))</f>
        <v>N/A</v>
      </c>
      <c r="I475" s="99">
        <v>5.0270000000000001</v>
      </c>
      <c r="J475" s="99">
        <v>1.2829999999999999</v>
      </c>
      <c r="K475" s="90" t="s">
        <v>111</v>
      </c>
      <c r="L475" s="92" t="str">
        <f>IF(J475="Div by 0", "N/A", IF(K475="N/A","N/A", IF(J475&gt;VALUE(MID(K475,1,2)), "No", IF(J475&lt;-1*VALUE(MID(K475,1,2)), "No", "Yes"))))</f>
        <v>Yes</v>
      </c>
    </row>
    <row r="476" spans="1:12" ht="15" customHeight="1" x14ac:dyDescent="0.25">
      <c r="A476" s="220" t="s">
        <v>1117</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3697.1772587</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4086.1910662999999</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9763.1127199000002</v>
      </c>
      <c r="D480" s="81" t="str">
        <f>IF($B480="N/A","N/A",IF(C480&gt;10,"No",IF(C480&lt;-10,"No","Yes")))</f>
        <v>N/A</v>
      </c>
      <c r="E480" s="140">
        <v>10144.887735</v>
      </c>
      <c r="F480" s="81" t="str">
        <f>IF($B480="N/A","N/A",IF(E480&gt;10,"No",IF(E480&lt;-10,"No","Yes")))</f>
        <v>N/A</v>
      </c>
      <c r="G480" s="140">
        <v>10486.366587</v>
      </c>
      <c r="H480" s="81" t="str">
        <f>IF($B480="N/A","N/A",IF(G480&gt;10,"No",IF(G480&lt;-10,"No","Yes")))</f>
        <v>N/A</v>
      </c>
      <c r="I480" s="82">
        <v>3.91</v>
      </c>
      <c r="J480" s="82">
        <v>3.3660000000000001</v>
      </c>
      <c r="K480" s="83" t="s">
        <v>112</v>
      </c>
      <c r="L480" s="84" t="str">
        <f>IF(J480="Div by 0", "N/A", IF(K480="N/A","N/A", IF(J480&gt;VALUE(MID(K480,1,2)), "No", IF(J480&lt;-1*VALUE(MID(K480,1,2)), "No", "Yes"))))</f>
        <v>Yes</v>
      </c>
    </row>
    <row r="481" spans="1:12" x14ac:dyDescent="0.25">
      <c r="A481" s="59" t="s">
        <v>582</v>
      </c>
      <c r="B481" s="83" t="s">
        <v>50</v>
      </c>
      <c r="C481" s="140">
        <v>10143.095977999999</v>
      </c>
      <c r="D481" s="81" t="str">
        <f>IF($B481="N/A","N/A",IF(C481&gt;10,"No",IF(C481&lt;-10,"No","Yes")))</f>
        <v>N/A</v>
      </c>
      <c r="E481" s="140">
        <v>10510.30442</v>
      </c>
      <c r="F481" s="81" t="str">
        <f>IF($B481="N/A","N/A",IF(E481&gt;10,"No",IF(E481&lt;-10,"No","Yes")))</f>
        <v>N/A</v>
      </c>
      <c r="G481" s="140">
        <v>10091.913296000001</v>
      </c>
      <c r="H481" s="81" t="str">
        <f>IF($B481="N/A","N/A",IF(G481&gt;10,"No",IF(G481&lt;-10,"No","Yes")))</f>
        <v>N/A</v>
      </c>
      <c r="I481" s="82">
        <v>3.62</v>
      </c>
      <c r="J481" s="82">
        <v>-3.98</v>
      </c>
      <c r="K481" s="83" t="s">
        <v>111</v>
      </c>
      <c r="L481" s="84" t="str">
        <f>IF(J481="Div by 0", "N/A", IF(K481="N/A","N/A", IF(J481&gt;VALUE(MID(K481,1,2)), "No", IF(J481&lt;-1*VALUE(MID(K481,1,2)), "No", "Yes"))))</f>
        <v>Yes</v>
      </c>
    </row>
    <row r="482" spans="1:12" x14ac:dyDescent="0.25">
      <c r="A482" s="59" t="s">
        <v>585</v>
      </c>
      <c r="B482" s="83" t="s">
        <v>50</v>
      </c>
      <c r="C482" s="140">
        <v>9667.7708956999995</v>
      </c>
      <c r="D482" s="81" t="str">
        <f>IF($B482="N/A","N/A",IF(C482&gt;10,"No",IF(C482&lt;-10,"No","Yes")))</f>
        <v>N/A</v>
      </c>
      <c r="E482" s="140">
        <v>10043.041589</v>
      </c>
      <c r="F482" s="81" t="str">
        <f>IF($B482="N/A","N/A",IF(E482&gt;10,"No",IF(E482&lt;-10,"No","Yes")))</f>
        <v>N/A</v>
      </c>
      <c r="G482" s="140">
        <v>10937.868451</v>
      </c>
      <c r="H482" s="81" t="str">
        <f>IF($B482="N/A","N/A",IF(G482&gt;10,"No",IF(G482&lt;-10,"No","Yes")))</f>
        <v>N/A</v>
      </c>
      <c r="I482" s="82">
        <v>3.8820000000000001</v>
      </c>
      <c r="J482" s="82">
        <v>8.91</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9865.9208510000008</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11425.289515</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t="s">
        <v>1088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t="s">
        <v>1088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87.694856205999997</v>
      </c>
      <c r="D490" s="81" t="str">
        <f t="shared" ref="D490:D504" si="151">IF($B490="N/A","N/A",IF(C490&gt;10,"No",IF(C490&lt;-10,"No","Yes")))</f>
        <v>N/A</v>
      </c>
      <c r="E490" s="82">
        <v>89.030305189000003</v>
      </c>
      <c r="F490" s="81" t="str">
        <f t="shared" ref="F490:F504" si="152">IF($B490="N/A","N/A",IF(E490&gt;10,"No",IF(E490&lt;-10,"No","Yes")))</f>
        <v>N/A</v>
      </c>
      <c r="G490" s="82">
        <v>89.680337632000004</v>
      </c>
      <c r="H490" s="81" t="str">
        <f t="shared" ref="H490:H504" si="153">IF($B490="N/A","N/A",IF(G490&gt;10,"No",IF(G490&lt;-10,"No","Yes")))</f>
        <v>N/A</v>
      </c>
      <c r="I490" s="82">
        <v>1.5229999999999999</v>
      </c>
      <c r="J490" s="82">
        <v>0.73009999999999997</v>
      </c>
      <c r="K490" s="83" t="s">
        <v>110</v>
      </c>
      <c r="L490" s="84" t="str">
        <f t="shared" ref="L490:L534" si="154">IF(J490="Div by 0", "N/A", IF(K490="N/A","N/A", IF(J490&gt;VALUE(MID(K490,1,2)), "No", IF(J490&lt;-1*VALUE(MID(K490,1,2)), "No", "Yes"))))</f>
        <v>Yes</v>
      </c>
    </row>
    <row r="491" spans="1:12" x14ac:dyDescent="0.25">
      <c r="A491" s="148" t="s">
        <v>147</v>
      </c>
      <c r="B491" s="79" t="s">
        <v>50</v>
      </c>
      <c r="C491" s="89">
        <v>256753</v>
      </c>
      <c r="D491" s="81" t="str">
        <f t="shared" si="151"/>
        <v>N/A</v>
      </c>
      <c r="E491" s="89">
        <v>250006</v>
      </c>
      <c r="F491" s="81" t="str">
        <f t="shared" si="152"/>
        <v>N/A</v>
      </c>
      <c r="G491" s="89">
        <v>260516</v>
      </c>
      <c r="H491" s="81" t="str">
        <f t="shared" si="153"/>
        <v>N/A</v>
      </c>
      <c r="I491" s="82">
        <v>-2.63</v>
      </c>
      <c r="J491" s="82">
        <v>4.2039999999999997</v>
      </c>
      <c r="K491" s="83" t="s">
        <v>110</v>
      </c>
      <c r="L491" s="84" t="str">
        <f t="shared" si="154"/>
        <v>Yes</v>
      </c>
    </row>
    <row r="492" spans="1:12" x14ac:dyDescent="0.25">
      <c r="A492" s="126" t="s">
        <v>582</v>
      </c>
      <c r="B492" s="83" t="s">
        <v>50</v>
      </c>
      <c r="C492" s="89">
        <v>12234</v>
      </c>
      <c r="D492" s="89" t="str">
        <f t="shared" si="151"/>
        <v>N/A</v>
      </c>
      <c r="E492" s="89">
        <v>12621</v>
      </c>
      <c r="F492" s="89" t="str">
        <f t="shared" si="152"/>
        <v>N/A</v>
      </c>
      <c r="G492" s="89">
        <v>12667</v>
      </c>
      <c r="H492" s="81" t="str">
        <f t="shared" si="153"/>
        <v>N/A</v>
      </c>
      <c r="I492" s="82">
        <v>3.1629999999999998</v>
      </c>
      <c r="J492" s="82">
        <v>0.36449999999999999</v>
      </c>
      <c r="K492" s="83" t="s">
        <v>110</v>
      </c>
      <c r="L492" s="84" t="str">
        <f t="shared" si="154"/>
        <v>Yes</v>
      </c>
    </row>
    <row r="493" spans="1:12" x14ac:dyDescent="0.25">
      <c r="A493" s="126" t="s">
        <v>585</v>
      </c>
      <c r="B493" s="83" t="s">
        <v>50</v>
      </c>
      <c r="C493" s="89">
        <v>34061</v>
      </c>
      <c r="D493" s="89" t="str">
        <f t="shared" si="151"/>
        <v>N/A</v>
      </c>
      <c r="E493" s="89">
        <v>35524</v>
      </c>
      <c r="F493" s="89" t="str">
        <f t="shared" si="152"/>
        <v>N/A</v>
      </c>
      <c r="G493" s="89">
        <v>37098</v>
      </c>
      <c r="H493" s="81" t="str">
        <f t="shared" si="153"/>
        <v>N/A</v>
      </c>
      <c r="I493" s="82">
        <v>4.2949999999999999</v>
      </c>
      <c r="J493" s="82">
        <v>4.431</v>
      </c>
      <c r="K493" s="83" t="s">
        <v>110</v>
      </c>
      <c r="L493" s="84" t="str">
        <f t="shared" si="154"/>
        <v>Yes</v>
      </c>
    </row>
    <row r="494" spans="1:12" x14ac:dyDescent="0.25">
      <c r="A494" s="126" t="s">
        <v>588</v>
      </c>
      <c r="B494" s="83" t="s">
        <v>50</v>
      </c>
      <c r="C494" s="89">
        <v>158918</v>
      </c>
      <c r="D494" s="89" t="str">
        <f t="shared" si="151"/>
        <v>N/A</v>
      </c>
      <c r="E494" s="89">
        <v>155872</v>
      </c>
      <c r="F494" s="89" t="str">
        <f t="shared" si="152"/>
        <v>N/A</v>
      </c>
      <c r="G494" s="89">
        <v>162872</v>
      </c>
      <c r="H494" s="81" t="str">
        <f t="shared" si="153"/>
        <v>N/A</v>
      </c>
      <c r="I494" s="82">
        <v>-1.92</v>
      </c>
      <c r="J494" s="82">
        <v>4.4909999999999997</v>
      </c>
      <c r="K494" s="83" t="s">
        <v>110</v>
      </c>
      <c r="L494" s="84" t="str">
        <f t="shared" si="154"/>
        <v>Yes</v>
      </c>
    </row>
    <row r="495" spans="1:12" x14ac:dyDescent="0.25">
      <c r="A495" s="126" t="s">
        <v>590</v>
      </c>
      <c r="B495" s="83" t="s">
        <v>50</v>
      </c>
      <c r="C495" s="89">
        <v>51540</v>
      </c>
      <c r="D495" s="89" t="str">
        <f t="shared" si="151"/>
        <v>N/A</v>
      </c>
      <c r="E495" s="89">
        <v>45989</v>
      </c>
      <c r="F495" s="89" t="str">
        <f t="shared" si="152"/>
        <v>N/A</v>
      </c>
      <c r="G495" s="89">
        <v>47879</v>
      </c>
      <c r="H495" s="81" t="str">
        <f t="shared" si="153"/>
        <v>N/A</v>
      </c>
      <c r="I495" s="82">
        <v>-10.8</v>
      </c>
      <c r="J495" s="82">
        <v>4.1100000000000003</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254699</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11</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67382</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230321</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260516</v>
      </c>
      <c r="H504" s="81" t="str">
        <f t="shared" si="153"/>
        <v>N/A</v>
      </c>
      <c r="I504" s="82" t="s">
        <v>50</v>
      </c>
      <c r="J504" s="82" t="s">
        <v>50</v>
      </c>
      <c r="K504" s="83" t="s">
        <v>110</v>
      </c>
      <c r="L504" s="84" t="str">
        <f t="shared" si="155"/>
        <v>N/A</v>
      </c>
    </row>
    <row r="505" spans="1:12" x14ac:dyDescent="0.25">
      <c r="A505" s="148" t="s">
        <v>390</v>
      </c>
      <c r="B505" s="83" t="s">
        <v>89</v>
      </c>
      <c r="C505" s="82">
        <v>0</v>
      </c>
      <c r="D505" s="81" t="str">
        <f>IF($B505="N/A","N/A",IF(C505&gt;=20,"No",IF(C505&lt;0,"No","Yes")))</f>
        <v>Yes</v>
      </c>
      <c r="E505" s="82">
        <v>0</v>
      </c>
      <c r="F505" s="81" t="str">
        <f>IF($B505="N/A","N/A",IF(E505&gt;=20,"No",IF(E505&lt;0,"No","Yes")))</f>
        <v>Yes</v>
      </c>
      <c r="G505" s="82">
        <v>0</v>
      </c>
      <c r="H505" s="81" t="str">
        <f>IF($B505="N/A","N/A",IF(G505&gt;=20,"No",IF(G505&lt;0,"No","Yes")))</f>
        <v>Yes</v>
      </c>
      <c r="I505" s="82" t="s">
        <v>1088</v>
      </c>
      <c r="J505" s="82" t="s">
        <v>1088</v>
      </c>
      <c r="K505" s="83" t="s">
        <v>110</v>
      </c>
      <c r="L505" s="84" t="str">
        <f t="shared" si="154"/>
        <v>N/A</v>
      </c>
    </row>
    <row r="506" spans="1:12" x14ac:dyDescent="0.25">
      <c r="A506" s="148" t="s">
        <v>391</v>
      </c>
      <c r="B506" s="79" t="s">
        <v>50</v>
      </c>
      <c r="C506" s="82">
        <v>95.034382667000003</v>
      </c>
      <c r="D506" s="81" t="str">
        <f>IF($B506="N/A","N/A",IF(C506&gt;10,"No",IF(C506&lt;-10,"No","Yes")))</f>
        <v>N/A</v>
      </c>
      <c r="E506" s="82">
        <v>97.242375271</v>
      </c>
      <c r="F506" s="81" t="str">
        <f>IF($B506="N/A","N/A",IF(E506&gt;10,"No",IF(E506&lt;-10,"No","Yes")))</f>
        <v>N/A</v>
      </c>
      <c r="G506" s="82">
        <v>94.640249569000005</v>
      </c>
      <c r="H506" s="81" t="str">
        <f>IF($B506="N/A","N/A",IF(G506&gt;10,"No",IF(G506&lt;-10,"No","Yes")))</f>
        <v>N/A</v>
      </c>
      <c r="I506" s="82">
        <v>2.323</v>
      </c>
      <c r="J506" s="82">
        <v>-2.68</v>
      </c>
      <c r="K506" s="83" t="s">
        <v>110</v>
      </c>
      <c r="L506" s="84" t="str">
        <f t="shared" si="154"/>
        <v>Yes</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0</v>
      </c>
      <c r="D508" s="81" t="str">
        <f>IF($B508="N/A","N/A",IF(C508&gt;10,"No",IF(C508&lt;-10,"No","Yes")))</f>
        <v>N/A</v>
      </c>
      <c r="E508" s="82">
        <v>0</v>
      </c>
      <c r="F508" s="81" t="str">
        <f>IF($B508="N/A","N/A",IF(E508&gt;10,"No",IF(E508&lt;-10,"No","Yes")))</f>
        <v>N/A</v>
      </c>
      <c r="G508" s="82">
        <v>0</v>
      </c>
      <c r="H508" s="81" t="str">
        <f>IF($B508="N/A","N/A",IF(G508&gt;10,"No",IF(G508&lt;-10,"No","Yes")))</f>
        <v>N/A</v>
      </c>
      <c r="I508" s="82" t="s">
        <v>1088</v>
      </c>
      <c r="J508" s="82" t="s">
        <v>1088</v>
      </c>
      <c r="K508" s="83" t="s">
        <v>110</v>
      </c>
      <c r="L508" s="84" t="str">
        <f t="shared" si="154"/>
        <v>N/A</v>
      </c>
    </row>
    <row r="509" spans="1:12" ht="12.75" customHeight="1" x14ac:dyDescent="0.25">
      <c r="A509" s="149" t="s">
        <v>807</v>
      </c>
      <c r="B509" s="79" t="s">
        <v>50</v>
      </c>
      <c r="C509" s="82">
        <v>97.060454797999995</v>
      </c>
      <c r="D509" s="81" t="str">
        <f>IF($B509="N/A","N/A",IF(C509&gt;10,"No",IF(C509&lt;-10,"No","Yes")))</f>
        <v>N/A</v>
      </c>
      <c r="E509" s="82">
        <v>99.706074461</v>
      </c>
      <c r="F509" s="81" t="str">
        <f>IF($B509="N/A","N/A",IF(E509&gt;10,"No",IF(E509&lt;-10,"No","Yes")))</f>
        <v>N/A</v>
      </c>
      <c r="G509" s="82">
        <v>99.792431742000005</v>
      </c>
      <c r="H509" s="81" t="str">
        <f>IF($B509="N/A","N/A",IF(G509&gt;10,"No",IF(G509&lt;-10,"No","Yes")))</f>
        <v>N/A</v>
      </c>
      <c r="I509" s="82">
        <v>2.726</v>
      </c>
      <c r="J509" s="82">
        <v>8.6599999999999996E-2</v>
      </c>
      <c r="K509" s="83" t="s">
        <v>110</v>
      </c>
      <c r="L509" s="84" t="str">
        <f t="shared" si="154"/>
        <v>Yes</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t="s">
        <v>1088</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t="s">
        <v>1088</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t="s">
        <v>1088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202287</v>
      </c>
      <c r="D517" s="81" t="str">
        <f t="shared" ref="D517:D533" si="160">IF($B517="N/A","N/A",IF(C517&gt;10,"No",IF(C517&lt;-10,"No","Yes")))</f>
        <v>N/A</v>
      </c>
      <c r="E517" s="80">
        <v>190395</v>
      </c>
      <c r="F517" s="81" t="str">
        <f t="shared" ref="F517:F533" si="161">IF($B517="N/A","N/A",IF(E517&gt;10,"No",IF(E517&lt;-10,"No","Yes")))</f>
        <v>N/A</v>
      </c>
      <c r="G517" s="80">
        <v>196764</v>
      </c>
      <c r="H517" s="81" t="str">
        <f t="shared" ref="H517:H533" si="162">IF($B517="N/A","N/A",IF(G517&gt;10,"No",IF(G517&lt;-10,"No","Yes")))</f>
        <v>N/A</v>
      </c>
      <c r="I517" s="82">
        <v>-5.88</v>
      </c>
      <c r="J517" s="82">
        <v>3.3450000000000002</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88.661159639999994</v>
      </c>
      <c r="D520" s="81" t="str">
        <f t="shared" si="160"/>
        <v>N/A</v>
      </c>
      <c r="E520" s="87">
        <v>39.137057171000002</v>
      </c>
      <c r="F520" s="81" t="str">
        <f t="shared" si="161"/>
        <v>N/A</v>
      </c>
      <c r="G520" s="87">
        <v>8.7897176313000003</v>
      </c>
      <c r="H520" s="81" t="str">
        <f t="shared" si="162"/>
        <v>N/A</v>
      </c>
      <c r="I520" s="82">
        <v>-55.9</v>
      </c>
      <c r="J520" s="82">
        <v>-77.5</v>
      </c>
      <c r="K520" s="83" t="s">
        <v>110</v>
      </c>
      <c r="L520" s="84" t="str">
        <f t="shared" si="154"/>
        <v>No</v>
      </c>
    </row>
    <row r="521" spans="1:12" x14ac:dyDescent="0.25">
      <c r="A521" s="129" t="s">
        <v>674</v>
      </c>
      <c r="B521" s="79" t="s">
        <v>50</v>
      </c>
      <c r="C521" s="87">
        <v>0</v>
      </c>
      <c r="D521" s="81" t="str">
        <f t="shared" si="160"/>
        <v>N/A</v>
      </c>
      <c r="E521" s="87">
        <v>9.8836629113000001</v>
      </c>
      <c r="F521" s="81" t="str">
        <f t="shared" si="161"/>
        <v>N/A</v>
      </c>
      <c r="G521" s="87">
        <v>0</v>
      </c>
      <c r="H521" s="81" t="str">
        <f t="shared" si="162"/>
        <v>N/A</v>
      </c>
      <c r="I521" s="82" t="s">
        <v>1088</v>
      </c>
      <c r="J521" s="82">
        <v>-100</v>
      </c>
      <c r="K521" s="83" t="s">
        <v>110</v>
      </c>
      <c r="L521" s="84" t="str">
        <f t="shared" si="154"/>
        <v>No</v>
      </c>
    </row>
    <row r="522" spans="1:12" x14ac:dyDescent="0.25">
      <c r="A522" s="129" t="s">
        <v>675</v>
      </c>
      <c r="B522" s="79" t="s">
        <v>50</v>
      </c>
      <c r="C522" s="87">
        <v>0</v>
      </c>
      <c r="D522" s="81" t="str">
        <f t="shared" si="160"/>
        <v>N/A</v>
      </c>
      <c r="E522" s="87">
        <v>9.3489849999999999E-2</v>
      </c>
      <c r="F522" s="81" t="str">
        <f t="shared" si="161"/>
        <v>N/A</v>
      </c>
      <c r="G522" s="87">
        <v>4.2929600942999997</v>
      </c>
      <c r="H522" s="81" t="str">
        <f t="shared" si="162"/>
        <v>N/A</v>
      </c>
      <c r="I522" s="82" t="s">
        <v>1088</v>
      </c>
      <c r="J522" s="82">
        <v>4492</v>
      </c>
      <c r="K522" s="83" t="s">
        <v>110</v>
      </c>
      <c r="L522" s="84" t="str">
        <f t="shared" si="154"/>
        <v>No</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14.77979989</v>
      </c>
      <c r="F528" s="81" t="str">
        <f t="shared" si="161"/>
        <v>N/A</v>
      </c>
      <c r="G528" s="87">
        <v>1.4616494887</v>
      </c>
      <c r="H528" s="81" t="str">
        <f t="shared" si="162"/>
        <v>N/A</v>
      </c>
      <c r="I528" s="82" t="s">
        <v>1088</v>
      </c>
      <c r="J528" s="82">
        <v>-90.1</v>
      </c>
      <c r="K528" s="83" t="s">
        <v>110</v>
      </c>
      <c r="L528" s="84" t="str">
        <f t="shared" si="154"/>
        <v>No</v>
      </c>
    </row>
    <row r="529" spans="1:12" x14ac:dyDescent="0.25">
      <c r="A529" s="129" t="s">
        <v>682</v>
      </c>
      <c r="B529" s="79" t="s">
        <v>50</v>
      </c>
      <c r="C529" s="87">
        <v>0</v>
      </c>
      <c r="D529" s="81" t="str">
        <f t="shared" si="160"/>
        <v>N/A</v>
      </c>
      <c r="E529" s="87">
        <v>0</v>
      </c>
      <c r="F529" s="81" t="str">
        <f t="shared" si="161"/>
        <v>N/A</v>
      </c>
      <c r="G529" s="87">
        <v>7.6741680399999998E-2</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0.1952671205</v>
      </c>
      <c r="D532" s="81" t="str">
        <f t="shared" si="160"/>
        <v>N/A</v>
      </c>
      <c r="E532" s="87">
        <v>4.5694477300000001E-2</v>
      </c>
      <c r="F532" s="81" t="str">
        <f t="shared" si="161"/>
        <v>N/A</v>
      </c>
      <c r="G532" s="87">
        <v>73.939846720000006</v>
      </c>
      <c r="H532" s="81" t="str">
        <f t="shared" si="162"/>
        <v>N/A</v>
      </c>
      <c r="I532" s="82">
        <v>-76.599999999999994</v>
      </c>
      <c r="J532" s="82">
        <v>162000</v>
      </c>
      <c r="K532" s="83" t="s">
        <v>110</v>
      </c>
      <c r="L532" s="84" t="str">
        <f t="shared" si="154"/>
        <v>No</v>
      </c>
    </row>
    <row r="533" spans="1:12" x14ac:dyDescent="0.25">
      <c r="A533" s="129" t="s">
        <v>624</v>
      </c>
      <c r="B533" s="79" t="s">
        <v>50</v>
      </c>
      <c r="C533" s="87">
        <v>11.14357324</v>
      </c>
      <c r="D533" s="81" t="str">
        <f t="shared" si="160"/>
        <v>N/A</v>
      </c>
      <c r="E533" s="87">
        <v>36.060295701000001</v>
      </c>
      <c r="F533" s="81" t="str">
        <f t="shared" si="161"/>
        <v>N/A</v>
      </c>
      <c r="G533" s="87">
        <v>11.439084384999999</v>
      </c>
      <c r="H533" s="81" t="str">
        <f t="shared" si="162"/>
        <v>N/A</v>
      </c>
      <c r="I533" s="82">
        <v>223.6</v>
      </c>
      <c r="J533" s="82">
        <v>-68.3</v>
      </c>
      <c r="K533" s="83" t="s">
        <v>110</v>
      </c>
      <c r="L533" s="84" t="str">
        <f t="shared" si="154"/>
        <v>No</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1307194</v>
      </c>
      <c r="D536" s="102" t="str">
        <f>IF($B536="N/A","N/A",IF(C536&gt;10,"No",IF(C536&lt;-10,"No","Yes")))</f>
        <v>N/A</v>
      </c>
      <c r="E536" s="143">
        <v>623436</v>
      </c>
      <c r="F536" s="102" t="str">
        <f>IF($B536="N/A","N/A",IF(E536&gt;10,"No",IF(E536&lt;-10,"No","Yes")))</f>
        <v>N/A</v>
      </c>
      <c r="G536" s="143">
        <v>109814586</v>
      </c>
      <c r="H536" s="102" t="str">
        <f>IF($B536="N/A","N/A",IF(G536&gt;10,"No",IF(G536&lt;-10,"No","Yes")))</f>
        <v>N/A</v>
      </c>
      <c r="I536" s="103">
        <v>-52.3</v>
      </c>
      <c r="J536" s="103">
        <v>17514</v>
      </c>
      <c r="K536" s="109" t="s">
        <v>112</v>
      </c>
      <c r="L536" s="104" t="str">
        <f t="shared" ref="L536:L547" si="163">IF(J536="Div by 0", "N/A", IF(K536="N/A","N/A", IF(J536&gt;VALUE(MID(K536,1,2)), "No", IF(J536&lt;-1*VALUE(MID(K536,1,2)), "No", "Yes"))))</f>
        <v>No</v>
      </c>
    </row>
    <row r="537" spans="1:12" x14ac:dyDescent="0.25">
      <c r="A537" s="129" t="s">
        <v>592</v>
      </c>
      <c r="B537" s="79" t="s">
        <v>50</v>
      </c>
      <c r="C537" s="85">
        <v>1307194</v>
      </c>
      <c r="D537" s="81" t="str">
        <f>IF($B537="N/A","N/A",IF(C537&gt;10,"No",IF(C537&lt;-10,"No","Yes")))</f>
        <v>N/A</v>
      </c>
      <c r="E537" s="85">
        <v>623436</v>
      </c>
      <c r="F537" s="81" t="str">
        <f>IF($B537="N/A","N/A",IF(E537&gt;10,"No",IF(E537&lt;-10,"No","Yes")))</f>
        <v>N/A</v>
      </c>
      <c r="G537" s="85">
        <v>0</v>
      </c>
      <c r="H537" s="81" t="str">
        <f>IF($B537="N/A","N/A",IF(G537&gt;10,"No",IF(G537&lt;-10,"No","Yes")))</f>
        <v>N/A</v>
      </c>
      <c r="I537" s="82">
        <v>-52.3</v>
      </c>
      <c r="J537" s="82">
        <v>-100</v>
      </c>
      <c r="K537" s="83" t="s">
        <v>112</v>
      </c>
      <c r="L537" s="84" t="str">
        <f t="shared" si="163"/>
        <v>No</v>
      </c>
    </row>
    <row r="538" spans="1:12" x14ac:dyDescent="0.25">
      <c r="A538" s="129" t="s">
        <v>593</v>
      </c>
      <c r="B538" s="79" t="s">
        <v>50</v>
      </c>
      <c r="C538" s="85">
        <v>0</v>
      </c>
      <c r="D538" s="81" t="str">
        <f>IF($B538="N/A","N/A",IF(C538&gt;10,"No",IF(C538&lt;-10,"No","Yes")))</f>
        <v>N/A</v>
      </c>
      <c r="E538" s="85">
        <v>0</v>
      </c>
      <c r="F538" s="81" t="str">
        <f>IF($B538="N/A","N/A",IF(E538&gt;10,"No",IF(E538&lt;-10,"No","Yes")))</f>
        <v>N/A</v>
      </c>
      <c r="G538" s="85">
        <v>109814586</v>
      </c>
      <c r="H538" s="81" t="str">
        <f>IF($B538="N/A","N/A",IF(G538&gt;10,"No",IF(G538&lt;-10,"No","Yes")))</f>
        <v>N/A</v>
      </c>
      <c r="I538" s="82" t="s">
        <v>1088</v>
      </c>
      <c r="J538" s="82" t="s">
        <v>1088</v>
      </c>
      <c r="K538" s="83" t="s">
        <v>112</v>
      </c>
      <c r="L538" s="84" t="str">
        <f t="shared" si="163"/>
        <v>N/A</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v>2.6158535999999998E-3</v>
      </c>
      <c r="D540" s="81" t="str">
        <f>IF($B540="N/A","N/A",IF(C540&gt;2,"No",IF(C540&lt;0.9,"No","Yes")))</f>
        <v>No</v>
      </c>
      <c r="E540" s="87">
        <v>1.3624872E-3</v>
      </c>
      <c r="F540" s="81" t="str">
        <f>IF($B540="N/A","N/A",IF(E540&gt;2,"No",IF(E540&lt;0.9,"No","Yes")))</f>
        <v>No</v>
      </c>
      <c r="G540" s="87">
        <v>1.3007673726</v>
      </c>
      <c r="H540" s="81" t="str">
        <f>IF($B540="N/A","N/A",IF(G540&gt;2,"No",IF(G540&lt;0.9,"No","Yes")))</f>
        <v>Yes</v>
      </c>
      <c r="I540" s="82">
        <v>-47.9</v>
      </c>
      <c r="J540" s="82">
        <v>95370</v>
      </c>
      <c r="K540" s="83" t="s">
        <v>112</v>
      </c>
      <c r="L540" s="84" t="str">
        <f t="shared" si="163"/>
        <v>No</v>
      </c>
    </row>
    <row r="541" spans="1:12" x14ac:dyDescent="0.25">
      <c r="A541" s="129" t="s">
        <v>592</v>
      </c>
      <c r="B541" s="152" t="s">
        <v>28</v>
      </c>
      <c r="C541" s="87" t="s">
        <v>1088</v>
      </c>
      <c r="D541" s="81" t="str">
        <f>IF($B541="N/A","N/A",IF(C541&gt;2,"No",IF(C541&lt;0.9,"No","Yes")))</f>
        <v>No</v>
      </c>
      <c r="E541" s="87" t="s">
        <v>1088</v>
      </c>
      <c r="F541" s="81" t="str">
        <f>IF($B541="N/A","N/A",IF(E541&gt;2,"No",IF(E541&lt;0.9,"No","Yes")))</f>
        <v>No</v>
      </c>
      <c r="G541" s="87" t="s">
        <v>1088</v>
      </c>
      <c r="H541" s="81" t="str">
        <f>IF($B541="N/A","N/A",IF(G541&gt;2,"No",IF(G541&lt;0.9,"No","Yes")))</f>
        <v>No</v>
      </c>
      <c r="I541" s="82" t="s">
        <v>1088</v>
      </c>
      <c r="J541" s="82" t="s">
        <v>1088</v>
      </c>
      <c r="K541" s="83" t="s">
        <v>112</v>
      </c>
      <c r="L541" s="84" t="str">
        <f t="shared" si="163"/>
        <v>N/A</v>
      </c>
    </row>
    <row r="542" spans="1:12" x14ac:dyDescent="0.25">
      <c r="A542" s="129" t="s">
        <v>593</v>
      </c>
      <c r="B542" s="152" t="s">
        <v>28</v>
      </c>
      <c r="C542" s="87">
        <v>0</v>
      </c>
      <c r="D542" s="81" t="str">
        <f>IF($B542="N/A","N/A",IF(C542&gt;2,"No",IF(C542&lt;0.9,"No","Yes")))</f>
        <v>No</v>
      </c>
      <c r="E542" s="87">
        <v>0</v>
      </c>
      <c r="F542" s="81" t="str">
        <f>IF($B542="N/A","N/A",IF(E542&gt;2,"No",IF(E542&lt;0.9,"No","Yes")))</f>
        <v>No</v>
      </c>
      <c r="G542" s="87">
        <v>1.3007704309999999</v>
      </c>
      <c r="H542" s="81" t="str">
        <f>IF($B542="N/A","N/A",IF(G542&gt;2,"No",IF(G542&lt;0.9,"No","Yes")))</f>
        <v>Yes</v>
      </c>
      <c r="I542" s="82" t="s">
        <v>1088</v>
      </c>
      <c r="J542" s="82" t="s">
        <v>1088</v>
      </c>
      <c r="K542" s="83" t="s">
        <v>112</v>
      </c>
      <c r="L542" s="84" t="str">
        <f t="shared" si="163"/>
        <v>N/A</v>
      </c>
    </row>
    <row r="543" spans="1:12" x14ac:dyDescent="0.25">
      <c r="A543" s="129" t="s">
        <v>594</v>
      </c>
      <c r="B543" s="152" t="s">
        <v>28</v>
      </c>
      <c r="C543" s="87" t="s">
        <v>1088</v>
      </c>
      <c r="D543" s="81" t="str">
        <f>IF($B543="N/A","N/A",IF(C543&gt;2,"No",IF(C543&lt;0.9,"No","Yes")))</f>
        <v>No</v>
      </c>
      <c r="E543" s="87">
        <v>0</v>
      </c>
      <c r="F543" s="81" t="str">
        <f>IF($B543="N/A","N/A",IF(E543&gt;2,"No",IF(E543&lt;0.9,"No","Yes")))</f>
        <v>No</v>
      </c>
      <c r="G543" s="87">
        <v>0</v>
      </c>
      <c r="H543" s="81" t="str">
        <f>IF($B543="N/A","N/A",IF(G543&gt;2,"No",IF(G543&lt;0.9,"No","Yes")))</f>
        <v>No</v>
      </c>
      <c r="I543" s="82" t="s">
        <v>1088</v>
      </c>
      <c r="J543" s="82" t="s">
        <v>1088</v>
      </c>
      <c r="K543" s="83" t="s">
        <v>112</v>
      </c>
      <c r="L543" s="84" t="str">
        <f t="shared" si="163"/>
        <v>N/A</v>
      </c>
    </row>
    <row r="544" spans="1:12" x14ac:dyDescent="0.25">
      <c r="A544" s="148" t="s">
        <v>596</v>
      </c>
      <c r="B544" s="79" t="s">
        <v>50</v>
      </c>
      <c r="C544" s="85">
        <v>0.68967893270000002</v>
      </c>
      <c r="D544" s="81" t="str">
        <f>IF($B544="N/A","N/A",IF(C544&gt;10,"No",IF(C544&lt;-10,"No","Yes")))</f>
        <v>N/A</v>
      </c>
      <c r="E544" s="85">
        <v>0.3620731411</v>
      </c>
      <c r="F544" s="81" t="str">
        <f>IF($B544="N/A","N/A",IF(E544&gt;10,"No",IF(E544&lt;-10,"No","Yes")))</f>
        <v>N/A</v>
      </c>
      <c r="G544" s="85">
        <v>51.638401453999997</v>
      </c>
      <c r="H544" s="81" t="str">
        <f>IF($B544="N/A","N/A",IF(G544&gt;10,"No",IF(G544&lt;-10,"No","Yes")))</f>
        <v>N/A</v>
      </c>
      <c r="I544" s="82">
        <v>-47.5</v>
      </c>
      <c r="J544" s="82">
        <v>14162</v>
      </c>
      <c r="K544" s="83" t="s">
        <v>112</v>
      </c>
      <c r="L544" s="84" t="str">
        <f t="shared" si="163"/>
        <v>No</v>
      </c>
    </row>
    <row r="545" spans="1:12" x14ac:dyDescent="0.25">
      <c r="A545" s="129" t="s">
        <v>592</v>
      </c>
      <c r="B545" s="79" t="s">
        <v>50</v>
      </c>
      <c r="C545" s="85" t="s">
        <v>1088</v>
      </c>
      <c r="D545" s="81" t="str">
        <f>IF($B545="N/A","N/A",IF(C545&gt;10,"No",IF(C545&lt;-10,"No","Yes")))</f>
        <v>N/A</v>
      </c>
      <c r="E545" s="85" t="s">
        <v>1088</v>
      </c>
      <c r="F545" s="81" t="str">
        <f>IF($B545="N/A","N/A",IF(E545&gt;10,"No",IF(E545&lt;-10,"No","Yes")))</f>
        <v>N/A</v>
      </c>
      <c r="G545" s="85" t="s">
        <v>1088</v>
      </c>
      <c r="H545" s="81" t="str">
        <f>IF($B545="N/A","N/A",IF(G545&gt;10,"No",IF(G545&lt;-10,"No","Yes")))</f>
        <v>N/A</v>
      </c>
      <c r="I545" s="82" t="s">
        <v>1088</v>
      </c>
      <c r="J545" s="82" t="s">
        <v>1088</v>
      </c>
      <c r="K545" s="83" t="s">
        <v>112</v>
      </c>
      <c r="L545" s="84" t="str">
        <f t="shared" si="163"/>
        <v>N/A</v>
      </c>
    </row>
    <row r="546" spans="1:12" x14ac:dyDescent="0.25">
      <c r="A546" s="145" t="s">
        <v>593</v>
      </c>
      <c r="B546" s="79" t="s">
        <v>50</v>
      </c>
      <c r="C546" s="85">
        <v>0</v>
      </c>
      <c r="D546" s="81" t="str">
        <f>IF($B546="N/A","N/A",IF(C546&gt;10,"No",IF(C546&lt;-10,"No","Yes")))</f>
        <v>N/A</v>
      </c>
      <c r="E546" s="85">
        <v>0</v>
      </c>
      <c r="F546" s="81" t="str">
        <f>IF($B546="N/A","N/A",IF(E546&gt;10,"No",IF(E546&lt;-10,"No","Yes")))</f>
        <v>N/A</v>
      </c>
      <c r="G546" s="85">
        <v>51.638522864000002</v>
      </c>
      <c r="H546" s="81" t="str">
        <f>IF($B546="N/A","N/A",IF(G546&gt;10,"No",IF(G546&lt;-10,"No","Yes")))</f>
        <v>N/A</v>
      </c>
      <c r="I546" s="82" t="s">
        <v>1088</v>
      </c>
      <c r="J546" s="82" t="s">
        <v>1088</v>
      </c>
      <c r="K546" s="83" t="s">
        <v>112</v>
      </c>
      <c r="L546" s="84" t="str">
        <f t="shared" si="163"/>
        <v>N/A</v>
      </c>
    </row>
    <row r="547" spans="1:12" x14ac:dyDescent="0.25">
      <c r="A547" s="145" t="s">
        <v>594</v>
      </c>
      <c r="B547" s="79" t="s">
        <v>50</v>
      </c>
      <c r="C547" s="85" t="s">
        <v>1088</v>
      </c>
      <c r="D547" s="81" t="str">
        <f>IF($B547="N/A","N/A",IF(C547&gt;10,"No",IF(C547&lt;-10,"No","Yes")))</f>
        <v>N/A</v>
      </c>
      <c r="E547" s="85">
        <v>0</v>
      </c>
      <c r="F547" s="81" t="str">
        <f>IF($B547="N/A","N/A",IF(E547&gt;10,"No",IF(E547&lt;-10,"No","Yes")))</f>
        <v>N/A</v>
      </c>
      <c r="G547" s="85">
        <v>0</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97.265427075000005</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t="s">
        <v>1088</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97.265427075000005</v>
      </c>
      <c r="H550" s="98" t="str">
        <f t="shared" si="164"/>
        <v>No</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0</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t="s">
        <v>1088</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26.714290101</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260516</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26.714290101</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2.6317001643000002</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3.60822368E-2</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9.5222558307000007</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1.9192679E-3</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1.0333338451</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0.2080486419</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19.455234995000001</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6.6406669799999998E-2</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13.687451059000001</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9.9153218996000003</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12.475625297000001</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1.7657264799999999E-2</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0.1900075235</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8.2528520300000005E-2</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0.2495048289</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0.55159759860000002</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3.5698383200000003E-2</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0.166592455</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2.11119471E-2</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3.5306852553999999</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1.0049286799999999</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1307194</v>
      </c>
      <c r="D584" s="102" t="str">
        <f>IF($B584="N/A","N/A",IF(C584&gt;10,"No",IF(C584&lt;-10,"No","Yes")))</f>
        <v>N/A</v>
      </c>
      <c r="E584" s="139">
        <v>623436</v>
      </c>
      <c r="F584" s="102" t="str">
        <f>IF($B584="N/A","N/A",IF(E584&gt;10,"No",IF(E584&lt;-10,"No","Yes")))</f>
        <v>N/A</v>
      </c>
      <c r="G584" s="139">
        <v>109814586</v>
      </c>
      <c r="H584" s="102" t="str">
        <f>IF($B584="N/A","N/A",IF(G584&gt;10,"No",IF(G584&lt;-10,"No","Yes")))</f>
        <v>N/A</v>
      </c>
      <c r="I584" s="103">
        <v>-52.3</v>
      </c>
      <c r="J584" s="103">
        <v>17514</v>
      </c>
      <c r="K584" s="109" t="s">
        <v>112</v>
      </c>
      <c r="L584" s="104" t="str">
        <f>IF(J584="Div by 0", "N/A", IF(K584="N/A","N/A", IF(J584&gt;VALUE(MID(K584,1,2)), "No", IF(J584&lt;-1*VALUE(MID(K584,1,2)), "No", "Yes"))))</f>
        <v>No</v>
      </c>
    </row>
    <row r="585" spans="1:12" x14ac:dyDescent="0.25">
      <c r="A585" s="86" t="s">
        <v>306</v>
      </c>
      <c r="B585" s="109" t="s">
        <v>50</v>
      </c>
      <c r="C585" s="139">
        <v>937506344</v>
      </c>
      <c r="D585" s="81" t="str">
        <f>IF($B585="N/A","N/A",IF(C585&gt;10,"No",IF(C585&lt;-10,"No","Yes")))</f>
        <v>N/A</v>
      </c>
      <c r="E585" s="139">
        <v>982378396</v>
      </c>
      <c r="F585" s="81" t="str">
        <f>IF($B585="N/A","N/A",IF(E585&gt;10,"No",IF(E585&lt;-10,"No","Yes")))</f>
        <v>N/A</v>
      </c>
      <c r="G585" s="139">
        <v>1065795400</v>
      </c>
      <c r="H585" s="81" t="str">
        <f>IF($B585="N/A","N/A",IF(G585&gt;10,"No",IF(G585&lt;-10,"No","Yes")))</f>
        <v>N/A</v>
      </c>
      <c r="I585" s="82">
        <v>4.7859999999999996</v>
      </c>
      <c r="J585" s="82">
        <v>8.4909999999999997</v>
      </c>
      <c r="K585" s="109" t="s">
        <v>112</v>
      </c>
      <c r="L585" s="84" t="str">
        <f>IF(J585="Div by 0", "N/A", IF(K585="N/A","N/A", IF(J585&gt;VALUE(MID(K585,1,2)), "No", IF(J585&lt;-1*VALUE(MID(K585,1,2)), "No", "Yes"))))</f>
        <v>Yes</v>
      </c>
    </row>
    <row r="586" spans="1:12" x14ac:dyDescent="0.25">
      <c r="A586" s="86" t="s">
        <v>597</v>
      </c>
      <c r="B586" s="90" t="s">
        <v>50</v>
      </c>
      <c r="C586" s="128">
        <v>256753</v>
      </c>
      <c r="D586" s="98" t="str">
        <f>IF($B586="N/A","N/A",IF(C586&gt;10,"No",IF(C586&lt;-10,"No","Yes")))</f>
        <v>N/A</v>
      </c>
      <c r="E586" s="128">
        <v>249967</v>
      </c>
      <c r="F586" s="98" t="str">
        <f>IF($B586="N/A","N/A",IF(E586&gt;10,"No",IF(E586&lt;-10,"No","Yes")))</f>
        <v>N/A</v>
      </c>
      <c r="G586" s="128">
        <v>260516</v>
      </c>
      <c r="H586" s="98" t="str">
        <f>IF($B586="N/A","N/A",IF(G586&gt;10,"No",IF(G586&lt;-10,"No","Yes")))</f>
        <v>N/A</v>
      </c>
      <c r="I586" s="99">
        <v>-2.64</v>
      </c>
      <c r="J586" s="99">
        <v>4.22</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39</v>
      </c>
      <c r="F589" s="98" t="str">
        <f>IF($B589="N/A","N/A",IF(E589&gt;10,"No",IF(E589&lt;-10,"No","Yes")))</f>
        <v>N/A</v>
      </c>
      <c r="G589" s="128">
        <v>0</v>
      </c>
      <c r="H589" s="98" t="str">
        <f>IF($B589="N/A","N/A",IF(G589&gt;10,"No",IF(G589&lt;-10,"No","Yes")))</f>
        <v>N/A</v>
      </c>
      <c r="I589" s="99" t="s">
        <v>1088</v>
      </c>
      <c r="J589" s="99">
        <v>-100</v>
      </c>
      <c r="K589" s="90" t="s">
        <v>112</v>
      </c>
      <c r="L589" s="92" t="str">
        <f>IF(J589="Div by 0", "N/A", IF(K589="N/A","N/A", IF(J589&gt;VALUE(MID(K589,1,2)), "No", IF(J589&lt;-1*VALUE(MID(K589,1,2)), "No", "Yes"))))</f>
        <v>No</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0</v>
      </c>
      <c r="D591" s="102" t="str">
        <f t="shared" ref="D591:D608" si="172">IF($B591="N/A","N/A",IF(C591&gt;10,"No",IF(C591&lt;-10,"No","Yes")))</f>
        <v>N/A</v>
      </c>
      <c r="E591" s="156">
        <v>0</v>
      </c>
      <c r="F591" s="102" t="str">
        <f t="shared" ref="F591:F608" si="173">IF($B591="N/A","N/A",IF(E591&gt;10,"No",IF(E591&lt;-10,"No","Yes")))</f>
        <v>N/A</v>
      </c>
      <c r="G591" s="156">
        <v>0</v>
      </c>
      <c r="H591" s="102" t="str">
        <f t="shared" ref="H591:H608" si="174">IF($B591="N/A","N/A",IF(G591&gt;10,"No",IF(G591&lt;-10,"No","Yes")))</f>
        <v>N/A</v>
      </c>
      <c r="I591" s="103" t="s">
        <v>1088</v>
      </c>
      <c r="J591" s="103" t="s">
        <v>1088</v>
      </c>
      <c r="K591" s="155" t="s">
        <v>112</v>
      </c>
      <c r="L591" s="104" t="str">
        <f t="shared" ref="L591:L608" si="175">IF(J591="Div by 0", "N/A", IF(K591="N/A","N/A", IF(J591&gt;VALUE(MID(K591,1,2)), "No", IF(J591&lt;-1*VALUE(MID(K591,1,2)), "No", "Yes"))))</f>
        <v>N/A</v>
      </c>
    </row>
    <row r="592" spans="1:12" x14ac:dyDescent="0.25">
      <c r="A592" s="126" t="s">
        <v>582</v>
      </c>
      <c r="B592" s="83" t="s">
        <v>50</v>
      </c>
      <c r="C592" s="89">
        <v>0</v>
      </c>
      <c r="D592" s="81" t="str">
        <f t="shared" si="172"/>
        <v>N/A</v>
      </c>
      <c r="E592" s="89">
        <v>0</v>
      </c>
      <c r="F592" s="81" t="str">
        <f t="shared" si="173"/>
        <v>N/A</v>
      </c>
      <c r="G592" s="89">
        <v>0</v>
      </c>
      <c r="H592" s="81" t="str">
        <f t="shared" si="174"/>
        <v>N/A</v>
      </c>
      <c r="I592" s="82" t="s">
        <v>1088</v>
      </c>
      <c r="J592" s="82" t="s">
        <v>1088</v>
      </c>
      <c r="K592" s="83" t="s">
        <v>110</v>
      </c>
      <c r="L592" s="84" t="str">
        <f t="shared" si="175"/>
        <v>N/A</v>
      </c>
    </row>
    <row r="593" spans="1:12" x14ac:dyDescent="0.25">
      <c r="A593" s="126" t="s">
        <v>585</v>
      </c>
      <c r="B593" s="83" t="s">
        <v>50</v>
      </c>
      <c r="C593" s="89">
        <v>0</v>
      </c>
      <c r="D593" s="81" t="str">
        <f t="shared" si="172"/>
        <v>N/A</v>
      </c>
      <c r="E593" s="89">
        <v>0</v>
      </c>
      <c r="F593" s="81" t="str">
        <f t="shared" si="173"/>
        <v>N/A</v>
      </c>
      <c r="G593" s="89">
        <v>0</v>
      </c>
      <c r="H593" s="81" t="str">
        <f t="shared" si="174"/>
        <v>N/A</v>
      </c>
      <c r="I593" s="82" t="s">
        <v>1088</v>
      </c>
      <c r="J593" s="82" t="s">
        <v>1088</v>
      </c>
      <c r="K593" s="83" t="s">
        <v>110</v>
      </c>
      <c r="L593" s="84" t="str">
        <f t="shared" si="175"/>
        <v>N/A</v>
      </c>
    </row>
    <row r="594" spans="1:12" x14ac:dyDescent="0.25">
      <c r="A594" s="126" t="s">
        <v>588</v>
      </c>
      <c r="B594" s="83" t="s">
        <v>50</v>
      </c>
      <c r="C594" s="89">
        <v>0</v>
      </c>
      <c r="D594" s="81" t="str">
        <f t="shared" si="172"/>
        <v>N/A</v>
      </c>
      <c r="E594" s="89">
        <v>0</v>
      </c>
      <c r="F594" s="81" t="str">
        <f t="shared" si="173"/>
        <v>N/A</v>
      </c>
      <c r="G594" s="89">
        <v>0</v>
      </c>
      <c r="H594" s="81" t="str">
        <f t="shared" si="174"/>
        <v>N/A</v>
      </c>
      <c r="I594" s="82" t="s">
        <v>1088</v>
      </c>
      <c r="J594" s="82" t="s">
        <v>1088</v>
      </c>
      <c r="K594" s="83" t="s">
        <v>110</v>
      </c>
      <c r="L594" s="84" t="str">
        <f t="shared" si="175"/>
        <v>N/A</v>
      </c>
    </row>
    <row r="595" spans="1:12" x14ac:dyDescent="0.25">
      <c r="A595" s="126" t="s">
        <v>590</v>
      </c>
      <c r="B595" s="83" t="s">
        <v>50</v>
      </c>
      <c r="C595" s="89">
        <v>0</v>
      </c>
      <c r="D595" s="81" t="str">
        <f t="shared" si="172"/>
        <v>N/A</v>
      </c>
      <c r="E595" s="89">
        <v>0</v>
      </c>
      <c r="F595" s="81" t="str">
        <f t="shared" si="173"/>
        <v>N/A</v>
      </c>
      <c r="G595" s="89">
        <v>0</v>
      </c>
      <c r="H595" s="81" t="str">
        <f t="shared" si="174"/>
        <v>N/A</v>
      </c>
      <c r="I595" s="82" t="s">
        <v>1088</v>
      </c>
      <c r="J595" s="82" t="s">
        <v>1088</v>
      </c>
      <c r="K595" s="83" t="s">
        <v>110</v>
      </c>
      <c r="L595" s="84" t="str">
        <f t="shared" si="175"/>
        <v>N/A</v>
      </c>
    </row>
    <row r="596" spans="1:12" x14ac:dyDescent="0.25">
      <c r="A596" s="86" t="s">
        <v>758</v>
      </c>
      <c r="B596" s="83" t="s">
        <v>50</v>
      </c>
      <c r="C596" s="89">
        <v>0</v>
      </c>
      <c r="D596" s="81" t="str">
        <f t="shared" si="172"/>
        <v>N/A</v>
      </c>
      <c r="E596" s="89">
        <v>0</v>
      </c>
      <c r="F596" s="81" t="str">
        <f t="shared" si="173"/>
        <v>N/A</v>
      </c>
      <c r="G596" s="89">
        <v>0</v>
      </c>
      <c r="H596" s="81" t="str">
        <f t="shared" si="174"/>
        <v>N/A</v>
      </c>
      <c r="I596" s="82" t="s">
        <v>1088</v>
      </c>
      <c r="J596" s="82" t="s">
        <v>1088</v>
      </c>
      <c r="K596" s="83" t="s">
        <v>110</v>
      </c>
      <c r="L596" s="84" t="str">
        <f t="shared" si="175"/>
        <v>N/A</v>
      </c>
    </row>
    <row r="597" spans="1:12" x14ac:dyDescent="0.25">
      <c r="A597" s="86" t="s">
        <v>591</v>
      </c>
      <c r="B597" s="109" t="s">
        <v>50</v>
      </c>
      <c r="C597" s="139">
        <v>0</v>
      </c>
      <c r="D597" s="81" t="str">
        <f t="shared" si="172"/>
        <v>N/A</v>
      </c>
      <c r="E597" s="139">
        <v>0</v>
      </c>
      <c r="F597" s="81" t="str">
        <f t="shared" si="173"/>
        <v>N/A</v>
      </c>
      <c r="G597" s="139">
        <v>0</v>
      </c>
      <c r="H597" s="81" t="str">
        <f t="shared" si="174"/>
        <v>N/A</v>
      </c>
      <c r="I597" s="82" t="s">
        <v>1088</v>
      </c>
      <c r="J597" s="82" t="s">
        <v>1088</v>
      </c>
      <c r="K597" s="109" t="s">
        <v>112</v>
      </c>
      <c r="L597" s="84" t="str">
        <f t="shared" si="175"/>
        <v>N/A</v>
      </c>
    </row>
    <row r="598" spans="1:12" x14ac:dyDescent="0.25">
      <c r="A598" s="86" t="s">
        <v>759</v>
      </c>
      <c r="B598" s="109" t="s">
        <v>50</v>
      </c>
      <c r="C598" s="139" t="s">
        <v>1088</v>
      </c>
      <c r="D598" s="81" t="str">
        <f t="shared" si="172"/>
        <v>N/A</v>
      </c>
      <c r="E598" s="139" t="s">
        <v>1088</v>
      </c>
      <c r="F598" s="81" t="str">
        <f t="shared" si="173"/>
        <v>N/A</v>
      </c>
      <c r="G598" s="139" t="s">
        <v>1088</v>
      </c>
      <c r="H598" s="81" t="str">
        <f t="shared" si="174"/>
        <v>N/A</v>
      </c>
      <c r="I598" s="82" t="s">
        <v>1088</v>
      </c>
      <c r="J598" s="82" t="s">
        <v>1088</v>
      </c>
      <c r="K598" s="109" t="s">
        <v>112</v>
      </c>
      <c r="L598" s="84" t="str">
        <f t="shared" si="175"/>
        <v>N/A</v>
      </c>
    </row>
    <row r="599" spans="1:12" x14ac:dyDescent="0.25">
      <c r="A599" s="126" t="s">
        <v>582</v>
      </c>
      <c r="B599" s="109" t="s">
        <v>50</v>
      </c>
      <c r="C599" s="139" t="s">
        <v>1088</v>
      </c>
      <c r="D599" s="81" t="str">
        <f t="shared" si="172"/>
        <v>N/A</v>
      </c>
      <c r="E599" s="139" t="s">
        <v>1088</v>
      </c>
      <c r="F599" s="81" t="str">
        <f t="shared" si="173"/>
        <v>N/A</v>
      </c>
      <c r="G599" s="139" t="s">
        <v>1088</v>
      </c>
      <c r="H599" s="81" t="str">
        <f t="shared" si="174"/>
        <v>N/A</v>
      </c>
      <c r="I599" s="82" t="s">
        <v>1088</v>
      </c>
      <c r="J599" s="82" t="s">
        <v>1088</v>
      </c>
      <c r="K599" s="109" t="s">
        <v>112</v>
      </c>
      <c r="L599" s="84" t="str">
        <f t="shared" si="175"/>
        <v>N/A</v>
      </c>
    </row>
    <row r="600" spans="1:12" x14ac:dyDescent="0.25">
      <c r="A600" s="126" t="s">
        <v>585</v>
      </c>
      <c r="B600" s="109" t="s">
        <v>50</v>
      </c>
      <c r="C600" s="139" t="s">
        <v>1088</v>
      </c>
      <c r="D600" s="81" t="str">
        <f t="shared" si="172"/>
        <v>N/A</v>
      </c>
      <c r="E600" s="139" t="s">
        <v>1088</v>
      </c>
      <c r="F600" s="81" t="str">
        <f t="shared" si="173"/>
        <v>N/A</v>
      </c>
      <c r="G600" s="139" t="s">
        <v>1088</v>
      </c>
      <c r="H600" s="81" t="str">
        <f t="shared" si="174"/>
        <v>N/A</v>
      </c>
      <c r="I600" s="82" t="s">
        <v>1088</v>
      </c>
      <c r="J600" s="82" t="s">
        <v>1088</v>
      </c>
      <c r="K600" s="109" t="s">
        <v>112</v>
      </c>
      <c r="L600" s="84" t="str">
        <f t="shared" si="175"/>
        <v>N/A</v>
      </c>
    </row>
    <row r="601" spans="1:12" x14ac:dyDescent="0.25">
      <c r="A601" s="126" t="s">
        <v>588</v>
      </c>
      <c r="B601" s="109" t="s">
        <v>50</v>
      </c>
      <c r="C601" s="139" t="s">
        <v>1088</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t="s">
        <v>1088</v>
      </c>
      <c r="D602" s="81" t="str">
        <f t="shared" si="172"/>
        <v>N/A</v>
      </c>
      <c r="E602" s="139" t="s">
        <v>1088</v>
      </c>
      <c r="F602" s="81" t="str">
        <f t="shared" si="173"/>
        <v>N/A</v>
      </c>
      <c r="G602" s="139" t="s">
        <v>1088</v>
      </c>
      <c r="H602" s="81" t="str">
        <f t="shared" si="174"/>
        <v>N/A</v>
      </c>
      <c r="I602" s="82" t="s">
        <v>1088</v>
      </c>
      <c r="J602" s="82" t="s">
        <v>1088</v>
      </c>
      <c r="K602" s="109" t="s">
        <v>112</v>
      </c>
      <c r="L602" s="84" t="str">
        <f t="shared" si="175"/>
        <v>N/A</v>
      </c>
    </row>
    <row r="603" spans="1:12" x14ac:dyDescent="0.25">
      <c r="A603" s="148" t="s">
        <v>760</v>
      </c>
      <c r="B603" s="130" t="s">
        <v>50</v>
      </c>
      <c r="C603" s="143">
        <v>0</v>
      </c>
      <c r="D603" s="81" t="str">
        <f t="shared" si="172"/>
        <v>N/A</v>
      </c>
      <c r="E603" s="143">
        <v>0</v>
      </c>
      <c r="F603" s="81" t="str">
        <f t="shared" si="173"/>
        <v>N/A</v>
      </c>
      <c r="G603" s="143">
        <v>0</v>
      </c>
      <c r="H603" s="81" t="str">
        <f t="shared" si="174"/>
        <v>N/A</v>
      </c>
      <c r="I603" s="82" t="s">
        <v>1088</v>
      </c>
      <c r="J603" s="82" t="s">
        <v>1088</v>
      </c>
      <c r="K603" s="109" t="s">
        <v>112</v>
      </c>
      <c r="L603" s="84" t="str">
        <f t="shared" si="175"/>
        <v>N/A</v>
      </c>
    </row>
    <row r="604" spans="1:12" x14ac:dyDescent="0.25">
      <c r="A604" s="148" t="s">
        <v>761</v>
      </c>
      <c r="B604" s="79" t="s">
        <v>50</v>
      </c>
      <c r="C604" s="85" t="s">
        <v>1088</v>
      </c>
      <c r="D604" s="81" t="str">
        <f t="shared" si="172"/>
        <v>N/A</v>
      </c>
      <c r="E604" s="85" t="s">
        <v>1088</v>
      </c>
      <c r="F604" s="81" t="str">
        <f t="shared" si="173"/>
        <v>N/A</v>
      </c>
      <c r="G604" s="85" t="s">
        <v>1088</v>
      </c>
      <c r="H604" s="81" t="str">
        <f t="shared" si="174"/>
        <v>N/A</v>
      </c>
      <c r="I604" s="82" t="s">
        <v>1088</v>
      </c>
      <c r="J604" s="82" t="s">
        <v>1088</v>
      </c>
      <c r="K604" s="83" t="s">
        <v>112</v>
      </c>
      <c r="L604" s="84" t="str">
        <f t="shared" si="175"/>
        <v>N/A</v>
      </c>
    </row>
    <row r="605" spans="1:12" x14ac:dyDescent="0.25">
      <c r="A605" s="126" t="s">
        <v>582</v>
      </c>
      <c r="B605" s="109" t="s">
        <v>50</v>
      </c>
      <c r="C605" s="139" t="s">
        <v>1088</v>
      </c>
      <c r="D605" s="81" t="str">
        <f t="shared" si="172"/>
        <v>N/A</v>
      </c>
      <c r="E605" s="139" t="s">
        <v>1088</v>
      </c>
      <c r="F605" s="81" t="str">
        <f t="shared" si="173"/>
        <v>N/A</v>
      </c>
      <c r="G605" s="139" t="s">
        <v>1088</v>
      </c>
      <c r="H605" s="81" t="str">
        <f t="shared" si="174"/>
        <v>N/A</v>
      </c>
      <c r="I605" s="82" t="s">
        <v>1088</v>
      </c>
      <c r="J605" s="82" t="s">
        <v>1088</v>
      </c>
      <c r="K605" s="109" t="s">
        <v>112</v>
      </c>
      <c r="L605" s="84" t="str">
        <f t="shared" si="175"/>
        <v>N/A</v>
      </c>
    </row>
    <row r="606" spans="1:12" x14ac:dyDescent="0.25">
      <c r="A606" s="126" t="s">
        <v>585</v>
      </c>
      <c r="B606" s="109" t="s">
        <v>50</v>
      </c>
      <c r="C606" s="139" t="s">
        <v>1088</v>
      </c>
      <c r="D606" s="81" t="str">
        <f t="shared" si="172"/>
        <v>N/A</v>
      </c>
      <c r="E606" s="139" t="s">
        <v>1088</v>
      </c>
      <c r="F606" s="81" t="str">
        <f t="shared" si="173"/>
        <v>N/A</v>
      </c>
      <c r="G606" s="139" t="s">
        <v>1088</v>
      </c>
      <c r="H606" s="81" t="str">
        <f t="shared" si="174"/>
        <v>N/A</v>
      </c>
      <c r="I606" s="82" t="s">
        <v>1088</v>
      </c>
      <c r="J606" s="82" t="s">
        <v>1088</v>
      </c>
      <c r="K606" s="109" t="s">
        <v>112</v>
      </c>
      <c r="L606" s="84" t="str">
        <f t="shared" si="175"/>
        <v>N/A</v>
      </c>
    </row>
    <row r="607" spans="1:12" x14ac:dyDescent="0.25">
      <c r="A607" s="126" t="s">
        <v>588</v>
      </c>
      <c r="B607" s="109" t="s">
        <v>50</v>
      </c>
      <c r="C607" s="139" t="s">
        <v>1088</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t="s">
        <v>1088</v>
      </c>
      <c r="D608" s="98" t="str">
        <f t="shared" si="172"/>
        <v>N/A</v>
      </c>
      <c r="E608" s="157" t="s">
        <v>1088</v>
      </c>
      <c r="F608" s="98" t="str">
        <f t="shared" si="173"/>
        <v>N/A</v>
      </c>
      <c r="G608" s="157" t="s">
        <v>1088</v>
      </c>
      <c r="H608" s="98" t="str">
        <f t="shared" si="174"/>
        <v>N/A</v>
      </c>
      <c r="I608" s="99" t="s">
        <v>1088</v>
      </c>
      <c r="J608" s="99" t="s">
        <v>1088</v>
      </c>
      <c r="K608" s="155" t="s">
        <v>112</v>
      </c>
      <c r="L608" s="92" t="str">
        <f t="shared" si="175"/>
        <v>N/A</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0</v>
      </c>
      <c r="D610" s="102" t="str">
        <f>IF($B610="N/A","N/A",IF(C610&gt;10,"No",IF(C610&lt;-10,"No","Yes")))</f>
        <v>N/A</v>
      </c>
      <c r="E610" s="139">
        <v>0</v>
      </c>
      <c r="F610" s="102" t="str">
        <f>IF($B610="N/A","N/A",IF(E610&gt;10,"No",IF(E610&lt;-10,"No","Yes")))</f>
        <v>N/A</v>
      </c>
      <c r="G610" s="139">
        <v>0</v>
      </c>
      <c r="H610" s="102" t="str">
        <f>IF($B610="N/A","N/A",IF(G610&gt;10,"No",IF(G610&lt;-10,"No","Yes")))</f>
        <v>N/A</v>
      </c>
      <c r="I610" s="103" t="s">
        <v>1088</v>
      </c>
      <c r="J610" s="103" t="s">
        <v>1088</v>
      </c>
      <c r="K610" s="109" t="s">
        <v>112</v>
      </c>
      <c r="L610" s="104" t="str">
        <f>IF(J610="Div by 0", "N/A", IF(K610="N/A","N/A", IF(J610&gt;VALUE(MID(K610,1,2)), "No", IF(J610&lt;-1*VALUE(MID(K610,1,2)), "No", "Yes"))))</f>
        <v>N/A</v>
      </c>
    </row>
    <row r="611" spans="1:12" x14ac:dyDescent="0.25">
      <c r="A611" s="126" t="s">
        <v>599</v>
      </c>
      <c r="B611" s="83" t="s">
        <v>50</v>
      </c>
      <c r="C611" s="140">
        <v>0</v>
      </c>
      <c r="D611" s="81" t="str">
        <f>IF($B611="N/A","N/A",IF(C611&gt;10,"No",IF(C611&lt;-10,"No","Yes")))</f>
        <v>N/A</v>
      </c>
      <c r="E611" s="140">
        <v>0</v>
      </c>
      <c r="F611" s="81" t="str">
        <f>IF($B611="N/A","N/A",IF(E611&gt;10,"No",IF(E611&lt;-10,"No","Yes")))</f>
        <v>N/A</v>
      </c>
      <c r="G611" s="140">
        <v>0</v>
      </c>
      <c r="H611" s="81" t="str">
        <f>IF($B611="N/A","N/A",IF(G611&gt;10,"No",IF(G611&lt;-10,"No","Yes")))</f>
        <v>N/A</v>
      </c>
      <c r="I611" s="82" t="s">
        <v>1088</v>
      </c>
      <c r="J611" s="82" t="s">
        <v>1088</v>
      </c>
      <c r="K611" s="83" t="s">
        <v>112</v>
      </c>
      <c r="L611" s="84" t="str">
        <f>IF(J611="Div by 0", "N/A", IF(K611="N/A","N/A", IF(J611&gt;VALUE(MID(K611,1,2)), "No", IF(J611&lt;-1*VALUE(MID(K611,1,2)), "No", "Yes"))))</f>
        <v>N/A</v>
      </c>
    </row>
    <row r="612" spans="1:12" x14ac:dyDescent="0.25">
      <c r="A612" s="126" t="s">
        <v>600</v>
      </c>
      <c r="B612" s="83" t="s">
        <v>50</v>
      </c>
      <c r="C612" s="140">
        <v>0</v>
      </c>
      <c r="D612" s="81" t="str">
        <f>IF($B612="N/A","N/A",IF(C612&gt;10,"No",IF(C612&lt;-10,"No","Yes")))</f>
        <v>N/A</v>
      </c>
      <c r="E612" s="140">
        <v>0</v>
      </c>
      <c r="F612" s="81" t="str">
        <f>IF($B612="N/A","N/A",IF(E612&gt;10,"No",IF(E612&lt;-10,"No","Yes")))</f>
        <v>N/A</v>
      </c>
      <c r="G612" s="140">
        <v>0</v>
      </c>
      <c r="H612" s="81" t="str">
        <f>IF($B612="N/A","N/A",IF(G612&gt;10,"No",IF(G612&lt;-10,"No","Yes")))</f>
        <v>N/A</v>
      </c>
      <c r="I612" s="82" t="s">
        <v>1088</v>
      </c>
      <c r="J612" s="82" t="s">
        <v>1088</v>
      </c>
      <c r="K612" s="83" t="s">
        <v>112</v>
      </c>
      <c r="L612" s="84" t="str">
        <f>IF(J612="Div by 0", "N/A", IF(K612="N/A","N/A", IF(J612&gt;VALUE(MID(K612,1,2)), "No", IF(J612&lt;-1*VALUE(MID(K612,1,2)), "No", "Yes"))))</f>
        <v>N/A</v>
      </c>
    </row>
    <row r="613" spans="1:12" x14ac:dyDescent="0.25">
      <c r="A613" s="126" t="s">
        <v>601</v>
      </c>
      <c r="B613" s="90" t="s">
        <v>50</v>
      </c>
      <c r="C613" s="97">
        <v>0</v>
      </c>
      <c r="D613" s="98" t="str">
        <f>IF($B613="N/A","N/A",IF(C613&gt;10,"No",IF(C613&lt;-10,"No","Yes")))</f>
        <v>N/A</v>
      </c>
      <c r="E613" s="97">
        <v>0</v>
      </c>
      <c r="F613" s="98" t="str">
        <f>IF($B613="N/A","N/A",IF(E613&gt;10,"No",IF(E613&lt;-10,"No","Yes")))</f>
        <v>N/A</v>
      </c>
      <c r="G613" s="97">
        <v>0</v>
      </c>
      <c r="H613" s="98" t="str">
        <f>IF($B613="N/A","N/A",IF(G613&gt;10,"No",IF(G613&lt;-10,"No","Yes")))</f>
        <v>N/A</v>
      </c>
      <c r="I613" s="99" t="s">
        <v>1088</v>
      </c>
      <c r="J613" s="99" t="s">
        <v>1088</v>
      </c>
      <c r="K613" s="90" t="s">
        <v>112</v>
      </c>
      <c r="L613" s="92" t="str">
        <f>IF(J613="Div by 0", "N/A", IF(K613="N/A","N/A", IF(J613&gt;VALUE(MID(K613,1,2)), "No", IF(J613&lt;-1*VALUE(MID(K613,1,2)), "No", "Yes"))))</f>
        <v>N/A</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t="s">
        <v>1088</v>
      </c>
      <c r="D615" s="102" t="str">
        <f>IF($B615="N/A","N/A",IF(C615&gt;10,"No",IF(C615&lt;-10,"No","Yes")))</f>
        <v>N/A</v>
      </c>
      <c r="E615" s="143" t="s">
        <v>1088</v>
      </c>
      <c r="F615" s="102" t="str">
        <f>IF($B615="N/A","N/A",IF(E615&gt;10,"No",IF(E615&lt;-10,"No","Yes")))</f>
        <v>N/A</v>
      </c>
      <c r="G615" s="143" t="s">
        <v>1088</v>
      </c>
      <c r="H615" s="102" t="str">
        <f>IF($B615="N/A","N/A",IF(G615&gt;10,"No",IF(G615&lt;-10,"No","Yes")))</f>
        <v>N/A</v>
      </c>
      <c r="I615" s="103" t="s">
        <v>1088</v>
      </c>
      <c r="J615" s="103" t="s">
        <v>1088</v>
      </c>
      <c r="K615" s="109" t="s">
        <v>112</v>
      </c>
      <c r="L615" s="104" t="str">
        <f>IF(J615="Div by 0", "N/A", IF(K615="N/A","N/A", IF(J615&gt;VALUE(MID(K615,1,2)), "No", IF(J615&lt;-1*VALUE(MID(K615,1,2)), "No", "Yes"))))</f>
        <v>N/A</v>
      </c>
    </row>
    <row r="616" spans="1:12" x14ac:dyDescent="0.25">
      <c r="A616" s="129" t="s">
        <v>599</v>
      </c>
      <c r="B616" s="79" t="s">
        <v>50</v>
      </c>
      <c r="C616" s="85" t="s">
        <v>1088</v>
      </c>
      <c r="D616" s="81" t="str">
        <f>IF($B616="N/A","N/A",IF(C616&gt;10,"No",IF(C616&lt;-10,"No","Yes")))</f>
        <v>N/A</v>
      </c>
      <c r="E616" s="85" t="s">
        <v>1088</v>
      </c>
      <c r="F616" s="81" t="str">
        <f>IF($B616="N/A","N/A",IF(E616&gt;10,"No",IF(E616&lt;-10,"No","Yes")))</f>
        <v>N/A</v>
      </c>
      <c r="G616" s="85" t="s">
        <v>1088</v>
      </c>
      <c r="H616" s="81" t="str">
        <f>IF($B616="N/A","N/A",IF(G616&gt;10,"No",IF(G616&lt;-10,"No","Yes")))</f>
        <v>N/A</v>
      </c>
      <c r="I616" s="82" t="s">
        <v>1088</v>
      </c>
      <c r="J616" s="82" t="s">
        <v>1088</v>
      </c>
      <c r="K616" s="83" t="s">
        <v>112</v>
      </c>
      <c r="L616" s="84" t="str">
        <f>IF(J616="Div by 0", "N/A", IF(K616="N/A","N/A", IF(J616&gt;VALUE(MID(K616,1,2)), "No", IF(J616&lt;-1*VALUE(MID(K616,1,2)), "No", "Yes"))))</f>
        <v>N/A</v>
      </c>
    </row>
    <row r="617" spans="1:12" x14ac:dyDescent="0.25">
      <c r="A617" s="129" t="s">
        <v>600</v>
      </c>
      <c r="B617" s="79" t="s">
        <v>50</v>
      </c>
      <c r="C617" s="85" t="s">
        <v>1088</v>
      </c>
      <c r="D617" s="81" t="str">
        <f>IF($B617="N/A","N/A",IF(C617&gt;10,"No",IF(C617&lt;-10,"No","Yes")))</f>
        <v>N/A</v>
      </c>
      <c r="E617" s="85" t="s">
        <v>1088</v>
      </c>
      <c r="F617" s="81" t="str">
        <f>IF($B617="N/A","N/A",IF(E617&gt;10,"No",IF(E617&lt;-10,"No","Yes")))</f>
        <v>N/A</v>
      </c>
      <c r="G617" s="85" t="s">
        <v>1088</v>
      </c>
      <c r="H617" s="81" t="str">
        <f>IF($B617="N/A","N/A",IF(G617&gt;10,"No",IF(G617&lt;-10,"No","Yes")))</f>
        <v>N/A</v>
      </c>
      <c r="I617" s="82" t="s">
        <v>1088</v>
      </c>
      <c r="J617" s="82" t="s">
        <v>1088</v>
      </c>
      <c r="K617" s="83" t="s">
        <v>112</v>
      </c>
      <c r="L617" s="84" t="str">
        <f>IF(J617="Div by 0", "N/A", IF(K617="N/A","N/A", IF(J617&gt;VALUE(MID(K617,1,2)), "No", IF(J617&lt;-1*VALUE(MID(K617,1,2)), "No", "Yes"))))</f>
        <v>N/A</v>
      </c>
    </row>
    <row r="618" spans="1:12" x14ac:dyDescent="0.25">
      <c r="A618" s="126" t="s">
        <v>601</v>
      </c>
      <c r="B618" s="90" t="s">
        <v>50</v>
      </c>
      <c r="C618" s="97" t="s">
        <v>1088</v>
      </c>
      <c r="D618" s="81" t="str">
        <f>IF($B618="N/A","N/A",IF(C618&gt;10,"No",IF(C618&lt;-10,"No","Yes")))</f>
        <v>N/A</v>
      </c>
      <c r="E618" s="97" t="s">
        <v>1088</v>
      </c>
      <c r="F618" s="81" t="str">
        <f>IF($B618="N/A","N/A",IF(E618&gt;10,"No",IF(E618&lt;-10,"No","Yes")))</f>
        <v>N/A</v>
      </c>
      <c r="G618" s="97" t="s">
        <v>1088</v>
      </c>
      <c r="H618" s="81" t="str">
        <f>IF($B618="N/A","N/A",IF(G618&gt;10,"No",IF(G618&lt;-10,"No","Yes")))</f>
        <v>N/A</v>
      </c>
      <c r="I618" s="82" t="s">
        <v>1088</v>
      </c>
      <c r="J618" s="82" t="s">
        <v>1088</v>
      </c>
      <c r="K618" s="90" t="s">
        <v>112</v>
      </c>
      <c r="L618" s="84" t="str">
        <f>IF(J618="Div by 0", "N/A", IF(K618="N/A","N/A", IF(J618&gt;VALUE(MID(K618,1,2)), "No", IF(J618&lt;-1*VALUE(MID(K618,1,2)), "No", "Yes"))))</f>
        <v>N/A</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263841</v>
      </c>
      <c r="D620" s="81" t="str">
        <f t="shared" ref="D620:D652" si="176">IF($B620="N/A","N/A",IF(C620&gt;10,"No",IF(C620&lt;-10,"No","Yes")))</f>
        <v>N/A</v>
      </c>
      <c r="E620" s="100">
        <v>251727</v>
      </c>
      <c r="F620" s="81" t="str">
        <f t="shared" ref="F620:F652" si="177">IF($B620="N/A","N/A",IF(E620&gt;10,"No",IF(E620&lt;-10,"No","Yes")))</f>
        <v>N/A</v>
      </c>
      <c r="G620" s="100">
        <v>260362</v>
      </c>
      <c r="H620" s="81" t="str">
        <f t="shared" ref="H620:H652" si="178">IF($B620="N/A","N/A",IF(G620&gt;10,"No",IF(G620&lt;-10,"No","Yes")))</f>
        <v>N/A</v>
      </c>
      <c r="I620" s="82">
        <v>-4.59</v>
      </c>
      <c r="J620" s="82">
        <v>3.43</v>
      </c>
      <c r="K620" s="109" t="s">
        <v>112</v>
      </c>
      <c r="L620" s="84" t="str">
        <f t="shared" ref="L620:L652" si="179">IF(J620="Div by 0", "N/A", IF(K620="N/A","N/A", IF(J620&gt;VALUE(MID(K620,1,2)), "No", IF(J620&lt;-1*VALUE(MID(K620,1,2)), "No", "Yes"))))</f>
        <v>Yes</v>
      </c>
    </row>
    <row r="621" spans="1:12" x14ac:dyDescent="0.25">
      <c r="A621" s="148" t="s">
        <v>32</v>
      </c>
      <c r="B621" s="79" t="s">
        <v>50</v>
      </c>
      <c r="C621" s="80">
        <v>212535</v>
      </c>
      <c r="D621" s="81" t="str">
        <f t="shared" si="176"/>
        <v>N/A</v>
      </c>
      <c r="E621" s="80">
        <v>204917</v>
      </c>
      <c r="F621" s="81" t="str">
        <f t="shared" si="177"/>
        <v>N/A</v>
      </c>
      <c r="G621" s="80">
        <v>205228</v>
      </c>
      <c r="H621" s="81" t="str">
        <f t="shared" si="178"/>
        <v>N/A</v>
      </c>
      <c r="I621" s="82">
        <v>-3.58</v>
      </c>
      <c r="J621" s="82">
        <v>0.15179999999999999</v>
      </c>
      <c r="K621" s="83" t="s">
        <v>112</v>
      </c>
      <c r="L621" s="84" t="str">
        <f t="shared" si="179"/>
        <v>Yes</v>
      </c>
    </row>
    <row r="622" spans="1:12" x14ac:dyDescent="0.25">
      <c r="A622" s="148" t="s">
        <v>398</v>
      </c>
      <c r="B622" s="79" t="s">
        <v>50</v>
      </c>
      <c r="C622" s="80">
        <v>177329.27</v>
      </c>
      <c r="D622" s="81" t="str">
        <f t="shared" si="176"/>
        <v>N/A</v>
      </c>
      <c r="E622" s="80">
        <v>167412.56</v>
      </c>
      <c r="F622" s="81" t="str">
        <f t="shared" si="177"/>
        <v>N/A</v>
      </c>
      <c r="G622" s="80">
        <v>174224</v>
      </c>
      <c r="H622" s="81" t="str">
        <f t="shared" si="178"/>
        <v>N/A</v>
      </c>
      <c r="I622" s="82">
        <v>-5.59</v>
      </c>
      <c r="J622" s="82">
        <v>4.069</v>
      </c>
      <c r="K622" s="83" t="s">
        <v>112</v>
      </c>
      <c r="L622" s="84" t="str">
        <f t="shared" si="179"/>
        <v>Yes</v>
      </c>
    </row>
    <row r="623" spans="1:12" x14ac:dyDescent="0.25">
      <c r="A623" s="78" t="s">
        <v>581</v>
      </c>
      <c r="B623" s="79" t="s">
        <v>50</v>
      </c>
      <c r="C623" s="80">
        <v>291</v>
      </c>
      <c r="D623" s="81" t="str">
        <f t="shared" si="176"/>
        <v>N/A</v>
      </c>
      <c r="E623" s="80">
        <v>299</v>
      </c>
      <c r="F623" s="81" t="str">
        <f t="shared" si="177"/>
        <v>N/A</v>
      </c>
      <c r="G623" s="80">
        <v>310</v>
      </c>
      <c r="H623" s="81" t="str">
        <f t="shared" si="178"/>
        <v>N/A</v>
      </c>
      <c r="I623" s="82">
        <v>2.7490000000000001</v>
      </c>
      <c r="J623" s="82">
        <v>3.6789999999999998</v>
      </c>
      <c r="K623" s="83" t="s">
        <v>111</v>
      </c>
      <c r="L623" s="84" t="str">
        <f t="shared" si="179"/>
        <v>Yes</v>
      </c>
    </row>
    <row r="624" spans="1:12" x14ac:dyDescent="0.25">
      <c r="A624" s="129" t="s">
        <v>767</v>
      </c>
      <c r="B624" s="79" t="s">
        <v>50</v>
      </c>
      <c r="C624" s="80">
        <v>116</v>
      </c>
      <c r="D624" s="81" t="str">
        <f t="shared" si="176"/>
        <v>N/A</v>
      </c>
      <c r="E624" s="80">
        <v>110</v>
      </c>
      <c r="F624" s="81" t="str">
        <f t="shared" si="177"/>
        <v>N/A</v>
      </c>
      <c r="G624" s="80">
        <v>128</v>
      </c>
      <c r="H624" s="81" t="str">
        <f t="shared" si="178"/>
        <v>N/A</v>
      </c>
      <c r="I624" s="82">
        <v>-5.17</v>
      </c>
      <c r="J624" s="82">
        <v>16.36</v>
      </c>
      <c r="K624" s="83" t="s">
        <v>111</v>
      </c>
      <c r="L624" s="84" t="str">
        <f t="shared" si="179"/>
        <v>No</v>
      </c>
    </row>
    <row r="625" spans="1:12" x14ac:dyDescent="0.25">
      <c r="A625" s="129" t="s">
        <v>768</v>
      </c>
      <c r="B625" s="79" t="s">
        <v>50</v>
      </c>
      <c r="C625" s="80">
        <v>14</v>
      </c>
      <c r="D625" s="81" t="str">
        <f t="shared" si="176"/>
        <v>N/A</v>
      </c>
      <c r="E625" s="80">
        <v>23</v>
      </c>
      <c r="F625" s="81" t="str">
        <f t="shared" si="177"/>
        <v>N/A</v>
      </c>
      <c r="G625" s="80">
        <v>27</v>
      </c>
      <c r="H625" s="81" t="str">
        <f t="shared" si="178"/>
        <v>N/A</v>
      </c>
      <c r="I625" s="82">
        <v>64.290000000000006</v>
      </c>
      <c r="J625" s="82">
        <v>17.39</v>
      </c>
      <c r="K625" s="83" t="s">
        <v>111</v>
      </c>
      <c r="L625" s="84" t="str">
        <f t="shared" si="179"/>
        <v>No</v>
      </c>
    </row>
    <row r="626" spans="1:12" x14ac:dyDescent="0.25">
      <c r="A626" s="129" t="s">
        <v>769</v>
      </c>
      <c r="B626" s="79" t="s">
        <v>50</v>
      </c>
      <c r="C626" s="80">
        <v>119</v>
      </c>
      <c r="D626" s="81" t="str">
        <f t="shared" si="176"/>
        <v>N/A</v>
      </c>
      <c r="E626" s="80">
        <v>136</v>
      </c>
      <c r="F626" s="81" t="str">
        <f t="shared" si="177"/>
        <v>N/A</v>
      </c>
      <c r="G626" s="80">
        <v>127</v>
      </c>
      <c r="H626" s="81" t="str">
        <f t="shared" si="178"/>
        <v>N/A</v>
      </c>
      <c r="I626" s="82">
        <v>14.29</v>
      </c>
      <c r="J626" s="82">
        <v>-6.62</v>
      </c>
      <c r="K626" s="83" t="s">
        <v>111</v>
      </c>
      <c r="L626" s="84" t="str">
        <f t="shared" si="179"/>
        <v>Yes</v>
      </c>
    </row>
    <row r="627" spans="1:12" x14ac:dyDescent="0.25">
      <c r="A627" s="129" t="s">
        <v>770</v>
      </c>
      <c r="B627" s="79" t="s">
        <v>50</v>
      </c>
      <c r="C627" s="80">
        <v>42</v>
      </c>
      <c r="D627" s="81" t="str">
        <f t="shared" si="176"/>
        <v>N/A</v>
      </c>
      <c r="E627" s="80">
        <v>30</v>
      </c>
      <c r="F627" s="81" t="str">
        <f t="shared" si="177"/>
        <v>N/A</v>
      </c>
      <c r="G627" s="80">
        <v>28</v>
      </c>
      <c r="H627" s="81" t="str">
        <f t="shared" si="178"/>
        <v>N/A</v>
      </c>
      <c r="I627" s="82">
        <v>-28.6</v>
      </c>
      <c r="J627" s="82">
        <v>-6.67</v>
      </c>
      <c r="K627" s="83" t="s">
        <v>111</v>
      </c>
      <c r="L627" s="84" t="str">
        <f t="shared" si="179"/>
        <v>Yes</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19839</v>
      </c>
      <c r="D629" s="81" t="str">
        <f t="shared" si="176"/>
        <v>N/A</v>
      </c>
      <c r="E629" s="80">
        <v>20003</v>
      </c>
      <c r="F629" s="81" t="str">
        <f t="shared" si="177"/>
        <v>N/A</v>
      </c>
      <c r="G629" s="80">
        <v>21437</v>
      </c>
      <c r="H629" s="81" t="str">
        <f t="shared" si="178"/>
        <v>N/A</v>
      </c>
      <c r="I629" s="82">
        <v>0.82669999999999999</v>
      </c>
      <c r="J629" s="82">
        <v>7.1689999999999996</v>
      </c>
      <c r="K629" s="83" t="s">
        <v>111</v>
      </c>
      <c r="L629" s="84" t="str">
        <f t="shared" si="179"/>
        <v>Yes</v>
      </c>
    </row>
    <row r="630" spans="1:12" x14ac:dyDescent="0.25">
      <c r="A630" s="129" t="s">
        <v>772</v>
      </c>
      <c r="B630" s="79" t="s">
        <v>50</v>
      </c>
      <c r="C630" s="80">
        <v>12270</v>
      </c>
      <c r="D630" s="81" t="str">
        <f t="shared" si="176"/>
        <v>N/A</v>
      </c>
      <c r="E630" s="80">
        <v>12656</v>
      </c>
      <c r="F630" s="81" t="str">
        <f t="shared" si="177"/>
        <v>N/A</v>
      </c>
      <c r="G630" s="80">
        <v>13338</v>
      </c>
      <c r="H630" s="81" t="str">
        <f t="shared" si="178"/>
        <v>N/A</v>
      </c>
      <c r="I630" s="82">
        <v>3.1459999999999999</v>
      </c>
      <c r="J630" s="82">
        <v>5.3890000000000002</v>
      </c>
      <c r="K630" s="83" t="s">
        <v>111</v>
      </c>
      <c r="L630" s="84" t="str">
        <f t="shared" si="179"/>
        <v>Yes</v>
      </c>
    </row>
    <row r="631" spans="1:12" x14ac:dyDescent="0.25">
      <c r="A631" s="129" t="s">
        <v>773</v>
      </c>
      <c r="B631" s="79" t="s">
        <v>50</v>
      </c>
      <c r="C631" s="80">
        <v>1055</v>
      </c>
      <c r="D631" s="81" t="str">
        <f t="shared" si="176"/>
        <v>N/A</v>
      </c>
      <c r="E631" s="80">
        <v>965</v>
      </c>
      <c r="F631" s="81" t="str">
        <f t="shared" si="177"/>
        <v>N/A</v>
      </c>
      <c r="G631" s="80">
        <v>1262</v>
      </c>
      <c r="H631" s="81" t="str">
        <f t="shared" si="178"/>
        <v>N/A</v>
      </c>
      <c r="I631" s="82">
        <v>-8.5299999999999994</v>
      </c>
      <c r="J631" s="82">
        <v>30.78</v>
      </c>
      <c r="K631" s="83" t="s">
        <v>111</v>
      </c>
      <c r="L631" s="84" t="str">
        <f t="shared" si="179"/>
        <v>No</v>
      </c>
    </row>
    <row r="632" spans="1:12" x14ac:dyDescent="0.25">
      <c r="A632" s="129" t="s">
        <v>866</v>
      </c>
      <c r="B632" s="79" t="s">
        <v>50</v>
      </c>
      <c r="C632" s="80">
        <v>3996</v>
      </c>
      <c r="D632" s="81" t="str">
        <f t="shared" si="176"/>
        <v>N/A</v>
      </c>
      <c r="E632" s="80">
        <v>3778</v>
      </c>
      <c r="F632" s="81" t="str">
        <f t="shared" si="177"/>
        <v>N/A</v>
      </c>
      <c r="G632" s="80">
        <v>4192</v>
      </c>
      <c r="H632" s="81" t="str">
        <f t="shared" si="178"/>
        <v>N/A</v>
      </c>
      <c r="I632" s="82">
        <v>-5.46</v>
      </c>
      <c r="J632" s="82">
        <v>10.96</v>
      </c>
      <c r="K632" s="83" t="s">
        <v>111</v>
      </c>
      <c r="L632" s="84" t="str">
        <f t="shared" si="179"/>
        <v>No</v>
      </c>
    </row>
    <row r="633" spans="1:12" x14ac:dyDescent="0.25">
      <c r="A633" s="129" t="s">
        <v>788</v>
      </c>
      <c r="B633" s="79" t="s">
        <v>50</v>
      </c>
      <c r="C633" s="80">
        <v>2517</v>
      </c>
      <c r="D633" s="81" t="str">
        <f t="shared" si="176"/>
        <v>N/A</v>
      </c>
      <c r="E633" s="80">
        <v>2604</v>
      </c>
      <c r="F633" s="81" t="str">
        <f t="shared" si="177"/>
        <v>N/A</v>
      </c>
      <c r="G633" s="80">
        <v>2645</v>
      </c>
      <c r="H633" s="81" t="str">
        <f t="shared" si="178"/>
        <v>N/A</v>
      </c>
      <c r="I633" s="82">
        <v>3.456</v>
      </c>
      <c r="J633" s="82">
        <v>1.575</v>
      </c>
      <c r="K633" s="83" t="s">
        <v>111</v>
      </c>
      <c r="L633" s="84" t="str">
        <f t="shared" si="179"/>
        <v>Yes</v>
      </c>
    </row>
    <row r="634" spans="1:12" x14ac:dyDescent="0.25">
      <c r="A634" s="129" t="s">
        <v>774</v>
      </c>
      <c r="B634" s="79" t="s">
        <v>50</v>
      </c>
      <c r="C634" s="80">
        <v>11</v>
      </c>
      <c r="D634" s="81" t="str">
        <f t="shared" si="176"/>
        <v>N/A</v>
      </c>
      <c r="E634" s="80">
        <v>0</v>
      </c>
      <c r="F634" s="81" t="str">
        <f t="shared" si="177"/>
        <v>N/A</v>
      </c>
      <c r="G634" s="80">
        <v>0</v>
      </c>
      <c r="H634" s="81" t="str">
        <f t="shared" si="178"/>
        <v>N/A</v>
      </c>
      <c r="I634" s="82">
        <v>-100</v>
      </c>
      <c r="J634" s="82" t="s">
        <v>1088</v>
      </c>
      <c r="K634" s="83" t="s">
        <v>111</v>
      </c>
      <c r="L634" s="84" t="str">
        <f t="shared" si="179"/>
        <v>N/A</v>
      </c>
    </row>
    <row r="635" spans="1:12" x14ac:dyDescent="0.25">
      <c r="A635" s="78" t="s">
        <v>587</v>
      </c>
      <c r="B635" s="79" t="s">
        <v>50</v>
      </c>
      <c r="C635" s="80">
        <v>166483</v>
      </c>
      <c r="D635" s="81" t="str">
        <f t="shared" si="176"/>
        <v>N/A</v>
      </c>
      <c r="E635" s="80">
        <v>157397</v>
      </c>
      <c r="F635" s="81" t="str">
        <f t="shared" si="177"/>
        <v>N/A</v>
      </c>
      <c r="G635" s="80">
        <v>164090</v>
      </c>
      <c r="H635" s="81" t="str">
        <f t="shared" si="178"/>
        <v>N/A</v>
      </c>
      <c r="I635" s="82">
        <v>-5.46</v>
      </c>
      <c r="J635" s="82">
        <v>4.2519999999999998</v>
      </c>
      <c r="K635" s="83" t="s">
        <v>111</v>
      </c>
      <c r="L635" s="84" t="str">
        <f t="shared" si="179"/>
        <v>Yes</v>
      </c>
    </row>
    <row r="636" spans="1:12" x14ac:dyDescent="0.25">
      <c r="A636" s="129" t="s">
        <v>775</v>
      </c>
      <c r="B636" s="79" t="s">
        <v>50</v>
      </c>
      <c r="C636" s="80">
        <v>51126</v>
      </c>
      <c r="D636" s="81" t="str">
        <f t="shared" si="176"/>
        <v>N/A</v>
      </c>
      <c r="E636" s="80">
        <v>48039</v>
      </c>
      <c r="F636" s="81" t="str">
        <f t="shared" si="177"/>
        <v>N/A</v>
      </c>
      <c r="G636" s="80">
        <v>52667</v>
      </c>
      <c r="H636" s="81" t="str">
        <f t="shared" si="178"/>
        <v>N/A</v>
      </c>
      <c r="I636" s="82">
        <v>-6.04</v>
      </c>
      <c r="J636" s="82">
        <v>9.6340000000000003</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1444</v>
      </c>
      <c r="D638" s="81" t="str">
        <f t="shared" si="176"/>
        <v>N/A</v>
      </c>
      <c r="E638" s="80">
        <v>1183</v>
      </c>
      <c r="F638" s="81" t="str">
        <f t="shared" si="177"/>
        <v>N/A</v>
      </c>
      <c r="G638" s="80">
        <v>1069</v>
      </c>
      <c r="H638" s="81" t="str">
        <f t="shared" si="178"/>
        <v>N/A</v>
      </c>
      <c r="I638" s="82">
        <v>-18.100000000000001</v>
      </c>
      <c r="J638" s="82">
        <v>-9.64</v>
      </c>
      <c r="K638" s="83" t="s">
        <v>111</v>
      </c>
      <c r="L638" s="84" t="str">
        <f t="shared" si="179"/>
        <v>Yes</v>
      </c>
    </row>
    <row r="639" spans="1:12" x14ac:dyDescent="0.25">
      <c r="A639" s="129" t="s">
        <v>778</v>
      </c>
      <c r="B639" s="79" t="s">
        <v>50</v>
      </c>
      <c r="C639" s="80">
        <v>72709</v>
      </c>
      <c r="D639" s="81" t="str">
        <f t="shared" si="176"/>
        <v>N/A</v>
      </c>
      <c r="E639" s="80">
        <v>68204</v>
      </c>
      <c r="F639" s="81" t="str">
        <f t="shared" si="177"/>
        <v>N/A</v>
      </c>
      <c r="G639" s="80">
        <v>72044</v>
      </c>
      <c r="H639" s="81" t="str">
        <f t="shared" si="178"/>
        <v>N/A</v>
      </c>
      <c r="I639" s="82">
        <v>-6.2</v>
      </c>
      <c r="J639" s="82">
        <v>5.63</v>
      </c>
      <c r="K639" s="83" t="s">
        <v>111</v>
      </c>
      <c r="L639" s="84" t="str">
        <f t="shared" si="179"/>
        <v>Yes</v>
      </c>
    </row>
    <row r="640" spans="1:12" x14ac:dyDescent="0.25">
      <c r="A640" s="129" t="s">
        <v>779</v>
      </c>
      <c r="B640" s="79" t="s">
        <v>50</v>
      </c>
      <c r="C640" s="80">
        <v>32434</v>
      </c>
      <c r="D640" s="81" t="str">
        <f t="shared" si="176"/>
        <v>N/A</v>
      </c>
      <c r="E640" s="80">
        <v>30691</v>
      </c>
      <c r="F640" s="81" t="str">
        <f t="shared" si="177"/>
        <v>N/A</v>
      </c>
      <c r="G640" s="80">
        <v>28947</v>
      </c>
      <c r="H640" s="81" t="str">
        <f t="shared" si="178"/>
        <v>N/A</v>
      </c>
      <c r="I640" s="82">
        <v>-5.37</v>
      </c>
      <c r="J640" s="82">
        <v>-5.68</v>
      </c>
      <c r="K640" s="83" t="s">
        <v>111</v>
      </c>
      <c r="L640" s="84" t="str">
        <f t="shared" si="179"/>
        <v>Yes</v>
      </c>
    </row>
    <row r="641" spans="1:12" x14ac:dyDescent="0.25">
      <c r="A641" s="129" t="s">
        <v>780</v>
      </c>
      <c r="B641" s="79" t="s">
        <v>50</v>
      </c>
      <c r="C641" s="80">
        <v>8547</v>
      </c>
      <c r="D641" s="81" t="str">
        <f t="shared" si="176"/>
        <v>N/A</v>
      </c>
      <c r="E641" s="80">
        <v>9280</v>
      </c>
      <c r="F641" s="81" t="str">
        <f t="shared" si="177"/>
        <v>N/A</v>
      </c>
      <c r="G641" s="80">
        <v>9363</v>
      </c>
      <c r="H641" s="81" t="str">
        <f t="shared" si="178"/>
        <v>N/A</v>
      </c>
      <c r="I641" s="82">
        <v>8.5760000000000005</v>
      </c>
      <c r="J641" s="82">
        <v>0.89439999999999997</v>
      </c>
      <c r="K641" s="83" t="s">
        <v>111</v>
      </c>
      <c r="L641" s="84" t="str">
        <f t="shared" si="179"/>
        <v>Yes</v>
      </c>
    </row>
    <row r="642" spans="1:12" x14ac:dyDescent="0.25">
      <c r="A642" s="129" t="s">
        <v>781</v>
      </c>
      <c r="B642" s="79" t="s">
        <v>50</v>
      </c>
      <c r="C642" s="80">
        <v>223</v>
      </c>
      <c r="D642" s="81" t="str">
        <f t="shared" si="176"/>
        <v>N/A</v>
      </c>
      <c r="E642" s="80">
        <v>0</v>
      </c>
      <c r="F642" s="81" t="str">
        <f t="shared" si="177"/>
        <v>N/A</v>
      </c>
      <c r="G642" s="80">
        <v>0</v>
      </c>
      <c r="H642" s="81" t="str">
        <f t="shared" si="178"/>
        <v>N/A</v>
      </c>
      <c r="I642" s="82">
        <v>-100</v>
      </c>
      <c r="J642" s="82" t="s">
        <v>1088</v>
      </c>
      <c r="K642" s="83" t="s">
        <v>111</v>
      </c>
      <c r="L642" s="84" t="str">
        <f t="shared" si="179"/>
        <v>N/A</v>
      </c>
    </row>
    <row r="643" spans="1:12" x14ac:dyDescent="0.25">
      <c r="A643" s="78" t="s">
        <v>589</v>
      </c>
      <c r="B643" s="79" t="s">
        <v>50</v>
      </c>
      <c r="C643" s="80">
        <v>77228</v>
      </c>
      <c r="D643" s="81" t="str">
        <f t="shared" si="176"/>
        <v>N/A</v>
      </c>
      <c r="E643" s="80">
        <v>74028</v>
      </c>
      <c r="F643" s="81" t="str">
        <f t="shared" si="177"/>
        <v>N/A</v>
      </c>
      <c r="G643" s="80">
        <v>74525</v>
      </c>
      <c r="H643" s="81" t="str">
        <f t="shared" si="178"/>
        <v>N/A</v>
      </c>
      <c r="I643" s="82">
        <v>-4.1399999999999997</v>
      </c>
      <c r="J643" s="82">
        <v>0.6714</v>
      </c>
      <c r="K643" s="83" t="s">
        <v>111</v>
      </c>
      <c r="L643" s="84" t="str">
        <f t="shared" si="179"/>
        <v>Yes</v>
      </c>
    </row>
    <row r="644" spans="1:12" x14ac:dyDescent="0.25">
      <c r="A644" s="129" t="s">
        <v>782</v>
      </c>
      <c r="B644" s="79" t="s">
        <v>50</v>
      </c>
      <c r="C644" s="80">
        <v>22215</v>
      </c>
      <c r="D644" s="81" t="str">
        <f t="shared" si="176"/>
        <v>N/A</v>
      </c>
      <c r="E644" s="80">
        <v>19304</v>
      </c>
      <c r="F644" s="81" t="str">
        <f t="shared" si="177"/>
        <v>N/A</v>
      </c>
      <c r="G644" s="80">
        <v>22210</v>
      </c>
      <c r="H644" s="81" t="str">
        <f t="shared" si="178"/>
        <v>N/A</v>
      </c>
      <c r="I644" s="82">
        <v>-13.1</v>
      </c>
      <c r="J644" s="82">
        <v>15.05</v>
      </c>
      <c r="K644" s="83" t="s">
        <v>111</v>
      </c>
      <c r="L644" s="84" t="str">
        <f t="shared" si="179"/>
        <v>No</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1240</v>
      </c>
      <c r="D646" s="81" t="str">
        <f t="shared" si="176"/>
        <v>N/A</v>
      </c>
      <c r="E646" s="80">
        <v>916</v>
      </c>
      <c r="F646" s="81" t="str">
        <f t="shared" si="177"/>
        <v>N/A</v>
      </c>
      <c r="G646" s="80">
        <v>1114</v>
      </c>
      <c r="H646" s="81" t="str">
        <f t="shared" si="178"/>
        <v>N/A</v>
      </c>
      <c r="I646" s="82">
        <v>-26.1</v>
      </c>
      <c r="J646" s="82">
        <v>21.62</v>
      </c>
      <c r="K646" s="83" t="s">
        <v>111</v>
      </c>
      <c r="L646" s="84" t="str">
        <f t="shared" si="179"/>
        <v>No</v>
      </c>
    </row>
    <row r="647" spans="1:12" x14ac:dyDescent="0.25">
      <c r="A647" s="129" t="s">
        <v>785</v>
      </c>
      <c r="B647" s="79" t="s">
        <v>50</v>
      </c>
      <c r="C647" s="80">
        <v>18444</v>
      </c>
      <c r="D647" s="81" t="str">
        <f t="shared" si="176"/>
        <v>N/A</v>
      </c>
      <c r="E647" s="80">
        <v>18547</v>
      </c>
      <c r="F647" s="81" t="str">
        <f t="shared" si="177"/>
        <v>N/A</v>
      </c>
      <c r="G647" s="80">
        <v>20259</v>
      </c>
      <c r="H647" s="81" t="str">
        <f t="shared" si="178"/>
        <v>N/A</v>
      </c>
      <c r="I647" s="82">
        <v>0.55840000000000001</v>
      </c>
      <c r="J647" s="82">
        <v>9.2309999999999999</v>
      </c>
      <c r="K647" s="83" t="s">
        <v>111</v>
      </c>
      <c r="L647" s="84" t="str">
        <f t="shared" si="179"/>
        <v>Yes</v>
      </c>
    </row>
    <row r="648" spans="1:12" x14ac:dyDescent="0.25">
      <c r="A648" s="129" t="s">
        <v>786</v>
      </c>
      <c r="B648" s="79" t="s">
        <v>50</v>
      </c>
      <c r="C648" s="80">
        <v>10821</v>
      </c>
      <c r="D648" s="81" t="str">
        <f t="shared" si="176"/>
        <v>N/A</v>
      </c>
      <c r="E648" s="80">
        <v>8010</v>
      </c>
      <c r="F648" s="81" t="str">
        <f t="shared" si="177"/>
        <v>N/A</v>
      </c>
      <c r="G648" s="80">
        <v>5832</v>
      </c>
      <c r="H648" s="81" t="str">
        <f t="shared" si="178"/>
        <v>N/A</v>
      </c>
      <c r="I648" s="82">
        <v>-26</v>
      </c>
      <c r="J648" s="82">
        <v>-27.2</v>
      </c>
      <c r="K648" s="83" t="s">
        <v>111</v>
      </c>
      <c r="L648" s="84" t="str">
        <f t="shared" si="179"/>
        <v>No</v>
      </c>
    </row>
    <row r="649" spans="1:12" x14ac:dyDescent="0.25">
      <c r="A649" s="129" t="s">
        <v>787</v>
      </c>
      <c r="B649" s="79" t="s">
        <v>50</v>
      </c>
      <c r="C649" s="80">
        <v>24508</v>
      </c>
      <c r="D649" s="81" t="str">
        <f t="shared" si="176"/>
        <v>N/A</v>
      </c>
      <c r="E649" s="80">
        <v>27251</v>
      </c>
      <c r="F649" s="81" t="str">
        <f t="shared" si="177"/>
        <v>N/A</v>
      </c>
      <c r="G649" s="80">
        <v>25110</v>
      </c>
      <c r="H649" s="81" t="str">
        <f t="shared" si="178"/>
        <v>N/A</v>
      </c>
      <c r="I649" s="82">
        <v>11.19</v>
      </c>
      <c r="J649" s="82">
        <v>-7.86</v>
      </c>
      <c r="K649" s="83" t="s">
        <v>111</v>
      </c>
      <c r="L649" s="84" t="str">
        <f t="shared" si="179"/>
        <v>Yes</v>
      </c>
    </row>
    <row r="650" spans="1:12" ht="12.75" customHeight="1" x14ac:dyDescent="0.25">
      <c r="A650" s="78" t="s">
        <v>808</v>
      </c>
      <c r="B650" s="79" t="s">
        <v>50</v>
      </c>
      <c r="C650" s="80">
        <v>125</v>
      </c>
      <c r="D650" s="81" t="str">
        <f t="shared" si="176"/>
        <v>N/A</v>
      </c>
      <c r="E650" s="80">
        <v>113</v>
      </c>
      <c r="F650" s="81" t="str">
        <f t="shared" si="177"/>
        <v>N/A</v>
      </c>
      <c r="G650" s="80">
        <v>113</v>
      </c>
      <c r="H650" s="81" t="str">
        <f t="shared" si="178"/>
        <v>N/A</v>
      </c>
      <c r="I650" s="82">
        <v>-9.6</v>
      </c>
      <c r="J650" s="82">
        <v>0</v>
      </c>
      <c r="K650" s="83" t="s">
        <v>111</v>
      </c>
      <c r="L650" s="84" t="str">
        <f t="shared" si="179"/>
        <v>Yes</v>
      </c>
    </row>
    <row r="651" spans="1:12" x14ac:dyDescent="0.25">
      <c r="A651" s="148" t="s">
        <v>399</v>
      </c>
      <c r="B651" s="79" t="s">
        <v>50</v>
      </c>
      <c r="C651" s="85">
        <v>703819674</v>
      </c>
      <c r="D651" s="81" t="str">
        <f t="shared" si="176"/>
        <v>N/A</v>
      </c>
      <c r="E651" s="85">
        <v>748465564</v>
      </c>
      <c r="F651" s="81" t="str">
        <f t="shared" si="177"/>
        <v>N/A</v>
      </c>
      <c r="G651" s="85">
        <v>733472552</v>
      </c>
      <c r="H651" s="81" t="str">
        <f t="shared" si="178"/>
        <v>N/A</v>
      </c>
      <c r="I651" s="82">
        <v>6.343</v>
      </c>
      <c r="J651" s="82">
        <v>-2</v>
      </c>
      <c r="K651" s="83" t="s">
        <v>112</v>
      </c>
      <c r="L651" s="84" t="str">
        <f t="shared" si="179"/>
        <v>Yes</v>
      </c>
    </row>
    <row r="652" spans="1:12" x14ac:dyDescent="0.25">
      <c r="A652" s="148" t="s">
        <v>400</v>
      </c>
      <c r="B652" s="79" t="s">
        <v>50</v>
      </c>
      <c r="C652" s="85">
        <v>2667.5902305</v>
      </c>
      <c r="D652" s="81" t="str">
        <f t="shared" si="176"/>
        <v>N/A</v>
      </c>
      <c r="E652" s="85">
        <v>2973.3225438999998</v>
      </c>
      <c r="F652" s="81" t="str">
        <f t="shared" si="177"/>
        <v>N/A</v>
      </c>
      <c r="G652" s="85">
        <v>2817.1259707999998</v>
      </c>
      <c r="H652" s="81" t="str">
        <f t="shared" si="178"/>
        <v>N/A</v>
      </c>
      <c r="I652" s="82">
        <v>11.46</v>
      </c>
      <c r="J652" s="82">
        <v>-5.25</v>
      </c>
      <c r="K652" s="83" t="s">
        <v>112</v>
      </c>
      <c r="L652" s="84" t="str">
        <f t="shared" si="179"/>
        <v>Yes</v>
      </c>
    </row>
    <row r="653" spans="1:12" ht="12.75" customHeight="1" x14ac:dyDescent="0.25">
      <c r="A653" s="148" t="s">
        <v>401</v>
      </c>
      <c r="B653" s="96" t="s">
        <v>50</v>
      </c>
      <c r="C653" s="94">
        <v>3311.5471521999998</v>
      </c>
      <c r="D653" s="98" t="str">
        <f>IF($B653="N/A","N/A",IF(C653&gt;10,"No",IF(C653&lt;-10,"No","Yes")))</f>
        <v>N/A</v>
      </c>
      <c r="E653" s="94">
        <v>3652.5303610999999</v>
      </c>
      <c r="F653" s="98" t="str">
        <f>IF($B653="N/A","N/A",IF(E653&gt;10,"No",IF(E653&lt;-10,"No","Yes")))</f>
        <v>N/A</v>
      </c>
      <c r="G653" s="94">
        <v>3573.9399692000002</v>
      </c>
      <c r="H653" s="98" t="str">
        <f>IF($B653="N/A","N/A",IF(G653&gt;10,"No",IF(G653&lt;-10,"No","Yes")))</f>
        <v>N/A</v>
      </c>
      <c r="I653" s="99">
        <v>10.3</v>
      </c>
      <c r="J653" s="99">
        <v>-2.15</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67997</v>
      </c>
      <c r="F654" s="81" t="str">
        <f t="shared" ref="F654:F657" si="181">IF($B654="N/A","N/A",IF(E654&gt;10,"No",IF(E654&lt;-10,"No","Yes")))</f>
        <v>N/A</v>
      </c>
      <c r="G654" s="85">
        <v>71068696</v>
      </c>
      <c r="H654" s="81" t="str">
        <f t="shared" ref="H654:H657" si="182">IF($B654="N/A","N/A",IF(G654&gt;10,"No",IF(G654&lt;-10,"No","Yes")))</f>
        <v>N/A</v>
      </c>
      <c r="I654" s="82" t="s">
        <v>50</v>
      </c>
      <c r="J654" s="82">
        <v>104000</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36</v>
      </c>
      <c r="F655" s="81" t="str">
        <f>IF($B655="N/A","N/A",IF(E655&gt;0,"No",IF(E655&lt;0,"No","Yes")))</f>
        <v>No</v>
      </c>
      <c r="G655" s="89">
        <v>0</v>
      </c>
      <c r="H655" s="81" t="str">
        <f>IF($B655="N/A","N/A",IF(G655&gt;0,"No",IF(G655&lt;0,"No","Yes")))</f>
        <v>Yes</v>
      </c>
      <c r="I655" s="82" t="s">
        <v>50</v>
      </c>
      <c r="J655" s="82">
        <v>-100</v>
      </c>
      <c r="K655" s="83" t="s">
        <v>111</v>
      </c>
      <c r="L655" s="84" t="str">
        <f t="shared" si="183"/>
        <v>No</v>
      </c>
    </row>
    <row r="656" spans="1:12" x14ac:dyDescent="0.25">
      <c r="A656" s="149" t="s">
        <v>916</v>
      </c>
      <c r="B656" s="79" t="s">
        <v>50</v>
      </c>
      <c r="C656" s="85" t="s">
        <v>50</v>
      </c>
      <c r="D656" s="81" t="str">
        <f t="shared" si="180"/>
        <v>N/A</v>
      </c>
      <c r="E656" s="85">
        <v>67997</v>
      </c>
      <c r="F656" s="81" t="str">
        <f t="shared" si="181"/>
        <v>N/A</v>
      </c>
      <c r="G656" s="85">
        <v>0</v>
      </c>
      <c r="H656" s="81" t="str">
        <f t="shared" si="182"/>
        <v>N/A</v>
      </c>
      <c r="I656" s="82" t="s">
        <v>50</v>
      </c>
      <c r="J656" s="82">
        <v>-100</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t="s">
        <v>1088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5690.7731959000002</v>
      </c>
      <c r="D659" s="102" t="str">
        <f t="shared" ref="D659:D685" si="184">IF($B659="N/A","N/A",IF(C659&gt;10,"No",IF(C659&lt;-10,"No","Yes")))</f>
        <v>N/A</v>
      </c>
      <c r="E659" s="143">
        <v>5518.0535116999999</v>
      </c>
      <c r="F659" s="102" t="str">
        <f t="shared" ref="F659:F685" si="185">IF($B659="N/A","N/A",IF(E659&gt;10,"No",IF(E659&lt;-10,"No","Yes")))</f>
        <v>N/A</v>
      </c>
      <c r="G659" s="143">
        <v>5682.9258065000004</v>
      </c>
      <c r="H659" s="102" t="str">
        <f t="shared" ref="H659:H685" si="186">IF($B659="N/A","N/A",IF(G659&gt;10,"No",IF(G659&lt;-10,"No","Yes")))</f>
        <v>N/A</v>
      </c>
      <c r="I659" s="103">
        <v>-3.04</v>
      </c>
      <c r="J659" s="103">
        <v>2.988</v>
      </c>
      <c r="K659" s="109" t="s">
        <v>112</v>
      </c>
      <c r="L659" s="104" t="str">
        <f t="shared" ref="L659:L685" si="187">IF(J659="Div by 0", "N/A", IF(K659="N/A","N/A", IF(J659&gt;VALUE(MID(K659,1,2)), "No", IF(J659&lt;-1*VALUE(MID(K659,1,2)), "No", "Yes"))))</f>
        <v>Yes</v>
      </c>
    </row>
    <row r="660" spans="1:12" x14ac:dyDescent="0.25">
      <c r="A660" s="129" t="s">
        <v>767</v>
      </c>
      <c r="B660" s="79" t="s">
        <v>50</v>
      </c>
      <c r="C660" s="85">
        <v>3201.2327586000001</v>
      </c>
      <c r="D660" s="81" t="str">
        <f t="shared" si="184"/>
        <v>N/A</v>
      </c>
      <c r="E660" s="85">
        <v>3619.8636363999999</v>
      </c>
      <c r="F660" s="81" t="str">
        <f t="shared" si="185"/>
        <v>N/A</v>
      </c>
      <c r="G660" s="85">
        <v>2484.875</v>
      </c>
      <c r="H660" s="81" t="str">
        <f t="shared" si="186"/>
        <v>N/A</v>
      </c>
      <c r="I660" s="82">
        <v>13.08</v>
      </c>
      <c r="J660" s="82">
        <v>-31.4</v>
      </c>
      <c r="K660" s="83" t="s">
        <v>112</v>
      </c>
      <c r="L660" s="84" t="str">
        <f t="shared" si="187"/>
        <v>No</v>
      </c>
    </row>
    <row r="661" spans="1:12" x14ac:dyDescent="0.25">
      <c r="A661" s="129" t="s">
        <v>768</v>
      </c>
      <c r="B661" s="79" t="s">
        <v>50</v>
      </c>
      <c r="C661" s="85">
        <v>4580.7142856999999</v>
      </c>
      <c r="D661" s="81" t="str">
        <f t="shared" si="184"/>
        <v>N/A</v>
      </c>
      <c r="E661" s="85">
        <v>6585.7826087000003</v>
      </c>
      <c r="F661" s="81" t="str">
        <f t="shared" si="185"/>
        <v>N/A</v>
      </c>
      <c r="G661" s="85">
        <v>2256.3703704</v>
      </c>
      <c r="H661" s="81" t="str">
        <f t="shared" si="186"/>
        <v>N/A</v>
      </c>
      <c r="I661" s="82">
        <v>43.77</v>
      </c>
      <c r="J661" s="82">
        <v>-65.7</v>
      </c>
      <c r="K661" s="83" t="s">
        <v>112</v>
      </c>
      <c r="L661" s="84" t="str">
        <f t="shared" si="187"/>
        <v>No</v>
      </c>
    </row>
    <row r="662" spans="1:12" x14ac:dyDescent="0.25">
      <c r="A662" s="129" t="s">
        <v>769</v>
      </c>
      <c r="B662" s="79" t="s">
        <v>50</v>
      </c>
      <c r="C662" s="85">
        <v>3227.7058824000001</v>
      </c>
      <c r="D662" s="81" t="str">
        <f t="shared" si="184"/>
        <v>N/A</v>
      </c>
      <c r="E662" s="85">
        <v>2952.8235294000001</v>
      </c>
      <c r="F662" s="81" t="str">
        <f t="shared" si="185"/>
        <v>N/A</v>
      </c>
      <c r="G662" s="85">
        <v>5310.3858268000004</v>
      </c>
      <c r="H662" s="81" t="str">
        <f t="shared" si="186"/>
        <v>N/A</v>
      </c>
      <c r="I662" s="82">
        <v>-8.52</v>
      </c>
      <c r="J662" s="82">
        <v>79.84</v>
      </c>
      <c r="K662" s="83" t="s">
        <v>112</v>
      </c>
      <c r="L662" s="84" t="str">
        <f t="shared" si="187"/>
        <v>No</v>
      </c>
    </row>
    <row r="663" spans="1:12" x14ac:dyDescent="0.25">
      <c r="A663" s="129" t="s">
        <v>770</v>
      </c>
      <c r="B663" s="79" t="s">
        <v>50</v>
      </c>
      <c r="C663" s="85">
        <v>19915.357143000001</v>
      </c>
      <c r="D663" s="81" t="str">
        <f t="shared" si="184"/>
        <v>N/A</v>
      </c>
      <c r="E663" s="85">
        <v>23288.533332999999</v>
      </c>
      <c r="F663" s="81" t="str">
        <f t="shared" si="185"/>
        <v>N/A</v>
      </c>
      <c r="G663" s="85">
        <v>25296.5</v>
      </c>
      <c r="H663" s="81" t="str">
        <f t="shared" si="186"/>
        <v>N/A</v>
      </c>
      <c r="I663" s="82">
        <v>16.940000000000001</v>
      </c>
      <c r="J663" s="82">
        <v>8.6219999999999999</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15649.359343</v>
      </c>
      <c r="D665" s="81" t="str">
        <f t="shared" si="184"/>
        <v>N/A</v>
      </c>
      <c r="E665" s="85">
        <v>16530.960556000002</v>
      </c>
      <c r="F665" s="81" t="str">
        <f t="shared" si="185"/>
        <v>N/A</v>
      </c>
      <c r="G665" s="85">
        <v>14612.175117999999</v>
      </c>
      <c r="H665" s="81" t="str">
        <f t="shared" si="186"/>
        <v>N/A</v>
      </c>
      <c r="I665" s="82">
        <v>5.633</v>
      </c>
      <c r="J665" s="82">
        <v>-11.6</v>
      </c>
      <c r="K665" s="83" t="s">
        <v>112</v>
      </c>
      <c r="L665" s="84" t="str">
        <f t="shared" si="187"/>
        <v>Yes</v>
      </c>
    </row>
    <row r="666" spans="1:12" x14ac:dyDescent="0.25">
      <c r="A666" s="129" t="s">
        <v>772</v>
      </c>
      <c r="B666" s="79" t="s">
        <v>50</v>
      </c>
      <c r="C666" s="85">
        <v>12253.780032999999</v>
      </c>
      <c r="D666" s="81" t="str">
        <f t="shared" si="184"/>
        <v>N/A</v>
      </c>
      <c r="E666" s="85">
        <v>12365.141672</v>
      </c>
      <c r="F666" s="81" t="str">
        <f t="shared" si="185"/>
        <v>N/A</v>
      </c>
      <c r="G666" s="85">
        <v>11500.226271</v>
      </c>
      <c r="H666" s="81" t="str">
        <f t="shared" si="186"/>
        <v>N/A</v>
      </c>
      <c r="I666" s="82">
        <v>0.90880000000000005</v>
      </c>
      <c r="J666" s="82">
        <v>-6.99</v>
      </c>
      <c r="K666" s="83" t="s">
        <v>112</v>
      </c>
      <c r="L666" s="84" t="str">
        <f t="shared" si="187"/>
        <v>Yes</v>
      </c>
    </row>
    <row r="667" spans="1:12" x14ac:dyDescent="0.25">
      <c r="A667" s="129" t="s">
        <v>773</v>
      </c>
      <c r="B667" s="79" t="s">
        <v>50</v>
      </c>
      <c r="C667" s="85">
        <v>13674.395261</v>
      </c>
      <c r="D667" s="81" t="str">
        <f t="shared" si="184"/>
        <v>N/A</v>
      </c>
      <c r="E667" s="85">
        <v>14320.670466</v>
      </c>
      <c r="F667" s="81" t="str">
        <f t="shared" si="185"/>
        <v>N/A</v>
      </c>
      <c r="G667" s="85">
        <v>11976.349445</v>
      </c>
      <c r="H667" s="81" t="str">
        <f t="shared" si="186"/>
        <v>N/A</v>
      </c>
      <c r="I667" s="82">
        <v>4.726</v>
      </c>
      <c r="J667" s="82">
        <v>-16.399999999999999</v>
      </c>
      <c r="K667" s="83" t="s">
        <v>112</v>
      </c>
      <c r="L667" s="84" t="str">
        <f t="shared" si="187"/>
        <v>No</v>
      </c>
    </row>
    <row r="668" spans="1:12" x14ac:dyDescent="0.25">
      <c r="A668" s="129" t="s">
        <v>866</v>
      </c>
      <c r="B668" s="79" t="s">
        <v>50</v>
      </c>
      <c r="C668" s="85">
        <v>11569.515265</v>
      </c>
      <c r="D668" s="81" t="str">
        <f t="shared" si="184"/>
        <v>N/A</v>
      </c>
      <c r="E668" s="85">
        <v>13252.238221</v>
      </c>
      <c r="F668" s="81" t="str">
        <f t="shared" si="185"/>
        <v>N/A</v>
      </c>
      <c r="G668" s="85">
        <v>10508.790075999999</v>
      </c>
      <c r="H668" s="81" t="str">
        <f t="shared" si="186"/>
        <v>N/A</v>
      </c>
      <c r="I668" s="82">
        <v>14.54</v>
      </c>
      <c r="J668" s="82">
        <v>-20.7</v>
      </c>
      <c r="K668" s="83" t="s">
        <v>112</v>
      </c>
      <c r="L668" s="84" t="str">
        <f t="shared" si="187"/>
        <v>No</v>
      </c>
    </row>
    <row r="669" spans="1:12" x14ac:dyDescent="0.25">
      <c r="A669" s="129" t="s">
        <v>788</v>
      </c>
      <c r="B669" s="79" t="s">
        <v>50</v>
      </c>
      <c r="C669" s="85">
        <v>39513.503773999997</v>
      </c>
      <c r="D669" s="81" t="str">
        <f t="shared" si="184"/>
        <v>N/A</v>
      </c>
      <c r="E669" s="85">
        <v>42353.751151999997</v>
      </c>
      <c r="F669" s="81" t="str">
        <f t="shared" si="185"/>
        <v>N/A</v>
      </c>
      <c r="G669" s="85">
        <v>38065.852174</v>
      </c>
      <c r="H669" s="81" t="str">
        <f t="shared" si="186"/>
        <v>N/A</v>
      </c>
      <c r="I669" s="82">
        <v>7.1879999999999997</v>
      </c>
      <c r="J669" s="82">
        <v>-10.1</v>
      </c>
      <c r="K669" s="83" t="s">
        <v>112</v>
      </c>
      <c r="L669" s="84" t="str">
        <f t="shared" si="187"/>
        <v>Yes</v>
      </c>
    </row>
    <row r="670" spans="1:12" x14ac:dyDescent="0.25">
      <c r="A670" s="129" t="s">
        <v>774</v>
      </c>
      <c r="B670" s="79" t="s">
        <v>50</v>
      </c>
      <c r="C670" s="85">
        <v>0</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1472.5754400999999</v>
      </c>
      <c r="D671" s="81" t="str">
        <f t="shared" si="184"/>
        <v>N/A</v>
      </c>
      <c r="E671" s="85">
        <v>1705.4928047999999</v>
      </c>
      <c r="F671" s="81" t="str">
        <f t="shared" si="185"/>
        <v>N/A</v>
      </c>
      <c r="G671" s="85">
        <v>1677.7352733</v>
      </c>
      <c r="H671" s="81" t="str">
        <f t="shared" si="186"/>
        <v>N/A</v>
      </c>
      <c r="I671" s="82">
        <v>15.82</v>
      </c>
      <c r="J671" s="82">
        <v>-1.63</v>
      </c>
      <c r="K671" s="83" t="s">
        <v>112</v>
      </c>
      <c r="L671" s="84" t="str">
        <f t="shared" si="187"/>
        <v>Yes</v>
      </c>
    </row>
    <row r="672" spans="1:12" x14ac:dyDescent="0.25">
      <c r="A672" s="129" t="s">
        <v>775</v>
      </c>
      <c r="B672" s="79" t="s">
        <v>50</v>
      </c>
      <c r="C672" s="85">
        <v>988.00504636000005</v>
      </c>
      <c r="D672" s="81" t="str">
        <f t="shared" si="184"/>
        <v>N/A</v>
      </c>
      <c r="E672" s="85">
        <v>1051.5459522000001</v>
      </c>
      <c r="F672" s="81" t="str">
        <f t="shared" si="185"/>
        <v>N/A</v>
      </c>
      <c r="G672" s="85">
        <v>1098.3385042</v>
      </c>
      <c r="H672" s="81" t="str">
        <f t="shared" si="186"/>
        <v>N/A</v>
      </c>
      <c r="I672" s="82">
        <v>6.431</v>
      </c>
      <c r="J672" s="82">
        <v>4.45</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3418.8476454000001</v>
      </c>
      <c r="D674" s="81" t="str">
        <f t="shared" si="184"/>
        <v>N/A</v>
      </c>
      <c r="E674" s="85">
        <v>5383.5376162000002</v>
      </c>
      <c r="F674" s="81" t="str">
        <f t="shared" si="185"/>
        <v>N/A</v>
      </c>
      <c r="G674" s="85">
        <v>4938.3115060999999</v>
      </c>
      <c r="H674" s="81" t="str">
        <f t="shared" si="186"/>
        <v>N/A</v>
      </c>
      <c r="I674" s="82">
        <v>57.47</v>
      </c>
      <c r="J674" s="82">
        <v>-8.27</v>
      </c>
      <c r="K674" s="83" t="s">
        <v>112</v>
      </c>
      <c r="L674" s="84" t="str">
        <f t="shared" si="187"/>
        <v>Yes</v>
      </c>
    </row>
    <row r="675" spans="1:12" x14ac:dyDescent="0.25">
      <c r="A675" s="129" t="s">
        <v>778</v>
      </c>
      <c r="B675" s="79" t="s">
        <v>50</v>
      </c>
      <c r="C675" s="85">
        <v>820.78533606999997</v>
      </c>
      <c r="D675" s="81" t="str">
        <f t="shared" si="184"/>
        <v>N/A</v>
      </c>
      <c r="E675" s="85">
        <v>849.30270952000001</v>
      </c>
      <c r="F675" s="81" t="str">
        <f t="shared" si="185"/>
        <v>N/A</v>
      </c>
      <c r="G675" s="85">
        <v>850.68198600999995</v>
      </c>
      <c r="H675" s="81" t="str">
        <f t="shared" si="186"/>
        <v>N/A</v>
      </c>
      <c r="I675" s="82">
        <v>3.4740000000000002</v>
      </c>
      <c r="J675" s="82">
        <v>0.16239999999999999</v>
      </c>
      <c r="K675" s="83" t="s">
        <v>112</v>
      </c>
      <c r="L675" s="84" t="str">
        <f t="shared" si="187"/>
        <v>Yes</v>
      </c>
    </row>
    <row r="676" spans="1:12" x14ac:dyDescent="0.25">
      <c r="A676" s="129" t="s">
        <v>779</v>
      </c>
      <c r="B676" s="79" t="s">
        <v>50</v>
      </c>
      <c r="C676" s="85">
        <v>2208.7717210000001</v>
      </c>
      <c r="D676" s="81" t="str">
        <f t="shared" si="184"/>
        <v>N/A</v>
      </c>
      <c r="E676" s="85">
        <v>2875.4925874</v>
      </c>
      <c r="F676" s="81" t="str">
        <f t="shared" si="185"/>
        <v>N/A</v>
      </c>
      <c r="G676" s="85">
        <v>3131.3968977999998</v>
      </c>
      <c r="H676" s="81" t="str">
        <f t="shared" si="186"/>
        <v>N/A</v>
      </c>
      <c r="I676" s="82">
        <v>30.19</v>
      </c>
      <c r="J676" s="82">
        <v>8.8989999999999991</v>
      </c>
      <c r="K676" s="83" t="s">
        <v>112</v>
      </c>
      <c r="L676" s="84" t="str">
        <f t="shared" si="187"/>
        <v>Yes</v>
      </c>
    </row>
    <row r="677" spans="1:12" x14ac:dyDescent="0.25">
      <c r="A677" s="129" t="s">
        <v>780</v>
      </c>
      <c r="B677" s="79" t="s">
        <v>50</v>
      </c>
      <c r="C677" s="85">
        <v>6824.0932491000003</v>
      </c>
      <c r="D677" s="81" t="str">
        <f t="shared" si="184"/>
        <v>N/A</v>
      </c>
      <c r="E677" s="85">
        <v>7045.0350215999997</v>
      </c>
      <c r="F677" s="81" t="str">
        <f t="shared" si="185"/>
        <v>N/A</v>
      </c>
      <c r="G677" s="85">
        <v>6434.1827406000002</v>
      </c>
      <c r="H677" s="81" t="str">
        <f t="shared" si="186"/>
        <v>N/A</v>
      </c>
      <c r="I677" s="82">
        <v>3.238</v>
      </c>
      <c r="J677" s="82">
        <v>-8.67</v>
      </c>
      <c r="K677" s="83" t="s">
        <v>112</v>
      </c>
      <c r="L677" s="84" t="str">
        <f t="shared" si="187"/>
        <v>Yes</v>
      </c>
    </row>
    <row r="678" spans="1:12" x14ac:dyDescent="0.25">
      <c r="A678" s="129" t="s">
        <v>781</v>
      </c>
      <c r="B678" s="79" t="s">
        <v>50</v>
      </c>
      <c r="C678" s="85">
        <v>295.54708520000003</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1897.4626042</v>
      </c>
      <c r="D679" s="81" t="str">
        <f t="shared" si="184"/>
        <v>N/A</v>
      </c>
      <c r="E679" s="85">
        <v>1995.2911196</v>
      </c>
      <c r="F679" s="81" t="str">
        <f t="shared" si="185"/>
        <v>N/A</v>
      </c>
      <c r="G679" s="85">
        <v>1921.1011874999999</v>
      </c>
      <c r="H679" s="81" t="str">
        <f t="shared" si="186"/>
        <v>N/A</v>
      </c>
      <c r="I679" s="82">
        <v>5.1559999999999997</v>
      </c>
      <c r="J679" s="82">
        <v>-3.72</v>
      </c>
      <c r="K679" s="83" t="s">
        <v>112</v>
      </c>
      <c r="L679" s="84" t="str">
        <f t="shared" si="187"/>
        <v>Yes</v>
      </c>
    </row>
    <row r="680" spans="1:12" x14ac:dyDescent="0.25">
      <c r="A680" s="129" t="s">
        <v>782</v>
      </c>
      <c r="B680" s="79" t="s">
        <v>50</v>
      </c>
      <c r="C680" s="85">
        <v>2399.0093179999999</v>
      </c>
      <c r="D680" s="81" t="str">
        <f t="shared" si="184"/>
        <v>N/A</v>
      </c>
      <c r="E680" s="85">
        <v>2698.1486220000002</v>
      </c>
      <c r="F680" s="81" t="str">
        <f t="shared" si="185"/>
        <v>N/A</v>
      </c>
      <c r="G680" s="85">
        <v>2441.554615</v>
      </c>
      <c r="H680" s="81" t="str">
        <f t="shared" si="186"/>
        <v>N/A</v>
      </c>
      <c r="I680" s="82">
        <v>12.47</v>
      </c>
      <c r="J680" s="82">
        <v>-9.51</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v>3624.4306452000001</v>
      </c>
      <c r="D682" s="81" t="str">
        <f t="shared" si="184"/>
        <v>N/A</v>
      </c>
      <c r="E682" s="85">
        <v>3631.1058951999998</v>
      </c>
      <c r="F682" s="81" t="str">
        <f t="shared" si="185"/>
        <v>N/A</v>
      </c>
      <c r="G682" s="85">
        <v>2786.3240575</v>
      </c>
      <c r="H682" s="81" t="str">
        <f t="shared" si="186"/>
        <v>N/A</v>
      </c>
      <c r="I682" s="82">
        <v>0.1842</v>
      </c>
      <c r="J682" s="82">
        <v>-23.3</v>
      </c>
      <c r="K682" s="83" t="s">
        <v>112</v>
      </c>
      <c r="L682" s="84" t="str">
        <f t="shared" si="187"/>
        <v>No</v>
      </c>
    </row>
    <row r="683" spans="1:12" x14ac:dyDescent="0.25">
      <c r="A683" s="129" t="s">
        <v>785</v>
      </c>
      <c r="B683" s="79" t="s">
        <v>50</v>
      </c>
      <c r="C683" s="85">
        <v>2586.4814031999999</v>
      </c>
      <c r="D683" s="81" t="str">
        <f t="shared" si="184"/>
        <v>N/A</v>
      </c>
      <c r="E683" s="85">
        <v>2682.7730630000001</v>
      </c>
      <c r="F683" s="81" t="str">
        <f t="shared" si="185"/>
        <v>N/A</v>
      </c>
      <c r="G683" s="85">
        <v>2376.4625597999998</v>
      </c>
      <c r="H683" s="81" t="str">
        <f t="shared" si="186"/>
        <v>N/A</v>
      </c>
      <c r="I683" s="82">
        <v>3.7229999999999999</v>
      </c>
      <c r="J683" s="82">
        <v>-11.4</v>
      </c>
      <c r="K683" s="83" t="s">
        <v>112</v>
      </c>
      <c r="L683" s="84" t="str">
        <f t="shared" si="187"/>
        <v>Yes</v>
      </c>
    </row>
    <row r="684" spans="1:12" x14ac:dyDescent="0.25">
      <c r="A684" s="129" t="s">
        <v>786</v>
      </c>
      <c r="B684" s="79" t="s">
        <v>50</v>
      </c>
      <c r="C684" s="85">
        <v>1403.5980963</v>
      </c>
      <c r="D684" s="81" t="str">
        <f t="shared" si="184"/>
        <v>N/A</v>
      </c>
      <c r="E684" s="85">
        <v>1536.2377028999999</v>
      </c>
      <c r="F684" s="81" t="str">
        <f t="shared" si="185"/>
        <v>N/A</v>
      </c>
      <c r="G684" s="85">
        <v>1910.8664266000001</v>
      </c>
      <c r="H684" s="81" t="str">
        <f t="shared" si="186"/>
        <v>N/A</v>
      </c>
      <c r="I684" s="82">
        <v>9.4499999999999993</v>
      </c>
      <c r="J684" s="82">
        <v>24.39</v>
      </c>
      <c r="K684" s="83" t="s">
        <v>112</v>
      </c>
      <c r="L684" s="84" t="str">
        <f t="shared" si="187"/>
        <v>No</v>
      </c>
    </row>
    <row r="685" spans="1:12" x14ac:dyDescent="0.25">
      <c r="A685" s="129" t="s">
        <v>787</v>
      </c>
      <c r="B685" s="96" t="s">
        <v>50</v>
      </c>
      <c r="C685" s="94">
        <v>1054.9844132999999</v>
      </c>
      <c r="D685" s="98" t="str">
        <f t="shared" si="184"/>
        <v>N/A</v>
      </c>
      <c r="E685" s="94">
        <v>1109.4492312</v>
      </c>
      <c r="F685" s="98" t="str">
        <f t="shared" si="185"/>
        <v>N/A</v>
      </c>
      <c r="G685" s="94">
        <v>1057.3574272999999</v>
      </c>
      <c r="H685" s="98" t="str">
        <f t="shared" si="186"/>
        <v>N/A</v>
      </c>
      <c r="I685" s="99">
        <v>5.1630000000000003</v>
      </c>
      <c r="J685" s="99">
        <v>-4.7</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175377661</v>
      </c>
      <c r="D687" s="102" t="str">
        <f t="shared" ref="D687:D756" si="188">IF($B687="N/A","N/A",IF(C687&gt;10,"No",IF(C687&lt;-10,"No","Yes")))</f>
        <v>N/A</v>
      </c>
      <c r="E687" s="143">
        <v>192388769</v>
      </c>
      <c r="F687" s="102" t="str">
        <f t="shared" ref="F687:F756" si="189">IF($B687="N/A","N/A",IF(E687&gt;10,"No",IF(E687&lt;-10,"No","Yes")))</f>
        <v>N/A</v>
      </c>
      <c r="G687" s="143">
        <v>192811216</v>
      </c>
      <c r="H687" s="102" t="str">
        <f t="shared" ref="H687:H756" si="190">IF($B687="N/A","N/A",IF(G687&gt;10,"No",IF(G687&lt;-10,"No","Yes")))</f>
        <v>N/A</v>
      </c>
      <c r="I687" s="103">
        <v>9.6999999999999993</v>
      </c>
      <c r="J687" s="103">
        <v>0.21959999999999999</v>
      </c>
      <c r="K687" s="109" t="s">
        <v>112</v>
      </c>
      <c r="L687" s="104" t="str">
        <f t="shared" ref="L687:L718" si="191">IF(J687="Div by 0", "N/A", IF(K687="N/A","N/A", IF(J687&gt;VALUE(MID(K687,1,2)), "No", IF(J687&lt;-1*VALUE(MID(K687,1,2)), "No", "Yes"))))</f>
        <v>Yes</v>
      </c>
    </row>
    <row r="688" spans="1:12" x14ac:dyDescent="0.25">
      <c r="A688" s="148" t="s">
        <v>97</v>
      </c>
      <c r="B688" s="79" t="s">
        <v>50</v>
      </c>
      <c r="C688" s="80">
        <v>25092</v>
      </c>
      <c r="D688" s="81" t="str">
        <f t="shared" si="188"/>
        <v>N/A</v>
      </c>
      <c r="E688" s="80">
        <v>25503</v>
      </c>
      <c r="F688" s="81" t="str">
        <f t="shared" si="189"/>
        <v>N/A</v>
      </c>
      <c r="G688" s="80">
        <v>23846</v>
      </c>
      <c r="H688" s="81" t="str">
        <f t="shared" si="190"/>
        <v>N/A</v>
      </c>
      <c r="I688" s="82">
        <v>1.6379999999999999</v>
      </c>
      <c r="J688" s="82">
        <v>-6.5</v>
      </c>
      <c r="K688" s="83" t="s">
        <v>112</v>
      </c>
      <c r="L688" s="84" t="str">
        <f t="shared" si="191"/>
        <v>Yes</v>
      </c>
    </row>
    <row r="689" spans="1:12" x14ac:dyDescent="0.25">
      <c r="A689" s="148" t="s">
        <v>405</v>
      </c>
      <c r="B689" s="79" t="s">
        <v>50</v>
      </c>
      <c r="C689" s="85">
        <v>6989.3855014000001</v>
      </c>
      <c r="D689" s="81" t="str">
        <f t="shared" si="188"/>
        <v>N/A</v>
      </c>
      <c r="E689" s="85">
        <v>7543.7701054999998</v>
      </c>
      <c r="F689" s="81" t="str">
        <f t="shared" si="189"/>
        <v>N/A</v>
      </c>
      <c r="G689" s="85">
        <v>8085.6838043999996</v>
      </c>
      <c r="H689" s="81" t="str">
        <f t="shared" si="190"/>
        <v>N/A</v>
      </c>
      <c r="I689" s="82">
        <v>7.9320000000000004</v>
      </c>
      <c r="J689" s="82">
        <v>7.1840000000000002</v>
      </c>
      <c r="K689" s="83" t="s">
        <v>112</v>
      </c>
      <c r="L689" s="84" t="str">
        <f t="shared" si="191"/>
        <v>Yes</v>
      </c>
    </row>
    <row r="690" spans="1:12" x14ac:dyDescent="0.25">
      <c r="A690" s="148" t="s">
        <v>406</v>
      </c>
      <c r="B690" s="79" t="s">
        <v>50</v>
      </c>
      <c r="C690" s="80">
        <v>4.1761119082000002</v>
      </c>
      <c r="D690" s="81" t="str">
        <f t="shared" si="188"/>
        <v>N/A</v>
      </c>
      <c r="E690" s="80">
        <v>4.2607536367999996</v>
      </c>
      <c r="F690" s="81" t="str">
        <f t="shared" si="189"/>
        <v>N/A</v>
      </c>
      <c r="G690" s="80">
        <v>4.2740501552000003</v>
      </c>
      <c r="H690" s="81" t="str">
        <f t="shared" si="190"/>
        <v>N/A</v>
      </c>
      <c r="I690" s="82">
        <v>2.0270000000000001</v>
      </c>
      <c r="J690" s="82">
        <v>0.31209999999999999</v>
      </c>
      <c r="K690" s="83" t="s">
        <v>112</v>
      </c>
      <c r="L690" s="84" t="str">
        <f t="shared" si="191"/>
        <v>Yes</v>
      </c>
    </row>
    <row r="691" spans="1:12" x14ac:dyDescent="0.25">
      <c r="A691" s="148" t="s">
        <v>407</v>
      </c>
      <c r="B691" s="79" t="s">
        <v>50</v>
      </c>
      <c r="C691" s="85">
        <v>0</v>
      </c>
      <c r="D691" s="81" t="str">
        <f t="shared" si="188"/>
        <v>N/A</v>
      </c>
      <c r="E691" s="85">
        <v>0</v>
      </c>
      <c r="F691" s="81" t="str">
        <f t="shared" si="189"/>
        <v>N/A</v>
      </c>
      <c r="G691" s="85">
        <v>0</v>
      </c>
      <c r="H691" s="81" t="str">
        <f t="shared" si="190"/>
        <v>N/A</v>
      </c>
      <c r="I691" s="82" t="s">
        <v>1088</v>
      </c>
      <c r="J691" s="82" t="s">
        <v>1088</v>
      </c>
      <c r="K691" s="83" t="s">
        <v>112</v>
      </c>
      <c r="L691" s="84" t="str">
        <f t="shared" si="191"/>
        <v>N/A</v>
      </c>
    </row>
    <row r="692" spans="1:12" x14ac:dyDescent="0.25">
      <c r="A692" s="148" t="s">
        <v>98</v>
      </c>
      <c r="B692" s="79" t="s">
        <v>50</v>
      </c>
      <c r="C692" s="80">
        <v>0</v>
      </c>
      <c r="D692" s="81" t="str">
        <f t="shared" si="188"/>
        <v>N/A</v>
      </c>
      <c r="E692" s="80">
        <v>0</v>
      </c>
      <c r="F692" s="81" t="str">
        <f t="shared" si="189"/>
        <v>N/A</v>
      </c>
      <c r="G692" s="80">
        <v>0</v>
      </c>
      <c r="H692" s="81" t="str">
        <f t="shared" si="190"/>
        <v>N/A</v>
      </c>
      <c r="I692" s="82" t="s">
        <v>1088</v>
      </c>
      <c r="J692" s="82" t="s">
        <v>1088</v>
      </c>
      <c r="K692" s="83" t="s">
        <v>112</v>
      </c>
      <c r="L692" s="84" t="str">
        <f t="shared" si="191"/>
        <v>N/A</v>
      </c>
    </row>
    <row r="693" spans="1:12" x14ac:dyDescent="0.25">
      <c r="A693" s="148" t="s">
        <v>408</v>
      </c>
      <c r="B693" s="79" t="s">
        <v>50</v>
      </c>
      <c r="C693" s="85" t="s">
        <v>1088</v>
      </c>
      <c r="D693" s="81" t="str">
        <f t="shared" si="188"/>
        <v>N/A</v>
      </c>
      <c r="E693" s="85" t="s">
        <v>1088</v>
      </c>
      <c r="F693" s="81" t="str">
        <f t="shared" si="189"/>
        <v>N/A</v>
      </c>
      <c r="G693" s="85" t="s">
        <v>1088</v>
      </c>
      <c r="H693" s="81" t="str">
        <f t="shared" si="190"/>
        <v>N/A</v>
      </c>
      <c r="I693" s="82" t="s">
        <v>1088</v>
      </c>
      <c r="J693" s="82" t="s">
        <v>1088</v>
      </c>
      <c r="K693" s="83" t="s">
        <v>112</v>
      </c>
      <c r="L693" s="84" t="str">
        <f t="shared" si="191"/>
        <v>N/A</v>
      </c>
    </row>
    <row r="694" spans="1:12" x14ac:dyDescent="0.25">
      <c r="A694" s="148" t="s">
        <v>409</v>
      </c>
      <c r="B694" s="79" t="s">
        <v>50</v>
      </c>
      <c r="C694" s="85">
        <v>14098240</v>
      </c>
      <c r="D694" s="81" t="str">
        <f t="shared" si="188"/>
        <v>N/A</v>
      </c>
      <c r="E694" s="85">
        <v>16325311</v>
      </c>
      <c r="F694" s="81" t="str">
        <f t="shared" si="189"/>
        <v>N/A</v>
      </c>
      <c r="G694" s="85">
        <v>14063591</v>
      </c>
      <c r="H694" s="81" t="str">
        <f t="shared" si="190"/>
        <v>N/A</v>
      </c>
      <c r="I694" s="82">
        <v>15.8</v>
      </c>
      <c r="J694" s="82">
        <v>-13.9</v>
      </c>
      <c r="K694" s="83" t="s">
        <v>112</v>
      </c>
      <c r="L694" s="84" t="str">
        <f t="shared" si="191"/>
        <v>Yes</v>
      </c>
    </row>
    <row r="695" spans="1:12" x14ac:dyDescent="0.25">
      <c r="A695" s="148" t="s">
        <v>410</v>
      </c>
      <c r="B695" s="79" t="s">
        <v>50</v>
      </c>
      <c r="C695" s="80">
        <v>112</v>
      </c>
      <c r="D695" s="81" t="str">
        <f t="shared" si="188"/>
        <v>N/A</v>
      </c>
      <c r="E695" s="80">
        <v>127</v>
      </c>
      <c r="F695" s="81" t="str">
        <f t="shared" si="189"/>
        <v>N/A</v>
      </c>
      <c r="G695" s="80">
        <v>104</v>
      </c>
      <c r="H695" s="81" t="str">
        <f t="shared" si="190"/>
        <v>N/A</v>
      </c>
      <c r="I695" s="82">
        <v>13.39</v>
      </c>
      <c r="J695" s="82">
        <v>-18.100000000000001</v>
      </c>
      <c r="K695" s="83" t="s">
        <v>112</v>
      </c>
      <c r="L695" s="84" t="str">
        <f t="shared" si="191"/>
        <v>No</v>
      </c>
    </row>
    <row r="696" spans="1:12" x14ac:dyDescent="0.25">
      <c r="A696" s="148" t="s">
        <v>809</v>
      </c>
      <c r="B696" s="79" t="s">
        <v>50</v>
      </c>
      <c r="C696" s="85">
        <v>125877.14286000001</v>
      </c>
      <c r="D696" s="81" t="str">
        <f t="shared" si="188"/>
        <v>N/A</v>
      </c>
      <c r="E696" s="85">
        <v>128545.75591000001</v>
      </c>
      <c r="F696" s="81" t="str">
        <f t="shared" si="189"/>
        <v>N/A</v>
      </c>
      <c r="G696" s="85">
        <v>135226.83653999999</v>
      </c>
      <c r="H696" s="81" t="str">
        <f t="shared" si="190"/>
        <v>N/A</v>
      </c>
      <c r="I696" s="82">
        <v>2.12</v>
      </c>
      <c r="J696" s="82">
        <v>5.1970000000000001</v>
      </c>
      <c r="K696" s="83" t="s">
        <v>112</v>
      </c>
      <c r="L696" s="84" t="str">
        <f t="shared" si="191"/>
        <v>Yes</v>
      </c>
    </row>
    <row r="697" spans="1:12" x14ac:dyDescent="0.25">
      <c r="A697" s="148" t="s">
        <v>411</v>
      </c>
      <c r="B697" s="79" t="s">
        <v>50</v>
      </c>
      <c r="C697" s="85">
        <v>22800404</v>
      </c>
      <c r="D697" s="81" t="str">
        <f t="shared" si="188"/>
        <v>N/A</v>
      </c>
      <c r="E697" s="85">
        <v>22857027</v>
      </c>
      <c r="F697" s="81" t="str">
        <f t="shared" si="189"/>
        <v>N/A</v>
      </c>
      <c r="G697" s="85">
        <v>20549353</v>
      </c>
      <c r="H697" s="81" t="str">
        <f t="shared" si="190"/>
        <v>N/A</v>
      </c>
      <c r="I697" s="82">
        <v>0.24829999999999999</v>
      </c>
      <c r="J697" s="82">
        <v>-10.1</v>
      </c>
      <c r="K697" s="83" t="s">
        <v>112</v>
      </c>
      <c r="L697" s="84" t="str">
        <f t="shared" si="191"/>
        <v>Yes</v>
      </c>
    </row>
    <row r="698" spans="1:12" x14ac:dyDescent="0.25">
      <c r="A698" s="148" t="s">
        <v>99</v>
      </c>
      <c r="B698" s="79" t="s">
        <v>50</v>
      </c>
      <c r="C698" s="80">
        <v>327</v>
      </c>
      <c r="D698" s="81" t="str">
        <f t="shared" si="188"/>
        <v>N/A</v>
      </c>
      <c r="E698" s="80">
        <v>323</v>
      </c>
      <c r="F698" s="81" t="str">
        <f t="shared" si="189"/>
        <v>N/A</v>
      </c>
      <c r="G698" s="80">
        <v>315</v>
      </c>
      <c r="H698" s="81" t="str">
        <f t="shared" si="190"/>
        <v>N/A</v>
      </c>
      <c r="I698" s="82">
        <v>-1.22</v>
      </c>
      <c r="J698" s="82">
        <v>-2.48</v>
      </c>
      <c r="K698" s="83" t="s">
        <v>112</v>
      </c>
      <c r="L698" s="84" t="str">
        <f t="shared" si="191"/>
        <v>Yes</v>
      </c>
    </row>
    <row r="699" spans="1:12" x14ac:dyDescent="0.25">
      <c r="A699" s="148" t="s">
        <v>412</v>
      </c>
      <c r="B699" s="79" t="s">
        <v>50</v>
      </c>
      <c r="C699" s="85">
        <v>69726.006116000004</v>
      </c>
      <c r="D699" s="81" t="str">
        <f t="shared" si="188"/>
        <v>N/A</v>
      </c>
      <c r="E699" s="85">
        <v>70764.789474000005</v>
      </c>
      <c r="F699" s="81" t="str">
        <f t="shared" si="189"/>
        <v>N/A</v>
      </c>
      <c r="G699" s="85">
        <v>65236.041270000002</v>
      </c>
      <c r="H699" s="81" t="str">
        <f t="shared" si="190"/>
        <v>N/A</v>
      </c>
      <c r="I699" s="82">
        <v>1.49</v>
      </c>
      <c r="J699" s="82">
        <v>-7.81</v>
      </c>
      <c r="K699" s="83" t="s">
        <v>112</v>
      </c>
      <c r="L699" s="84" t="str">
        <f t="shared" si="191"/>
        <v>Yes</v>
      </c>
    </row>
    <row r="700" spans="1:12" x14ac:dyDescent="0.25">
      <c r="A700" s="148" t="s">
        <v>413</v>
      </c>
      <c r="B700" s="79" t="s">
        <v>50</v>
      </c>
      <c r="C700" s="85">
        <v>23147805</v>
      </c>
      <c r="D700" s="81" t="str">
        <f t="shared" si="188"/>
        <v>N/A</v>
      </c>
      <c r="E700" s="85">
        <v>24265742</v>
      </c>
      <c r="F700" s="81" t="str">
        <f t="shared" si="189"/>
        <v>N/A</v>
      </c>
      <c r="G700" s="85">
        <v>24820217</v>
      </c>
      <c r="H700" s="81" t="str">
        <f t="shared" si="190"/>
        <v>N/A</v>
      </c>
      <c r="I700" s="82">
        <v>4.83</v>
      </c>
      <c r="J700" s="82">
        <v>2.2850000000000001</v>
      </c>
      <c r="K700" s="83" t="s">
        <v>112</v>
      </c>
      <c r="L700" s="84" t="str">
        <f t="shared" si="191"/>
        <v>Yes</v>
      </c>
    </row>
    <row r="701" spans="1:12" x14ac:dyDescent="0.25">
      <c r="A701" s="148" t="s">
        <v>414</v>
      </c>
      <c r="B701" s="79" t="s">
        <v>50</v>
      </c>
      <c r="C701" s="80">
        <v>772</v>
      </c>
      <c r="D701" s="81" t="str">
        <f t="shared" si="188"/>
        <v>N/A</v>
      </c>
      <c r="E701" s="80">
        <v>749</v>
      </c>
      <c r="F701" s="81" t="str">
        <f t="shared" si="189"/>
        <v>N/A</v>
      </c>
      <c r="G701" s="80">
        <v>658</v>
      </c>
      <c r="H701" s="81" t="str">
        <f t="shared" si="190"/>
        <v>N/A</v>
      </c>
      <c r="I701" s="82">
        <v>-2.98</v>
      </c>
      <c r="J701" s="82">
        <v>-12.1</v>
      </c>
      <c r="K701" s="83" t="s">
        <v>112</v>
      </c>
      <c r="L701" s="84" t="str">
        <f t="shared" si="191"/>
        <v>Yes</v>
      </c>
    </row>
    <row r="702" spans="1:12" x14ac:dyDescent="0.25">
      <c r="A702" s="148" t="s">
        <v>415</v>
      </c>
      <c r="B702" s="79" t="s">
        <v>50</v>
      </c>
      <c r="C702" s="85">
        <v>29984.203367999999</v>
      </c>
      <c r="D702" s="81" t="str">
        <f t="shared" si="188"/>
        <v>N/A</v>
      </c>
      <c r="E702" s="85">
        <v>32397.519359000002</v>
      </c>
      <c r="F702" s="81" t="str">
        <f t="shared" si="189"/>
        <v>N/A</v>
      </c>
      <c r="G702" s="85">
        <v>37720.694529</v>
      </c>
      <c r="H702" s="81" t="str">
        <f t="shared" si="190"/>
        <v>N/A</v>
      </c>
      <c r="I702" s="82">
        <v>8.0489999999999995</v>
      </c>
      <c r="J702" s="82">
        <v>16.43</v>
      </c>
      <c r="K702" s="83" t="s">
        <v>112</v>
      </c>
      <c r="L702" s="84" t="str">
        <f t="shared" si="191"/>
        <v>No</v>
      </c>
    </row>
    <row r="703" spans="1:12" x14ac:dyDescent="0.25">
      <c r="A703" s="148" t="s">
        <v>416</v>
      </c>
      <c r="B703" s="79" t="s">
        <v>50</v>
      </c>
      <c r="C703" s="85">
        <v>23191713</v>
      </c>
      <c r="D703" s="81" t="str">
        <f t="shared" si="188"/>
        <v>N/A</v>
      </c>
      <c r="E703" s="85">
        <v>22088431</v>
      </c>
      <c r="F703" s="81" t="str">
        <f t="shared" si="189"/>
        <v>N/A</v>
      </c>
      <c r="G703" s="85">
        <v>18373031</v>
      </c>
      <c r="H703" s="81" t="str">
        <f t="shared" si="190"/>
        <v>N/A</v>
      </c>
      <c r="I703" s="82">
        <v>-4.76</v>
      </c>
      <c r="J703" s="82">
        <v>-16.8</v>
      </c>
      <c r="K703" s="83" t="s">
        <v>112</v>
      </c>
      <c r="L703" s="84" t="str">
        <f t="shared" si="191"/>
        <v>No</v>
      </c>
    </row>
    <row r="704" spans="1:12" x14ac:dyDescent="0.25">
      <c r="A704" s="148" t="s">
        <v>100</v>
      </c>
      <c r="B704" s="79" t="s">
        <v>50</v>
      </c>
      <c r="C704" s="80">
        <v>71658</v>
      </c>
      <c r="D704" s="81" t="str">
        <f t="shared" si="188"/>
        <v>N/A</v>
      </c>
      <c r="E704" s="80">
        <v>66632</v>
      </c>
      <c r="F704" s="81" t="str">
        <f t="shared" si="189"/>
        <v>N/A</v>
      </c>
      <c r="G704" s="80">
        <v>60677</v>
      </c>
      <c r="H704" s="81" t="str">
        <f t="shared" si="190"/>
        <v>N/A</v>
      </c>
      <c r="I704" s="82">
        <v>-7.01</v>
      </c>
      <c r="J704" s="82">
        <v>-8.94</v>
      </c>
      <c r="K704" s="83" t="s">
        <v>112</v>
      </c>
      <c r="L704" s="84" t="str">
        <f t="shared" si="191"/>
        <v>Yes</v>
      </c>
    </row>
    <row r="705" spans="1:12" x14ac:dyDescent="0.25">
      <c r="A705" s="148" t="s">
        <v>417</v>
      </c>
      <c r="B705" s="79" t="s">
        <v>50</v>
      </c>
      <c r="C705" s="85">
        <v>323.64443606999998</v>
      </c>
      <c r="D705" s="81" t="str">
        <f t="shared" si="188"/>
        <v>N/A</v>
      </c>
      <c r="E705" s="85">
        <v>331.4988444</v>
      </c>
      <c r="F705" s="81" t="str">
        <f t="shared" si="189"/>
        <v>N/A</v>
      </c>
      <c r="G705" s="85">
        <v>302.80058342000001</v>
      </c>
      <c r="H705" s="81" t="str">
        <f t="shared" si="190"/>
        <v>N/A</v>
      </c>
      <c r="I705" s="82">
        <v>2.427</v>
      </c>
      <c r="J705" s="82">
        <v>-8.66</v>
      </c>
      <c r="K705" s="83" t="s">
        <v>112</v>
      </c>
      <c r="L705" s="84" t="str">
        <f t="shared" si="191"/>
        <v>Yes</v>
      </c>
    </row>
    <row r="706" spans="1:12" x14ac:dyDescent="0.25">
      <c r="A706" s="148" t="s">
        <v>418</v>
      </c>
      <c r="B706" s="79" t="s">
        <v>50</v>
      </c>
      <c r="C706" s="85">
        <v>21150169</v>
      </c>
      <c r="D706" s="81" t="str">
        <f t="shared" si="188"/>
        <v>N/A</v>
      </c>
      <c r="E706" s="85">
        <v>20512489</v>
      </c>
      <c r="F706" s="81" t="str">
        <f t="shared" si="189"/>
        <v>N/A</v>
      </c>
      <c r="G706" s="85">
        <v>25591233</v>
      </c>
      <c r="H706" s="81" t="str">
        <f t="shared" si="190"/>
        <v>N/A</v>
      </c>
      <c r="I706" s="82">
        <v>-3.02</v>
      </c>
      <c r="J706" s="82">
        <v>24.76</v>
      </c>
      <c r="K706" s="83" t="s">
        <v>112</v>
      </c>
      <c r="L706" s="84" t="str">
        <f t="shared" si="191"/>
        <v>No</v>
      </c>
    </row>
    <row r="707" spans="1:12" x14ac:dyDescent="0.25">
      <c r="A707" s="148" t="s">
        <v>101</v>
      </c>
      <c r="B707" s="79" t="s">
        <v>50</v>
      </c>
      <c r="C707" s="80">
        <v>77363</v>
      </c>
      <c r="D707" s="81" t="str">
        <f t="shared" si="188"/>
        <v>N/A</v>
      </c>
      <c r="E707" s="80">
        <v>72803</v>
      </c>
      <c r="F707" s="81" t="str">
        <f t="shared" si="189"/>
        <v>N/A</v>
      </c>
      <c r="G707" s="80">
        <v>74168</v>
      </c>
      <c r="H707" s="81" t="str">
        <f t="shared" si="190"/>
        <v>N/A</v>
      </c>
      <c r="I707" s="82">
        <v>-5.89</v>
      </c>
      <c r="J707" s="82">
        <v>1.875</v>
      </c>
      <c r="K707" s="83" t="s">
        <v>112</v>
      </c>
      <c r="L707" s="84" t="str">
        <f t="shared" si="191"/>
        <v>Yes</v>
      </c>
    </row>
    <row r="708" spans="1:12" x14ac:dyDescent="0.25">
      <c r="A708" s="148" t="s">
        <v>419</v>
      </c>
      <c r="B708" s="79" t="s">
        <v>50</v>
      </c>
      <c r="C708" s="85">
        <v>273.38868710000003</v>
      </c>
      <c r="D708" s="81" t="str">
        <f t="shared" si="188"/>
        <v>N/A</v>
      </c>
      <c r="E708" s="85">
        <v>281.75334808000002</v>
      </c>
      <c r="F708" s="81" t="str">
        <f t="shared" si="189"/>
        <v>N/A</v>
      </c>
      <c r="G708" s="85">
        <v>345.04412953999997</v>
      </c>
      <c r="H708" s="81" t="str">
        <f t="shared" si="190"/>
        <v>N/A</v>
      </c>
      <c r="I708" s="82">
        <v>3.06</v>
      </c>
      <c r="J708" s="82">
        <v>22.46</v>
      </c>
      <c r="K708" s="83" t="s">
        <v>112</v>
      </c>
      <c r="L708" s="84" t="str">
        <f t="shared" si="191"/>
        <v>No</v>
      </c>
    </row>
    <row r="709" spans="1:12" x14ac:dyDescent="0.25">
      <c r="A709" s="148" t="s">
        <v>420</v>
      </c>
      <c r="B709" s="79" t="s">
        <v>50</v>
      </c>
      <c r="C709" s="85">
        <v>1240384</v>
      </c>
      <c r="D709" s="81" t="str">
        <f t="shared" si="188"/>
        <v>N/A</v>
      </c>
      <c r="E709" s="85">
        <v>1249207</v>
      </c>
      <c r="F709" s="81" t="str">
        <f t="shared" si="189"/>
        <v>N/A</v>
      </c>
      <c r="G709" s="85">
        <v>1305239</v>
      </c>
      <c r="H709" s="81" t="str">
        <f t="shared" si="190"/>
        <v>N/A</v>
      </c>
      <c r="I709" s="82">
        <v>0.71130000000000004</v>
      </c>
      <c r="J709" s="82">
        <v>4.4850000000000003</v>
      </c>
      <c r="K709" s="83" t="s">
        <v>112</v>
      </c>
      <c r="L709" s="84" t="str">
        <f t="shared" si="191"/>
        <v>Yes</v>
      </c>
    </row>
    <row r="710" spans="1:12" x14ac:dyDescent="0.25">
      <c r="A710" s="148" t="s">
        <v>102</v>
      </c>
      <c r="B710" s="79" t="s">
        <v>50</v>
      </c>
      <c r="C710" s="80">
        <v>15963</v>
      </c>
      <c r="D710" s="81" t="str">
        <f t="shared" si="188"/>
        <v>N/A</v>
      </c>
      <c r="E710" s="80">
        <v>14437</v>
      </c>
      <c r="F710" s="81" t="str">
        <f t="shared" si="189"/>
        <v>N/A</v>
      </c>
      <c r="G710" s="80">
        <v>14601</v>
      </c>
      <c r="H710" s="81" t="str">
        <f t="shared" si="190"/>
        <v>N/A</v>
      </c>
      <c r="I710" s="82">
        <v>-9.56</v>
      </c>
      <c r="J710" s="82">
        <v>1.1359999999999999</v>
      </c>
      <c r="K710" s="83" t="s">
        <v>112</v>
      </c>
      <c r="L710" s="84" t="str">
        <f t="shared" si="191"/>
        <v>Yes</v>
      </c>
    </row>
    <row r="711" spans="1:12" x14ac:dyDescent="0.25">
      <c r="A711" s="148" t="s">
        <v>421</v>
      </c>
      <c r="B711" s="79" t="s">
        <v>50</v>
      </c>
      <c r="C711" s="85">
        <v>77.703689783000002</v>
      </c>
      <c r="D711" s="81" t="str">
        <f t="shared" si="188"/>
        <v>N/A</v>
      </c>
      <c r="E711" s="85">
        <v>86.528156819000003</v>
      </c>
      <c r="F711" s="81" t="str">
        <f t="shared" si="189"/>
        <v>N/A</v>
      </c>
      <c r="G711" s="85">
        <v>89.393808643</v>
      </c>
      <c r="H711" s="81" t="str">
        <f t="shared" si="190"/>
        <v>N/A</v>
      </c>
      <c r="I711" s="82">
        <v>11.36</v>
      </c>
      <c r="J711" s="82">
        <v>3.3119999999999998</v>
      </c>
      <c r="K711" s="83" t="s">
        <v>112</v>
      </c>
      <c r="L711" s="84" t="str">
        <f t="shared" si="191"/>
        <v>Yes</v>
      </c>
    </row>
    <row r="712" spans="1:12" x14ac:dyDescent="0.25">
      <c r="A712" s="148" t="s">
        <v>422</v>
      </c>
      <c r="B712" s="79" t="s">
        <v>50</v>
      </c>
      <c r="C712" s="85">
        <v>24156535</v>
      </c>
      <c r="D712" s="81" t="str">
        <f t="shared" si="188"/>
        <v>N/A</v>
      </c>
      <c r="E712" s="85">
        <v>27518908</v>
      </c>
      <c r="F712" s="81" t="str">
        <f t="shared" si="189"/>
        <v>N/A</v>
      </c>
      <c r="G712" s="85">
        <v>26345978</v>
      </c>
      <c r="H712" s="81" t="str">
        <f t="shared" si="190"/>
        <v>N/A</v>
      </c>
      <c r="I712" s="82">
        <v>13.92</v>
      </c>
      <c r="J712" s="82">
        <v>-4.26</v>
      </c>
      <c r="K712" s="83" t="s">
        <v>112</v>
      </c>
      <c r="L712" s="84" t="str">
        <f t="shared" si="191"/>
        <v>Yes</v>
      </c>
    </row>
    <row r="713" spans="1:12" x14ac:dyDescent="0.25">
      <c r="A713" s="148" t="s">
        <v>423</v>
      </c>
      <c r="B713" s="79" t="s">
        <v>50</v>
      </c>
      <c r="C713" s="80">
        <v>42544</v>
      </c>
      <c r="D713" s="81" t="str">
        <f t="shared" si="188"/>
        <v>N/A</v>
      </c>
      <c r="E713" s="80">
        <v>41806</v>
      </c>
      <c r="F713" s="81" t="str">
        <f t="shared" si="189"/>
        <v>N/A</v>
      </c>
      <c r="G713" s="80">
        <v>39747</v>
      </c>
      <c r="H713" s="81" t="str">
        <f t="shared" si="190"/>
        <v>N/A</v>
      </c>
      <c r="I713" s="82">
        <v>-1.73</v>
      </c>
      <c r="J713" s="82">
        <v>-4.93</v>
      </c>
      <c r="K713" s="83" t="s">
        <v>112</v>
      </c>
      <c r="L713" s="84" t="str">
        <f t="shared" si="191"/>
        <v>Yes</v>
      </c>
    </row>
    <row r="714" spans="1:12" x14ac:dyDescent="0.25">
      <c r="A714" s="148" t="s">
        <v>424</v>
      </c>
      <c r="B714" s="79" t="s">
        <v>50</v>
      </c>
      <c r="C714" s="85">
        <v>567.80121756000005</v>
      </c>
      <c r="D714" s="81" t="str">
        <f t="shared" si="188"/>
        <v>N/A</v>
      </c>
      <c r="E714" s="85">
        <v>658.25259531999995</v>
      </c>
      <c r="F714" s="81" t="str">
        <f t="shared" si="189"/>
        <v>N/A</v>
      </c>
      <c r="G714" s="85">
        <v>662.84192517999998</v>
      </c>
      <c r="H714" s="81" t="str">
        <f t="shared" si="190"/>
        <v>N/A</v>
      </c>
      <c r="I714" s="82">
        <v>15.93</v>
      </c>
      <c r="J714" s="82">
        <v>0.69720000000000004</v>
      </c>
      <c r="K714" s="83" t="s">
        <v>112</v>
      </c>
      <c r="L714" s="84" t="str">
        <f t="shared" si="191"/>
        <v>Yes</v>
      </c>
    </row>
    <row r="715" spans="1:12" x14ac:dyDescent="0.25">
      <c r="A715" s="148" t="s">
        <v>425</v>
      </c>
      <c r="B715" s="79" t="s">
        <v>50</v>
      </c>
      <c r="C715" s="85">
        <v>47876138</v>
      </c>
      <c r="D715" s="81" t="str">
        <f t="shared" si="188"/>
        <v>N/A</v>
      </c>
      <c r="E715" s="85">
        <v>51536571</v>
      </c>
      <c r="F715" s="81" t="str">
        <f t="shared" si="189"/>
        <v>N/A</v>
      </c>
      <c r="G715" s="85">
        <v>54721772</v>
      </c>
      <c r="H715" s="81" t="str">
        <f t="shared" si="190"/>
        <v>N/A</v>
      </c>
      <c r="I715" s="82">
        <v>7.6459999999999999</v>
      </c>
      <c r="J715" s="82">
        <v>6.18</v>
      </c>
      <c r="K715" s="83" t="s">
        <v>112</v>
      </c>
      <c r="L715" s="84" t="str">
        <f t="shared" si="191"/>
        <v>Yes</v>
      </c>
    </row>
    <row r="716" spans="1:12" x14ac:dyDescent="0.25">
      <c r="A716" s="148" t="s">
        <v>103</v>
      </c>
      <c r="B716" s="79" t="s">
        <v>50</v>
      </c>
      <c r="C716" s="80">
        <v>107522</v>
      </c>
      <c r="D716" s="81" t="str">
        <f t="shared" si="188"/>
        <v>N/A</v>
      </c>
      <c r="E716" s="80">
        <v>110027</v>
      </c>
      <c r="F716" s="81" t="str">
        <f t="shared" si="189"/>
        <v>N/A</v>
      </c>
      <c r="G716" s="80">
        <v>112190</v>
      </c>
      <c r="H716" s="81" t="str">
        <f t="shared" si="190"/>
        <v>N/A</v>
      </c>
      <c r="I716" s="82">
        <v>2.33</v>
      </c>
      <c r="J716" s="82">
        <v>1.966</v>
      </c>
      <c r="K716" s="83" t="s">
        <v>112</v>
      </c>
      <c r="L716" s="84" t="str">
        <f t="shared" si="191"/>
        <v>Yes</v>
      </c>
    </row>
    <row r="717" spans="1:12" x14ac:dyDescent="0.25">
      <c r="A717" s="148" t="s">
        <v>426</v>
      </c>
      <c r="B717" s="79" t="s">
        <v>50</v>
      </c>
      <c r="C717" s="85">
        <v>445.26829858000002</v>
      </c>
      <c r="D717" s="81" t="str">
        <f t="shared" si="188"/>
        <v>N/A</v>
      </c>
      <c r="E717" s="85">
        <v>468.39931108000002</v>
      </c>
      <c r="F717" s="81" t="str">
        <f t="shared" si="189"/>
        <v>N/A</v>
      </c>
      <c r="G717" s="85">
        <v>487.75980034000003</v>
      </c>
      <c r="H717" s="81" t="str">
        <f t="shared" si="190"/>
        <v>N/A</v>
      </c>
      <c r="I717" s="82">
        <v>5.1950000000000003</v>
      </c>
      <c r="J717" s="82">
        <v>4.133</v>
      </c>
      <c r="K717" s="83" t="s">
        <v>112</v>
      </c>
      <c r="L717" s="84" t="str">
        <f t="shared" si="191"/>
        <v>Yes</v>
      </c>
    </row>
    <row r="718" spans="1:12" x14ac:dyDescent="0.25">
      <c r="A718" s="148" t="s">
        <v>427</v>
      </c>
      <c r="B718" s="79" t="s">
        <v>50</v>
      </c>
      <c r="C718" s="85">
        <v>7786536</v>
      </c>
      <c r="D718" s="81" t="str">
        <f t="shared" si="188"/>
        <v>N/A</v>
      </c>
      <c r="E718" s="85">
        <v>8142805</v>
      </c>
      <c r="F718" s="81" t="str">
        <f t="shared" si="189"/>
        <v>N/A</v>
      </c>
      <c r="G718" s="85">
        <v>7782959</v>
      </c>
      <c r="H718" s="81" t="str">
        <f t="shared" si="190"/>
        <v>N/A</v>
      </c>
      <c r="I718" s="82">
        <v>4.5750000000000002</v>
      </c>
      <c r="J718" s="82">
        <v>-4.42</v>
      </c>
      <c r="K718" s="83" t="s">
        <v>112</v>
      </c>
      <c r="L718" s="84" t="str">
        <f t="shared" si="191"/>
        <v>Yes</v>
      </c>
    </row>
    <row r="719" spans="1:12" x14ac:dyDescent="0.25">
      <c r="A719" s="148" t="s">
        <v>428</v>
      </c>
      <c r="B719" s="79" t="s">
        <v>50</v>
      </c>
      <c r="C719" s="80">
        <v>1307</v>
      </c>
      <c r="D719" s="81" t="str">
        <f t="shared" si="188"/>
        <v>N/A</v>
      </c>
      <c r="E719" s="80">
        <v>1262</v>
      </c>
      <c r="F719" s="81" t="str">
        <f t="shared" si="189"/>
        <v>N/A</v>
      </c>
      <c r="G719" s="80">
        <v>1219</v>
      </c>
      <c r="H719" s="81" t="str">
        <f t="shared" si="190"/>
        <v>N/A</v>
      </c>
      <c r="I719" s="82">
        <v>-3.44</v>
      </c>
      <c r="J719" s="82">
        <v>-3.41</v>
      </c>
      <c r="K719" s="83" t="s">
        <v>112</v>
      </c>
      <c r="L719" s="84" t="str">
        <f t="shared" ref="L719:L756" si="192">IF(J719="Div by 0", "N/A", IF(K719="N/A","N/A", IF(J719&gt;VALUE(MID(K719,1,2)), "No", IF(J719&lt;-1*VALUE(MID(K719,1,2)), "No", "Yes"))))</f>
        <v>Yes</v>
      </c>
    </row>
    <row r="720" spans="1:12" x14ac:dyDescent="0.25">
      <c r="A720" s="148" t="s">
        <v>429</v>
      </c>
      <c r="B720" s="79" t="s">
        <v>50</v>
      </c>
      <c r="C720" s="85">
        <v>5957.5638867999996</v>
      </c>
      <c r="D720" s="81" t="str">
        <f t="shared" si="188"/>
        <v>N/A</v>
      </c>
      <c r="E720" s="85">
        <v>6452.3019016999997</v>
      </c>
      <c r="F720" s="81" t="str">
        <f t="shared" si="189"/>
        <v>N/A</v>
      </c>
      <c r="G720" s="85">
        <v>6384.7079573000001</v>
      </c>
      <c r="H720" s="81" t="str">
        <f t="shared" si="190"/>
        <v>N/A</v>
      </c>
      <c r="I720" s="82">
        <v>8.3040000000000003</v>
      </c>
      <c r="J720" s="82">
        <v>-1.05</v>
      </c>
      <c r="K720" s="83" t="s">
        <v>112</v>
      </c>
      <c r="L720" s="84" t="str">
        <f t="shared" si="192"/>
        <v>Yes</v>
      </c>
    </row>
    <row r="721" spans="1:12" x14ac:dyDescent="0.25">
      <c r="A721" s="148" t="s">
        <v>430</v>
      </c>
      <c r="B721" s="79" t="s">
        <v>50</v>
      </c>
      <c r="C721" s="85">
        <v>49056778</v>
      </c>
      <c r="D721" s="81" t="str">
        <f t="shared" si="188"/>
        <v>N/A</v>
      </c>
      <c r="E721" s="85">
        <v>53242253</v>
      </c>
      <c r="F721" s="81" t="str">
        <f t="shared" si="189"/>
        <v>N/A</v>
      </c>
      <c r="G721" s="85">
        <v>56453172</v>
      </c>
      <c r="H721" s="81" t="str">
        <f t="shared" si="190"/>
        <v>N/A</v>
      </c>
      <c r="I721" s="82">
        <v>8.532</v>
      </c>
      <c r="J721" s="82">
        <v>6.0309999999999997</v>
      </c>
      <c r="K721" s="83" t="s">
        <v>112</v>
      </c>
      <c r="L721" s="84" t="str">
        <f t="shared" si="192"/>
        <v>Yes</v>
      </c>
    </row>
    <row r="722" spans="1:12" x14ac:dyDescent="0.25">
      <c r="A722" s="148" t="s">
        <v>104</v>
      </c>
      <c r="B722" s="79" t="s">
        <v>50</v>
      </c>
      <c r="C722" s="80">
        <v>90038</v>
      </c>
      <c r="D722" s="81" t="str">
        <f t="shared" si="188"/>
        <v>N/A</v>
      </c>
      <c r="E722" s="80">
        <v>90893</v>
      </c>
      <c r="F722" s="81" t="str">
        <f t="shared" si="189"/>
        <v>N/A</v>
      </c>
      <c r="G722" s="80">
        <v>89902</v>
      </c>
      <c r="H722" s="81" t="str">
        <f t="shared" si="190"/>
        <v>N/A</v>
      </c>
      <c r="I722" s="82">
        <v>0.9496</v>
      </c>
      <c r="J722" s="82">
        <v>-1.0900000000000001</v>
      </c>
      <c r="K722" s="83" t="s">
        <v>112</v>
      </c>
      <c r="L722" s="84" t="str">
        <f t="shared" si="192"/>
        <v>Yes</v>
      </c>
    </row>
    <row r="723" spans="1:12" x14ac:dyDescent="0.25">
      <c r="A723" s="148" t="s">
        <v>431</v>
      </c>
      <c r="B723" s="79" t="s">
        <v>50</v>
      </c>
      <c r="C723" s="85">
        <v>544.84526532999996</v>
      </c>
      <c r="D723" s="81" t="str">
        <f t="shared" si="188"/>
        <v>N/A</v>
      </c>
      <c r="E723" s="85">
        <v>585.76846402000001</v>
      </c>
      <c r="F723" s="81" t="str">
        <f t="shared" si="189"/>
        <v>N/A</v>
      </c>
      <c r="G723" s="85">
        <v>627.94122488999994</v>
      </c>
      <c r="H723" s="81" t="str">
        <f t="shared" si="190"/>
        <v>N/A</v>
      </c>
      <c r="I723" s="82">
        <v>7.5110000000000001</v>
      </c>
      <c r="J723" s="82">
        <v>7.2</v>
      </c>
      <c r="K723" s="83" t="s">
        <v>112</v>
      </c>
      <c r="L723" s="84" t="str">
        <f t="shared" si="192"/>
        <v>Yes</v>
      </c>
    </row>
    <row r="724" spans="1:12" x14ac:dyDescent="0.25">
      <c r="A724" s="148" t="s">
        <v>432</v>
      </c>
      <c r="B724" s="79" t="s">
        <v>50</v>
      </c>
      <c r="C724" s="85">
        <v>130228529</v>
      </c>
      <c r="D724" s="81" t="str">
        <f t="shared" si="188"/>
        <v>N/A</v>
      </c>
      <c r="E724" s="85">
        <v>132135410</v>
      </c>
      <c r="F724" s="81" t="str">
        <f t="shared" si="189"/>
        <v>N/A</v>
      </c>
      <c r="G724" s="85">
        <v>133616284</v>
      </c>
      <c r="H724" s="81" t="str">
        <f t="shared" si="190"/>
        <v>N/A</v>
      </c>
      <c r="I724" s="82">
        <v>1.464</v>
      </c>
      <c r="J724" s="82">
        <v>1.121</v>
      </c>
      <c r="K724" s="83" t="s">
        <v>112</v>
      </c>
      <c r="L724" s="84" t="str">
        <f t="shared" si="192"/>
        <v>Yes</v>
      </c>
    </row>
    <row r="725" spans="1:12" x14ac:dyDescent="0.25">
      <c r="A725" s="148" t="s">
        <v>105</v>
      </c>
      <c r="B725" s="79" t="s">
        <v>50</v>
      </c>
      <c r="C725" s="80">
        <v>167779</v>
      </c>
      <c r="D725" s="81" t="str">
        <f t="shared" si="188"/>
        <v>N/A</v>
      </c>
      <c r="E725" s="80">
        <v>158747</v>
      </c>
      <c r="F725" s="81" t="str">
        <f t="shared" si="189"/>
        <v>N/A</v>
      </c>
      <c r="G725" s="80">
        <v>157720</v>
      </c>
      <c r="H725" s="81" t="str">
        <f t="shared" si="190"/>
        <v>N/A</v>
      </c>
      <c r="I725" s="82">
        <v>-5.38</v>
      </c>
      <c r="J725" s="82">
        <v>-0.64700000000000002</v>
      </c>
      <c r="K725" s="83" t="s">
        <v>112</v>
      </c>
      <c r="L725" s="84" t="str">
        <f t="shared" si="192"/>
        <v>Yes</v>
      </c>
    </row>
    <row r="726" spans="1:12" x14ac:dyDescent="0.25">
      <c r="A726" s="148" t="s">
        <v>433</v>
      </c>
      <c r="B726" s="79" t="s">
        <v>50</v>
      </c>
      <c r="C726" s="85">
        <v>776.19087608999996</v>
      </c>
      <c r="D726" s="81" t="str">
        <f t="shared" si="188"/>
        <v>N/A</v>
      </c>
      <c r="E726" s="85">
        <v>832.36476909999999</v>
      </c>
      <c r="F726" s="81" t="str">
        <f t="shared" si="189"/>
        <v>N/A</v>
      </c>
      <c r="G726" s="85">
        <v>847.17400456999997</v>
      </c>
      <c r="H726" s="81" t="str">
        <f t="shared" si="190"/>
        <v>N/A</v>
      </c>
      <c r="I726" s="82">
        <v>7.2370000000000001</v>
      </c>
      <c r="J726" s="82">
        <v>1.7789999999999999</v>
      </c>
      <c r="K726" s="83" t="s">
        <v>112</v>
      </c>
      <c r="L726" s="84" t="str">
        <f t="shared" si="192"/>
        <v>Yes</v>
      </c>
    </row>
    <row r="727" spans="1:12" x14ac:dyDescent="0.25">
      <c r="A727" s="148" t="s">
        <v>434</v>
      </c>
      <c r="B727" s="79" t="s">
        <v>50</v>
      </c>
      <c r="C727" s="85">
        <v>64926399</v>
      </c>
      <c r="D727" s="81" t="str">
        <f t="shared" si="188"/>
        <v>N/A</v>
      </c>
      <c r="E727" s="85">
        <v>71143817</v>
      </c>
      <c r="F727" s="81" t="str">
        <f t="shared" si="189"/>
        <v>N/A</v>
      </c>
      <c r="G727" s="85">
        <v>53267980</v>
      </c>
      <c r="H727" s="81" t="str">
        <f t="shared" si="190"/>
        <v>N/A</v>
      </c>
      <c r="I727" s="82">
        <v>9.5760000000000005</v>
      </c>
      <c r="J727" s="82">
        <v>-25.1</v>
      </c>
      <c r="K727" s="83" t="s">
        <v>112</v>
      </c>
      <c r="L727" s="84" t="str">
        <f t="shared" si="192"/>
        <v>No</v>
      </c>
    </row>
    <row r="728" spans="1:12" x14ac:dyDescent="0.25">
      <c r="A728" s="148" t="s">
        <v>688</v>
      </c>
      <c r="B728" s="79" t="s">
        <v>50</v>
      </c>
      <c r="C728" s="80">
        <v>8482</v>
      </c>
      <c r="D728" s="81" t="str">
        <f t="shared" si="188"/>
        <v>N/A</v>
      </c>
      <c r="E728" s="80">
        <v>9083</v>
      </c>
      <c r="F728" s="81" t="str">
        <f t="shared" si="189"/>
        <v>N/A</v>
      </c>
      <c r="G728" s="80">
        <v>8065</v>
      </c>
      <c r="H728" s="81" t="str">
        <f t="shared" si="190"/>
        <v>N/A</v>
      </c>
      <c r="I728" s="82">
        <v>7.0860000000000003</v>
      </c>
      <c r="J728" s="82">
        <v>-11.2</v>
      </c>
      <c r="K728" s="83" t="s">
        <v>112</v>
      </c>
      <c r="L728" s="84" t="str">
        <f t="shared" si="192"/>
        <v>Yes</v>
      </c>
    </row>
    <row r="729" spans="1:12" x14ac:dyDescent="0.25">
      <c r="A729" s="148" t="s">
        <v>435</v>
      </c>
      <c r="B729" s="79" t="s">
        <v>50</v>
      </c>
      <c r="C729" s="85">
        <v>7654.6096440000001</v>
      </c>
      <c r="D729" s="81" t="str">
        <f t="shared" si="188"/>
        <v>N/A</v>
      </c>
      <c r="E729" s="85">
        <v>7832.6342617999999</v>
      </c>
      <c r="F729" s="81" t="str">
        <f t="shared" si="189"/>
        <v>N/A</v>
      </c>
      <c r="G729" s="85">
        <v>6604.8332300000002</v>
      </c>
      <c r="H729" s="81" t="str">
        <f t="shared" si="190"/>
        <v>N/A</v>
      </c>
      <c r="I729" s="82">
        <v>2.3260000000000001</v>
      </c>
      <c r="J729" s="82">
        <v>-15.7</v>
      </c>
      <c r="K729" s="83" t="s">
        <v>112</v>
      </c>
      <c r="L729" s="84" t="str">
        <f t="shared" si="192"/>
        <v>No</v>
      </c>
    </row>
    <row r="730" spans="1:12" x14ac:dyDescent="0.25">
      <c r="A730" s="148" t="s">
        <v>436</v>
      </c>
      <c r="B730" s="79" t="s">
        <v>50</v>
      </c>
      <c r="C730" s="85">
        <v>3241920</v>
      </c>
      <c r="D730" s="81" t="str">
        <f t="shared" si="188"/>
        <v>N/A</v>
      </c>
      <c r="E730" s="85">
        <v>3153390</v>
      </c>
      <c r="F730" s="81" t="str">
        <f t="shared" si="189"/>
        <v>N/A</v>
      </c>
      <c r="G730" s="85">
        <v>2808590</v>
      </c>
      <c r="H730" s="81" t="str">
        <f t="shared" si="190"/>
        <v>N/A</v>
      </c>
      <c r="I730" s="82">
        <v>-2.73</v>
      </c>
      <c r="J730" s="82">
        <v>-10.9</v>
      </c>
      <c r="K730" s="83" t="s">
        <v>112</v>
      </c>
      <c r="L730" s="84" t="str">
        <f t="shared" si="192"/>
        <v>Yes</v>
      </c>
    </row>
    <row r="731" spans="1:12" x14ac:dyDescent="0.25">
      <c r="A731" s="148" t="s">
        <v>39</v>
      </c>
      <c r="B731" s="79" t="s">
        <v>50</v>
      </c>
      <c r="C731" s="80">
        <v>8076</v>
      </c>
      <c r="D731" s="81" t="str">
        <f t="shared" si="188"/>
        <v>N/A</v>
      </c>
      <c r="E731" s="80">
        <v>7733</v>
      </c>
      <c r="F731" s="81" t="str">
        <f t="shared" si="189"/>
        <v>N/A</v>
      </c>
      <c r="G731" s="80">
        <v>6848</v>
      </c>
      <c r="H731" s="81" t="str">
        <f t="shared" si="190"/>
        <v>N/A</v>
      </c>
      <c r="I731" s="82">
        <v>-4.25</v>
      </c>
      <c r="J731" s="82">
        <v>-11.4</v>
      </c>
      <c r="K731" s="83" t="s">
        <v>112</v>
      </c>
      <c r="L731" s="84" t="str">
        <f t="shared" si="192"/>
        <v>Yes</v>
      </c>
    </row>
    <row r="732" spans="1:12" x14ac:dyDescent="0.25">
      <c r="A732" s="148" t="s">
        <v>437</v>
      </c>
      <c r="B732" s="79" t="s">
        <v>50</v>
      </c>
      <c r="C732" s="85">
        <v>401.42644874000001</v>
      </c>
      <c r="D732" s="81" t="str">
        <f t="shared" si="188"/>
        <v>N/A</v>
      </c>
      <c r="E732" s="85">
        <v>407.78352515</v>
      </c>
      <c r="F732" s="81" t="str">
        <f t="shared" si="189"/>
        <v>N/A</v>
      </c>
      <c r="G732" s="85">
        <v>410.13288550999999</v>
      </c>
      <c r="H732" s="81" t="str">
        <f t="shared" si="190"/>
        <v>N/A</v>
      </c>
      <c r="I732" s="82">
        <v>1.5840000000000001</v>
      </c>
      <c r="J732" s="82">
        <v>0.57609999999999995</v>
      </c>
      <c r="K732" s="83" t="s">
        <v>112</v>
      </c>
      <c r="L732" s="84" t="str">
        <f t="shared" si="192"/>
        <v>Yes</v>
      </c>
    </row>
    <row r="733" spans="1:12" ht="12.75" customHeight="1" x14ac:dyDescent="0.25">
      <c r="A733" s="148" t="s">
        <v>438</v>
      </c>
      <c r="B733" s="79" t="s">
        <v>50</v>
      </c>
      <c r="C733" s="85">
        <v>366996</v>
      </c>
      <c r="D733" s="81" t="str">
        <f t="shared" si="188"/>
        <v>N/A</v>
      </c>
      <c r="E733" s="85">
        <v>347004</v>
      </c>
      <c r="F733" s="81" t="str">
        <f t="shared" si="189"/>
        <v>N/A</v>
      </c>
      <c r="G733" s="85">
        <v>329359</v>
      </c>
      <c r="H733" s="81" t="str">
        <f t="shared" si="190"/>
        <v>N/A</v>
      </c>
      <c r="I733" s="82">
        <v>-5.45</v>
      </c>
      <c r="J733" s="82">
        <v>-5.08</v>
      </c>
      <c r="K733" s="83" t="s">
        <v>112</v>
      </c>
      <c r="L733" s="84" t="str">
        <f t="shared" si="192"/>
        <v>Yes</v>
      </c>
    </row>
    <row r="734" spans="1:12" x14ac:dyDescent="0.25">
      <c r="A734" s="148" t="s">
        <v>439</v>
      </c>
      <c r="B734" s="79" t="s">
        <v>50</v>
      </c>
      <c r="C734" s="80">
        <v>95</v>
      </c>
      <c r="D734" s="81" t="str">
        <f t="shared" si="188"/>
        <v>N/A</v>
      </c>
      <c r="E734" s="80">
        <v>94</v>
      </c>
      <c r="F734" s="81" t="str">
        <f t="shared" si="189"/>
        <v>N/A</v>
      </c>
      <c r="G734" s="80">
        <v>70</v>
      </c>
      <c r="H734" s="81" t="str">
        <f t="shared" si="190"/>
        <v>N/A</v>
      </c>
      <c r="I734" s="82">
        <v>-1.05</v>
      </c>
      <c r="J734" s="82">
        <v>-25.5</v>
      </c>
      <c r="K734" s="83" t="s">
        <v>112</v>
      </c>
      <c r="L734" s="84" t="str">
        <f t="shared" si="192"/>
        <v>No</v>
      </c>
    </row>
    <row r="735" spans="1:12" x14ac:dyDescent="0.25">
      <c r="A735" s="148" t="s">
        <v>440</v>
      </c>
      <c r="B735" s="79" t="s">
        <v>50</v>
      </c>
      <c r="C735" s="85">
        <v>3863.1157895000001</v>
      </c>
      <c r="D735" s="81" t="str">
        <f t="shared" si="188"/>
        <v>N/A</v>
      </c>
      <c r="E735" s="85">
        <v>3691.5319149000002</v>
      </c>
      <c r="F735" s="81" t="str">
        <f t="shared" si="189"/>
        <v>N/A</v>
      </c>
      <c r="G735" s="85">
        <v>4705.1285713999996</v>
      </c>
      <c r="H735" s="81" t="str">
        <f t="shared" si="190"/>
        <v>N/A</v>
      </c>
      <c r="I735" s="82">
        <v>-4.4400000000000004</v>
      </c>
      <c r="J735" s="82">
        <v>27.46</v>
      </c>
      <c r="K735" s="83" t="s">
        <v>112</v>
      </c>
      <c r="L735" s="84" t="str">
        <f t="shared" si="192"/>
        <v>No</v>
      </c>
    </row>
    <row r="736" spans="1:12" ht="12.75" customHeight="1" x14ac:dyDescent="0.25">
      <c r="A736" s="148" t="s">
        <v>441</v>
      </c>
      <c r="B736" s="79" t="s">
        <v>50</v>
      </c>
      <c r="C736" s="85">
        <v>31115</v>
      </c>
      <c r="D736" s="81" t="str">
        <f t="shared" si="188"/>
        <v>N/A</v>
      </c>
      <c r="E736" s="85">
        <v>37959</v>
      </c>
      <c r="F736" s="81" t="str">
        <f t="shared" si="189"/>
        <v>N/A</v>
      </c>
      <c r="G736" s="85">
        <v>59027</v>
      </c>
      <c r="H736" s="81" t="str">
        <f t="shared" si="190"/>
        <v>N/A</v>
      </c>
      <c r="I736" s="82">
        <v>22</v>
      </c>
      <c r="J736" s="82">
        <v>55.5</v>
      </c>
      <c r="K736" s="83" t="s">
        <v>112</v>
      </c>
      <c r="L736" s="84" t="str">
        <f t="shared" si="192"/>
        <v>No</v>
      </c>
    </row>
    <row r="737" spans="1:12" x14ac:dyDescent="0.25">
      <c r="A737" s="148" t="s">
        <v>442</v>
      </c>
      <c r="B737" s="79" t="s">
        <v>50</v>
      </c>
      <c r="C737" s="80">
        <v>141</v>
      </c>
      <c r="D737" s="81" t="str">
        <f t="shared" si="188"/>
        <v>N/A</v>
      </c>
      <c r="E737" s="80">
        <v>114</v>
      </c>
      <c r="F737" s="81" t="str">
        <f t="shared" si="189"/>
        <v>N/A</v>
      </c>
      <c r="G737" s="80">
        <v>29</v>
      </c>
      <c r="H737" s="81" t="str">
        <f t="shared" si="190"/>
        <v>N/A</v>
      </c>
      <c r="I737" s="82">
        <v>-19.100000000000001</v>
      </c>
      <c r="J737" s="82">
        <v>-74.599999999999994</v>
      </c>
      <c r="K737" s="83" t="s">
        <v>112</v>
      </c>
      <c r="L737" s="84" t="str">
        <f t="shared" si="192"/>
        <v>No</v>
      </c>
    </row>
    <row r="738" spans="1:12" x14ac:dyDescent="0.25">
      <c r="A738" s="148" t="s">
        <v>443</v>
      </c>
      <c r="B738" s="79" t="s">
        <v>50</v>
      </c>
      <c r="C738" s="85">
        <v>220.67375887</v>
      </c>
      <c r="D738" s="81" t="str">
        <f t="shared" si="188"/>
        <v>N/A</v>
      </c>
      <c r="E738" s="85">
        <v>332.97368420999999</v>
      </c>
      <c r="F738" s="81" t="str">
        <f t="shared" si="189"/>
        <v>N/A</v>
      </c>
      <c r="G738" s="85">
        <v>2035.4137931</v>
      </c>
      <c r="H738" s="81" t="str">
        <f t="shared" si="190"/>
        <v>N/A</v>
      </c>
      <c r="I738" s="82">
        <v>50.89</v>
      </c>
      <c r="J738" s="82">
        <v>511.3</v>
      </c>
      <c r="K738" s="83" t="s">
        <v>112</v>
      </c>
      <c r="L738" s="84" t="str">
        <f t="shared" si="192"/>
        <v>No</v>
      </c>
    </row>
    <row r="739" spans="1:12" x14ac:dyDescent="0.25">
      <c r="A739" s="148" t="s">
        <v>444</v>
      </c>
      <c r="B739" s="79" t="s">
        <v>50</v>
      </c>
      <c r="C739" s="85">
        <v>617153</v>
      </c>
      <c r="D739" s="81" t="str">
        <f t="shared" si="188"/>
        <v>N/A</v>
      </c>
      <c r="E739" s="85">
        <v>617581</v>
      </c>
      <c r="F739" s="81" t="str">
        <f t="shared" si="189"/>
        <v>N/A</v>
      </c>
      <c r="G739" s="85">
        <v>826404</v>
      </c>
      <c r="H739" s="81" t="str">
        <f t="shared" si="190"/>
        <v>N/A</v>
      </c>
      <c r="I739" s="82">
        <v>6.9400000000000003E-2</v>
      </c>
      <c r="J739" s="82">
        <v>33.81</v>
      </c>
      <c r="K739" s="83" t="s">
        <v>112</v>
      </c>
      <c r="L739" s="84" t="str">
        <f t="shared" si="192"/>
        <v>No</v>
      </c>
    </row>
    <row r="740" spans="1:12" x14ac:dyDescent="0.25">
      <c r="A740" s="148" t="s">
        <v>445</v>
      </c>
      <c r="B740" s="79" t="s">
        <v>50</v>
      </c>
      <c r="C740" s="80">
        <v>386</v>
      </c>
      <c r="D740" s="81" t="str">
        <f t="shared" si="188"/>
        <v>N/A</v>
      </c>
      <c r="E740" s="80">
        <v>390</v>
      </c>
      <c r="F740" s="81" t="str">
        <f t="shared" si="189"/>
        <v>N/A</v>
      </c>
      <c r="G740" s="80">
        <v>289</v>
      </c>
      <c r="H740" s="81" t="str">
        <f t="shared" si="190"/>
        <v>N/A</v>
      </c>
      <c r="I740" s="82">
        <v>1.036</v>
      </c>
      <c r="J740" s="82">
        <v>-25.9</v>
      </c>
      <c r="K740" s="83" t="s">
        <v>112</v>
      </c>
      <c r="L740" s="84" t="str">
        <f t="shared" si="192"/>
        <v>No</v>
      </c>
    </row>
    <row r="741" spans="1:12" x14ac:dyDescent="0.25">
      <c r="A741" s="148" t="s">
        <v>446</v>
      </c>
      <c r="B741" s="79" t="s">
        <v>50</v>
      </c>
      <c r="C741" s="85">
        <v>1598.8419689</v>
      </c>
      <c r="D741" s="81" t="str">
        <f t="shared" si="188"/>
        <v>N/A</v>
      </c>
      <c r="E741" s="85">
        <v>1583.5410256</v>
      </c>
      <c r="F741" s="81" t="str">
        <f t="shared" si="189"/>
        <v>N/A</v>
      </c>
      <c r="G741" s="85">
        <v>2859.5294118000002</v>
      </c>
      <c r="H741" s="81" t="str">
        <f t="shared" si="190"/>
        <v>N/A</v>
      </c>
      <c r="I741" s="82">
        <v>-0.95699999999999996</v>
      </c>
      <c r="J741" s="82">
        <v>80.58</v>
      </c>
      <c r="K741" s="83" t="s">
        <v>112</v>
      </c>
      <c r="L741" s="84" t="str">
        <f t="shared" si="192"/>
        <v>No</v>
      </c>
    </row>
    <row r="742" spans="1:12" ht="12.75" customHeight="1" x14ac:dyDescent="0.25">
      <c r="A742" s="148" t="s">
        <v>447</v>
      </c>
      <c r="B742" s="79" t="s">
        <v>50</v>
      </c>
      <c r="C742" s="85">
        <v>505470</v>
      </c>
      <c r="D742" s="81" t="str">
        <f t="shared" si="188"/>
        <v>N/A</v>
      </c>
      <c r="E742" s="85">
        <v>489545</v>
      </c>
      <c r="F742" s="81" t="str">
        <f t="shared" si="189"/>
        <v>N/A</v>
      </c>
      <c r="G742" s="85">
        <v>482389</v>
      </c>
      <c r="H742" s="81" t="str">
        <f t="shared" si="190"/>
        <v>N/A</v>
      </c>
      <c r="I742" s="82">
        <v>-3.15</v>
      </c>
      <c r="J742" s="82">
        <v>-1.46</v>
      </c>
      <c r="K742" s="83" t="s">
        <v>112</v>
      </c>
      <c r="L742" s="84" t="str">
        <f t="shared" si="192"/>
        <v>Yes</v>
      </c>
    </row>
    <row r="743" spans="1:12" x14ac:dyDescent="0.25">
      <c r="A743" s="148" t="s">
        <v>689</v>
      </c>
      <c r="B743" s="79" t="s">
        <v>50</v>
      </c>
      <c r="C743" s="80">
        <v>4671</v>
      </c>
      <c r="D743" s="81" t="str">
        <f t="shared" si="188"/>
        <v>N/A</v>
      </c>
      <c r="E743" s="80">
        <v>4424</v>
      </c>
      <c r="F743" s="81" t="str">
        <f t="shared" si="189"/>
        <v>N/A</v>
      </c>
      <c r="G743" s="80">
        <v>4273</v>
      </c>
      <c r="H743" s="81" t="str">
        <f t="shared" si="190"/>
        <v>N/A</v>
      </c>
      <c r="I743" s="82">
        <v>-5.29</v>
      </c>
      <c r="J743" s="82">
        <v>-3.41</v>
      </c>
      <c r="K743" s="83" t="s">
        <v>112</v>
      </c>
      <c r="L743" s="84" t="str">
        <f t="shared" si="192"/>
        <v>Yes</v>
      </c>
    </row>
    <row r="744" spans="1:12" x14ac:dyDescent="0.25">
      <c r="A744" s="148" t="s">
        <v>448</v>
      </c>
      <c r="B744" s="79" t="s">
        <v>50</v>
      </c>
      <c r="C744" s="85">
        <v>108.21451509000001</v>
      </c>
      <c r="D744" s="81" t="str">
        <f t="shared" si="188"/>
        <v>N/A</v>
      </c>
      <c r="E744" s="85">
        <v>110.65664556999999</v>
      </c>
      <c r="F744" s="81" t="str">
        <f t="shared" si="189"/>
        <v>N/A</v>
      </c>
      <c r="G744" s="85">
        <v>112.8923473</v>
      </c>
      <c r="H744" s="81" t="str">
        <f t="shared" si="190"/>
        <v>N/A</v>
      </c>
      <c r="I744" s="82">
        <v>2.2570000000000001</v>
      </c>
      <c r="J744" s="82">
        <v>2.02</v>
      </c>
      <c r="K744" s="83" t="s">
        <v>112</v>
      </c>
      <c r="L744" s="84" t="str">
        <f t="shared" si="192"/>
        <v>Yes</v>
      </c>
    </row>
    <row r="745" spans="1:12" x14ac:dyDescent="0.25">
      <c r="A745" s="148" t="s">
        <v>449</v>
      </c>
      <c r="B745" s="79" t="s">
        <v>50</v>
      </c>
      <c r="C745" s="85">
        <v>2091175</v>
      </c>
      <c r="D745" s="81" t="str">
        <f t="shared" si="188"/>
        <v>N/A</v>
      </c>
      <c r="E745" s="85">
        <v>2063199</v>
      </c>
      <c r="F745" s="81" t="str">
        <f t="shared" si="189"/>
        <v>N/A</v>
      </c>
      <c r="G745" s="85">
        <v>1761354</v>
      </c>
      <c r="H745" s="81" t="str">
        <f t="shared" si="190"/>
        <v>N/A</v>
      </c>
      <c r="I745" s="82">
        <v>-1.34</v>
      </c>
      <c r="J745" s="82">
        <v>-14.6</v>
      </c>
      <c r="K745" s="83" t="s">
        <v>112</v>
      </c>
      <c r="L745" s="84" t="str">
        <f t="shared" si="192"/>
        <v>Yes</v>
      </c>
    </row>
    <row r="746" spans="1:12" x14ac:dyDescent="0.25">
      <c r="A746" s="148" t="s">
        <v>141</v>
      </c>
      <c r="B746" s="79" t="s">
        <v>50</v>
      </c>
      <c r="C746" s="80">
        <v>184</v>
      </c>
      <c r="D746" s="81" t="str">
        <f t="shared" si="188"/>
        <v>N/A</v>
      </c>
      <c r="E746" s="80">
        <v>184</v>
      </c>
      <c r="F746" s="81" t="str">
        <f t="shared" si="189"/>
        <v>N/A</v>
      </c>
      <c r="G746" s="80">
        <v>141</v>
      </c>
      <c r="H746" s="81" t="str">
        <f t="shared" si="190"/>
        <v>N/A</v>
      </c>
      <c r="I746" s="82">
        <v>0</v>
      </c>
      <c r="J746" s="82">
        <v>-23.4</v>
      </c>
      <c r="K746" s="83" t="s">
        <v>112</v>
      </c>
      <c r="L746" s="84" t="str">
        <f t="shared" si="192"/>
        <v>No</v>
      </c>
    </row>
    <row r="747" spans="1:12" x14ac:dyDescent="0.25">
      <c r="A747" s="148" t="s">
        <v>450</v>
      </c>
      <c r="B747" s="79" t="s">
        <v>50</v>
      </c>
      <c r="C747" s="85">
        <v>11365.081522</v>
      </c>
      <c r="D747" s="81" t="str">
        <f t="shared" si="188"/>
        <v>N/A</v>
      </c>
      <c r="E747" s="85">
        <v>11213.038043</v>
      </c>
      <c r="F747" s="81" t="str">
        <f t="shared" si="189"/>
        <v>N/A</v>
      </c>
      <c r="G747" s="85">
        <v>12491.87234</v>
      </c>
      <c r="H747" s="81" t="str">
        <f t="shared" si="190"/>
        <v>N/A</v>
      </c>
      <c r="I747" s="82">
        <v>-1.34</v>
      </c>
      <c r="J747" s="82">
        <v>11.4</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2326037</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10441</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222.77913993000001</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7780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17</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457.64705881999998</v>
      </c>
      <c r="H753" s="81" t="str">
        <f t="shared" si="190"/>
        <v>N/A</v>
      </c>
      <c r="I753" s="82" t="s">
        <v>50</v>
      </c>
      <c r="J753" s="82" t="s">
        <v>50</v>
      </c>
      <c r="K753" s="83" t="s">
        <v>112</v>
      </c>
      <c r="L753" s="84" t="str">
        <f t="shared" si="193"/>
        <v>N/A</v>
      </c>
    </row>
    <row r="754" spans="1:12" ht="12.75" customHeight="1" x14ac:dyDescent="0.25">
      <c r="A754" s="148" t="s">
        <v>451</v>
      </c>
      <c r="B754" s="79" t="s">
        <v>50</v>
      </c>
      <c r="C754" s="85">
        <v>18414628</v>
      </c>
      <c r="D754" s="81" t="str">
        <f t="shared" si="188"/>
        <v>N/A</v>
      </c>
      <c r="E754" s="85">
        <v>18826119</v>
      </c>
      <c r="F754" s="81" t="str">
        <f t="shared" si="189"/>
        <v>N/A</v>
      </c>
      <c r="G754" s="85">
        <v>18001687</v>
      </c>
      <c r="H754" s="81" t="str">
        <f t="shared" si="190"/>
        <v>N/A</v>
      </c>
      <c r="I754" s="82">
        <v>2.2349999999999999</v>
      </c>
      <c r="J754" s="82">
        <v>-4.38</v>
      </c>
      <c r="K754" s="83" t="s">
        <v>112</v>
      </c>
      <c r="L754" s="84" t="str">
        <f t="shared" si="192"/>
        <v>Yes</v>
      </c>
    </row>
    <row r="755" spans="1:12" x14ac:dyDescent="0.25">
      <c r="A755" s="148" t="s">
        <v>452</v>
      </c>
      <c r="B755" s="79" t="s">
        <v>50</v>
      </c>
      <c r="C755" s="80">
        <v>31503</v>
      </c>
      <c r="D755" s="81" t="str">
        <f t="shared" si="188"/>
        <v>N/A</v>
      </c>
      <c r="E755" s="80">
        <v>30342</v>
      </c>
      <c r="F755" s="81" t="str">
        <f t="shared" si="189"/>
        <v>N/A</v>
      </c>
      <c r="G755" s="80">
        <v>30249</v>
      </c>
      <c r="H755" s="81" t="str">
        <f t="shared" si="190"/>
        <v>N/A</v>
      </c>
      <c r="I755" s="82">
        <v>-3.69</v>
      </c>
      <c r="J755" s="82">
        <v>-0.307</v>
      </c>
      <c r="K755" s="83" t="s">
        <v>112</v>
      </c>
      <c r="L755" s="84" t="str">
        <f t="shared" si="192"/>
        <v>Yes</v>
      </c>
    </row>
    <row r="756" spans="1:12" x14ac:dyDescent="0.25">
      <c r="A756" s="148" t="s">
        <v>453</v>
      </c>
      <c r="B756" s="79" t="s">
        <v>50</v>
      </c>
      <c r="C756" s="85">
        <v>584.53569501000004</v>
      </c>
      <c r="D756" s="81" t="str">
        <f t="shared" si="188"/>
        <v>N/A</v>
      </c>
      <c r="E756" s="85">
        <v>620.46401028000002</v>
      </c>
      <c r="F756" s="81" t="str">
        <f t="shared" si="189"/>
        <v>N/A</v>
      </c>
      <c r="G756" s="85">
        <v>595.11676419000003</v>
      </c>
      <c r="H756" s="81" t="str">
        <f t="shared" si="190"/>
        <v>N/A</v>
      </c>
      <c r="I756" s="82">
        <v>6.1459999999999999</v>
      </c>
      <c r="J756" s="82">
        <v>-4.09</v>
      </c>
      <c r="K756" s="83" t="s">
        <v>112</v>
      </c>
      <c r="L756" s="84" t="str">
        <f t="shared" si="192"/>
        <v>Yes</v>
      </c>
    </row>
    <row r="757" spans="1:12" x14ac:dyDescent="0.25">
      <c r="A757" s="148" t="s">
        <v>454</v>
      </c>
      <c r="B757" s="79" t="s">
        <v>50</v>
      </c>
      <c r="C757" s="85">
        <v>3291349</v>
      </c>
      <c r="D757" s="81" t="str">
        <f t="shared" ref="D757:D765" si="194">IF($B757="N/A","N/A",IF(C757&gt;10,"No",IF(C757&lt;-10,"No","Yes")))</f>
        <v>N/A</v>
      </c>
      <c r="E757" s="85">
        <v>8293471</v>
      </c>
      <c r="F757" s="81" t="str">
        <f t="shared" ref="F757:F765" si="195">IF($B757="N/A","N/A",IF(E757&gt;10,"No",IF(E757&lt;-10,"No","Yes")))</f>
        <v>N/A</v>
      </c>
      <c r="G757" s="85">
        <v>15551615</v>
      </c>
      <c r="H757" s="81" t="str">
        <f t="shared" ref="H757:H765" si="196">IF($B757="N/A","N/A",IF(G757&gt;10,"No",IF(G757&lt;-10,"No","Yes")))</f>
        <v>N/A</v>
      </c>
      <c r="I757" s="82">
        <v>152</v>
      </c>
      <c r="J757" s="82">
        <v>87.52</v>
      </c>
      <c r="K757" s="83" t="s">
        <v>112</v>
      </c>
      <c r="L757" s="84" t="str">
        <f t="shared" ref="L757:L765" si="197">IF(J757="Div by 0", "N/A", IF(K757="N/A","N/A", IF(J757&gt;VALUE(MID(K757,1,2)), "No", IF(J757&lt;-1*VALUE(MID(K757,1,2)), "No", "Yes"))))</f>
        <v>No</v>
      </c>
    </row>
    <row r="758" spans="1:12" x14ac:dyDescent="0.25">
      <c r="A758" s="148" t="s">
        <v>142</v>
      </c>
      <c r="B758" s="79" t="s">
        <v>50</v>
      </c>
      <c r="C758" s="80">
        <v>584</v>
      </c>
      <c r="D758" s="81" t="str">
        <f t="shared" si="194"/>
        <v>N/A</v>
      </c>
      <c r="E758" s="80">
        <v>792</v>
      </c>
      <c r="F758" s="81" t="str">
        <f t="shared" si="195"/>
        <v>N/A</v>
      </c>
      <c r="G758" s="80">
        <v>1253</v>
      </c>
      <c r="H758" s="81" t="str">
        <f t="shared" si="196"/>
        <v>N/A</v>
      </c>
      <c r="I758" s="82">
        <v>35.619999999999997</v>
      </c>
      <c r="J758" s="82">
        <v>58.21</v>
      </c>
      <c r="K758" s="83" t="s">
        <v>112</v>
      </c>
      <c r="L758" s="84" t="str">
        <f t="shared" si="197"/>
        <v>No</v>
      </c>
    </row>
    <row r="759" spans="1:12" x14ac:dyDescent="0.25">
      <c r="A759" s="148" t="s">
        <v>455</v>
      </c>
      <c r="B759" s="79" t="s">
        <v>50</v>
      </c>
      <c r="C759" s="85">
        <v>5635.8715752999997</v>
      </c>
      <c r="D759" s="81" t="str">
        <f t="shared" si="194"/>
        <v>N/A</v>
      </c>
      <c r="E759" s="85">
        <v>10471.554292999999</v>
      </c>
      <c r="F759" s="81" t="str">
        <f t="shared" si="195"/>
        <v>N/A</v>
      </c>
      <c r="G759" s="85">
        <v>12411.504389</v>
      </c>
      <c r="H759" s="81" t="str">
        <f t="shared" si="196"/>
        <v>N/A</v>
      </c>
      <c r="I759" s="82">
        <v>85.8</v>
      </c>
      <c r="J759" s="82">
        <v>18.53</v>
      </c>
      <c r="K759" s="83" t="s">
        <v>112</v>
      </c>
      <c r="L759" s="84" t="str">
        <f t="shared" si="197"/>
        <v>No</v>
      </c>
    </row>
    <row r="760" spans="1:12" x14ac:dyDescent="0.25">
      <c r="A760" s="148" t="s">
        <v>456</v>
      </c>
      <c r="B760" s="79" t="s">
        <v>50</v>
      </c>
      <c r="C760" s="85">
        <v>63999397</v>
      </c>
      <c r="D760" s="81" t="str">
        <f t="shared" si="194"/>
        <v>N/A</v>
      </c>
      <c r="E760" s="85">
        <v>64969851</v>
      </c>
      <c r="F760" s="81" t="str">
        <f t="shared" si="195"/>
        <v>N/A</v>
      </c>
      <c r="G760" s="85">
        <v>58693508</v>
      </c>
      <c r="H760" s="81" t="str">
        <f t="shared" si="196"/>
        <v>N/A</v>
      </c>
      <c r="I760" s="82">
        <v>1.516</v>
      </c>
      <c r="J760" s="82">
        <v>-9.66</v>
      </c>
      <c r="K760" s="83" t="s">
        <v>112</v>
      </c>
      <c r="L760" s="84" t="str">
        <f t="shared" si="197"/>
        <v>Yes</v>
      </c>
    </row>
    <row r="761" spans="1:12" x14ac:dyDescent="0.25">
      <c r="A761" s="148" t="s">
        <v>457</v>
      </c>
      <c r="B761" s="79" t="s">
        <v>50</v>
      </c>
      <c r="C761" s="80">
        <v>11101</v>
      </c>
      <c r="D761" s="81" t="str">
        <f t="shared" si="194"/>
        <v>N/A</v>
      </c>
      <c r="E761" s="80">
        <v>11266</v>
      </c>
      <c r="F761" s="81" t="str">
        <f t="shared" si="195"/>
        <v>N/A</v>
      </c>
      <c r="G761" s="80">
        <v>10740</v>
      </c>
      <c r="H761" s="81" t="str">
        <f t="shared" si="196"/>
        <v>N/A</v>
      </c>
      <c r="I761" s="82">
        <v>1.486</v>
      </c>
      <c r="J761" s="82">
        <v>-4.67</v>
      </c>
      <c r="K761" s="83" t="s">
        <v>112</v>
      </c>
      <c r="L761" s="84" t="str">
        <f t="shared" si="197"/>
        <v>Yes</v>
      </c>
    </row>
    <row r="762" spans="1:12" x14ac:dyDescent="0.25">
      <c r="A762" s="148" t="s">
        <v>458</v>
      </c>
      <c r="B762" s="79" t="s">
        <v>50</v>
      </c>
      <c r="C762" s="85">
        <v>5765.1920547999998</v>
      </c>
      <c r="D762" s="81" t="str">
        <f t="shared" si="194"/>
        <v>N/A</v>
      </c>
      <c r="E762" s="85">
        <v>5766.8960588999998</v>
      </c>
      <c r="F762" s="81" t="str">
        <f t="shared" si="195"/>
        <v>N/A</v>
      </c>
      <c r="G762" s="85">
        <v>5464.9448789999997</v>
      </c>
      <c r="H762" s="81" t="str">
        <f t="shared" si="196"/>
        <v>N/A</v>
      </c>
      <c r="I762" s="82">
        <v>2.9600000000000001E-2</v>
      </c>
      <c r="J762" s="82">
        <v>-5.24</v>
      </c>
      <c r="K762" s="83" t="s">
        <v>112</v>
      </c>
      <c r="L762" s="84" t="str">
        <f t="shared" si="197"/>
        <v>Yes</v>
      </c>
    </row>
    <row r="763" spans="1:12" x14ac:dyDescent="0.25">
      <c r="A763" s="148" t="s">
        <v>459</v>
      </c>
      <c r="B763" s="79" t="s">
        <v>50</v>
      </c>
      <c r="C763" s="85">
        <v>0</v>
      </c>
      <c r="D763" s="81" t="str">
        <f t="shared" si="194"/>
        <v>N/A</v>
      </c>
      <c r="E763" s="85">
        <v>0</v>
      </c>
      <c r="F763" s="81" t="str">
        <f t="shared" si="195"/>
        <v>N/A</v>
      </c>
      <c r="G763" s="85">
        <v>0</v>
      </c>
      <c r="H763" s="81" t="str">
        <f t="shared" si="196"/>
        <v>N/A</v>
      </c>
      <c r="I763" s="82" t="s">
        <v>1088</v>
      </c>
      <c r="J763" s="82" t="s">
        <v>1088</v>
      </c>
      <c r="K763" s="83" t="s">
        <v>112</v>
      </c>
      <c r="L763" s="84" t="str">
        <f t="shared" si="197"/>
        <v>N/A</v>
      </c>
    </row>
    <row r="764" spans="1:12" x14ac:dyDescent="0.25">
      <c r="A764" s="148" t="s">
        <v>143</v>
      </c>
      <c r="B764" s="79" t="s">
        <v>50</v>
      </c>
      <c r="C764" s="80">
        <v>0</v>
      </c>
      <c r="D764" s="81" t="str">
        <f t="shared" si="194"/>
        <v>N/A</v>
      </c>
      <c r="E764" s="80">
        <v>0</v>
      </c>
      <c r="F764" s="81" t="str">
        <f t="shared" si="195"/>
        <v>N/A</v>
      </c>
      <c r="G764" s="80">
        <v>0</v>
      </c>
      <c r="H764" s="81" t="str">
        <f t="shared" si="196"/>
        <v>N/A</v>
      </c>
      <c r="I764" s="82" t="s">
        <v>1088</v>
      </c>
      <c r="J764" s="82" t="s">
        <v>1088</v>
      </c>
      <c r="K764" s="83" t="s">
        <v>112</v>
      </c>
      <c r="L764" s="84" t="str">
        <f t="shared" si="197"/>
        <v>N/A</v>
      </c>
    </row>
    <row r="765" spans="1:12" x14ac:dyDescent="0.25">
      <c r="A765" s="148" t="s">
        <v>460</v>
      </c>
      <c r="B765" s="96" t="s">
        <v>50</v>
      </c>
      <c r="C765" s="94" t="s">
        <v>1088</v>
      </c>
      <c r="D765" s="98" t="str">
        <f t="shared" si="194"/>
        <v>N/A</v>
      </c>
      <c r="E765" s="94" t="s">
        <v>1088</v>
      </c>
      <c r="F765" s="98" t="str">
        <f t="shared" si="195"/>
        <v>N/A</v>
      </c>
      <c r="G765" s="94" t="s">
        <v>1088</v>
      </c>
      <c r="H765" s="98" t="str">
        <f t="shared" si="196"/>
        <v>N/A</v>
      </c>
      <c r="I765" s="99" t="s">
        <v>1088</v>
      </c>
      <c r="J765" s="99" t="s">
        <v>1088</v>
      </c>
      <c r="K765" s="90" t="s">
        <v>112</v>
      </c>
      <c r="L765" s="92" t="str">
        <f t="shared" si="197"/>
        <v>N/A</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664.70965847000002</v>
      </c>
      <c r="D767" s="102" t="str">
        <f t="shared" ref="D767:D786" si="198">IF($B767="N/A","N/A",IF(C767&gt;10,"No",IF(C767&lt;-10,"No","Yes")))</f>
        <v>N/A</v>
      </c>
      <c r="E767" s="143">
        <v>764.27546111000004</v>
      </c>
      <c r="F767" s="102" t="str">
        <f t="shared" ref="F767:F786" si="199">IF($B767="N/A","N/A",IF(E767&gt;10,"No",IF(E767&lt;-10,"No","Yes")))</f>
        <v>N/A</v>
      </c>
      <c r="G767" s="143">
        <v>740.55052580999995</v>
      </c>
      <c r="H767" s="102" t="str">
        <f t="shared" ref="H767:H786" si="200">IF($B767="N/A","N/A",IF(G767&gt;10,"No",IF(G767&lt;-10,"No","Yes")))</f>
        <v>N/A</v>
      </c>
      <c r="I767" s="103">
        <v>14.98</v>
      </c>
      <c r="J767" s="103">
        <v>-3.1</v>
      </c>
      <c r="K767" s="109" t="s">
        <v>112</v>
      </c>
      <c r="L767" s="104" t="str">
        <f t="shared" ref="L767:L786" si="201">IF(J767="Div by 0", "N/A", IF(K767="N/A","N/A", IF(J767&gt;VALUE(MID(K767,1,2)), "No", IF(J767&lt;-1*VALUE(MID(K767,1,2)), "No", "Yes"))))</f>
        <v>Yes</v>
      </c>
    </row>
    <row r="768" spans="1:12" x14ac:dyDescent="0.25">
      <c r="A768" s="129" t="s">
        <v>582</v>
      </c>
      <c r="B768" s="79" t="s">
        <v>50</v>
      </c>
      <c r="C768" s="85">
        <v>1525.7731959</v>
      </c>
      <c r="D768" s="81" t="str">
        <f t="shared" si="198"/>
        <v>N/A</v>
      </c>
      <c r="E768" s="85">
        <v>1580.6187291000001</v>
      </c>
      <c r="F768" s="81" t="str">
        <f t="shared" si="199"/>
        <v>N/A</v>
      </c>
      <c r="G768" s="85">
        <v>2004.1225806</v>
      </c>
      <c r="H768" s="81" t="str">
        <f t="shared" si="200"/>
        <v>N/A</v>
      </c>
      <c r="I768" s="82">
        <v>3.5950000000000002</v>
      </c>
      <c r="J768" s="82">
        <v>26.79</v>
      </c>
      <c r="K768" s="83" t="s">
        <v>112</v>
      </c>
      <c r="L768" s="84" t="str">
        <f t="shared" si="201"/>
        <v>No</v>
      </c>
    </row>
    <row r="769" spans="1:12" x14ac:dyDescent="0.25">
      <c r="A769" s="129" t="s">
        <v>585</v>
      </c>
      <c r="B769" s="79" t="s">
        <v>50</v>
      </c>
      <c r="C769" s="85">
        <v>3184.6180755</v>
      </c>
      <c r="D769" s="81" t="str">
        <f t="shared" si="198"/>
        <v>N/A</v>
      </c>
      <c r="E769" s="85">
        <v>3389.8598710000001</v>
      </c>
      <c r="F769" s="81" t="str">
        <f t="shared" si="199"/>
        <v>N/A</v>
      </c>
      <c r="G769" s="85">
        <v>2946.0223445000001</v>
      </c>
      <c r="H769" s="81" t="str">
        <f t="shared" si="200"/>
        <v>N/A</v>
      </c>
      <c r="I769" s="82">
        <v>6.4450000000000003</v>
      </c>
      <c r="J769" s="82">
        <v>-13.1</v>
      </c>
      <c r="K769" s="83" t="s">
        <v>112</v>
      </c>
      <c r="L769" s="84" t="str">
        <f t="shared" si="201"/>
        <v>Yes</v>
      </c>
    </row>
    <row r="770" spans="1:12" x14ac:dyDescent="0.25">
      <c r="A770" s="129" t="s">
        <v>588</v>
      </c>
      <c r="B770" s="79" t="s">
        <v>50</v>
      </c>
      <c r="C770" s="85">
        <v>432.28849192000001</v>
      </c>
      <c r="D770" s="81" t="str">
        <f t="shared" si="198"/>
        <v>N/A</v>
      </c>
      <c r="E770" s="85">
        <v>526.38721830999998</v>
      </c>
      <c r="F770" s="81" t="str">
        <f t="shared" si="199"/>
        <v>N/A</v>
      </c>
      <c r="G770" s="85">
        <v>547.46525078000002</v>
      </c>
      <c r="H770" s="81" t="str">
        <f t="shared" si="200"/>
        <v>N/A</v>
      </c>
      <c r="I770" s="82">
        <v>21.77</v>
      </c>
      <c r="J770" s="82">
        <v>4.0039999999999996</v>
      </c>
      <c r="K770" s="83" t="s">
        <v>112</v>
      </c>
      <c r="L770" s="84" t="str">
        <f t="shared" si="201"/>
        <v>Yes</v>
      </c>
    </row>
    <row r="771" spans="1:12" x14ac:dyDescent="0.25">
      <c r="A771" s="129" t="s">
        <v>590</v>
      </c>
      <c r="B771" s="79" t="s">
        <v>50</v>
      </c>
      <c r="C771" s="85">
        <v>515.16727093999998</v>
      </c>
      <c r="D771" s="81" t="str">
        <f t="shared" si="198"/>
        <v>N/A</v>
      </c>
      <c r="E771" s="85">
        <v>557.31652887999996</v>
      </c>
      <c r="F771" s="81" t="str">
        <f t="shared" si="199"/>
        <v>N/A</v>
      </c>
      <c r="G771" s="85">
        <v>526.03131834999999</v>
      </c>
      <c r="H771" s="81" t="str">
        <f t="shared" si="200"/>
        <v>N/A</v>
      </c>
      <c r="I771" s="82">
        <v>8.1820000000000004</v>
      </c>
      <c r="J771" s="82">
        <v>-5.61</v>
      </c>
      <c r="K771" s="83" t="s">
        <v>112</v>
      </c>
      <c r="L771" s="84" t="str">
        <f t="shared" si="201"/>
        <v>Yes</v>
      </c>
    </row>
    <row r="772" spans="1:12" x14ac:dyDescent="0.25">
      <c r="A772" s="148" t="s">
        <v>626</v>
      </c>
      <c r="B772" s="79" t="s">
        <v>50</v>
      </c>
      <c r="C772" s="85">
        <v>227.58573913999999</v>
      </c>
      <c r="D772" s="81" t="str">
        <f t="shared" si="198"/>
        <v>N/A</v>
      </c>
      <c r="E772" s="85">
        <v>252.05115065000001</v>
      </c>
      <c r="F772" s="81" t="str">
        <f t="shared" si="199"/>
        <v>N/A</v>
      </c>
      <c r="G772" s="85">
        <v>228.27125694</v>
      </c>
      <c r="H772" s="81" t="str">
        <f t="shared" si="200"/>
        <v>N/A</v>
      </c>
      <c r="I772" s="82">
        <v>10.75</v>
      </c>
      <c r="J772" s="82">
        <v>-9.43</v>
      </c>
      <c r="K772" s="83" t="s">
        <v>112</v>
      </c>
      <c r="L772" s="84" t="str">
        <f t="shared" si="201"/>
        <v>Yes</v>
      </c>
    </row>
    <row r="773" spans="1:12" x14ac:dyDescent="0.25">
      <c r="A773" s="129" t="s">
        <v>582</v>
      </c>
      <c r="B773" s="79" t="s">
        <v>50</v>
      </c>
      <c r="C773" s="85">
        <v>2429.0515464</v>
      </c>
      <c r="D773" s="81" t="str">
        <f t="shared" si="198"/>
        <v>N/A</v>
      </c>
      <c r="E773" s="85">
        <v>2240.6622074000002</v>
      </c>
      <c r="F773" s="81" t="str">
        <f t="shared" si="199"/>
        <v>N/A</v>
      </c>
      <c r="G773" s="85">
        <v>2086.8225806</v>
      </c>
      <c r="H773" s="81" t="str">
        <f t="shared" si="200"/>
        <v>N/A</v>
      </c>
      <c r="I773" s="82">
        <v>-7.76</v>
      </c>
      <c r="J773" s="82">
        <v>-6.87</v>
      </c>
      <c r="K773" s="83" t="s">
        <v>112</v>
      </c>
      <c r="L773" s="84" t="str">
        <f t="shared" si="201"/>
        <v>Yes</v>
      </c>
    </row>
    <row r="774" spans="1:12" x14ac:dyDescent="0.25">
      <c r="A774" s="129" t="s">
        <v>585</v>
      </c>
      <c r="B774" s="79" t="s">
        <v>50</v>
      </c>
      <c r="C774" s="85">
        <v>2757.1119512</v>
      </c>
      <c r="D774" s="81" t="str">
        <f t="shared" si="198"/>
        <v>N/A</v>
      </c>
      <c r="E774" s="85">
        <v>2831.7031944999999</v>
      </c>
      <c r="F774" s="81" t="str">
        <f t="shared" si="199"/>
        <v>N/A</v>
      </c>
      <c r="G774" s="85">
        <v>2405.5710687000001</v>
      </c>
      <c r="H774" s="81" t="str">
        <f t="shared" si="200"/>
        <v>N/A</v>
      </c>
      <c r="I774" s="82">
        <v>2.7050000000000001</v>
      </c>
      <c r="J774" s="82">
        <v>-15</v>
      </c>
      <c r="K774" s="83" t="s">
        <v>112</v>
      </c>
      <c r="L774" s="84" t="str">
        <f t="shared" si="201"/>
        <v>Yes</v>
      </c>
    </row>
    <row r="775" spans="1:12" x14ac:dyDescent="0.25">
      <c r="A775" s="129" t="s">
        <v>588</v>
      </c>
      <c r="B775" s="79" t="s">
        <v>50</v>
      </c>
      <c r="C775" s="85">
        <v>27.215307269</v>
      </c>
      <c r="D775" s="81" t="str">
        <f t="shared" si="198"/>
        <v>N/A</v>
      </c>
      <c r="E775" s="85">
        <v>38.862265481999998</v>
      </c>
      <c r="F775" s="81" t="str">
        <f t="shared" si="199"/>
        <v>N/A</v>
      </c>
      <c r="G775" s="85">
        <v>43.891858126999999</v>
      </c>
      <c r="H775" s="81" t="str">
        <f t="shared" si="200"/>
        <v>N/A</v>
      </c>
      <c r="I775" s="82">
        <v>42.8</v>
      </c>
      <c r="J775" s="82">
        <v>12.94</v>
      </c>
      <c r="K775" s="83" t="s">
        <v>112</v>
      </c>
      <c r="L775" s="84" t="str">
        <f t="shared" si="201"/>
        <v>Yes</v>
      </c>
    </row>
    <row r="776" spans="1:12" x14ac:dyDescent="0.25">
      <c r="A776" s="129" t="s">
        <v>590</v>
      </c>
      <c r="B776" s="79" t="s">
        <v>50</v>
      </c>
      <c r="C776" s="85">
        <v>1.4290801263999999</v>
      </c>
      <c r="D776" s="81" t="str">
        <f t="shared" si="198"/>
        <v>N/A</v>
      </c>
      <c r="E776" s="85">
        <v>0.25340411740000002</v>
      </c>
      <c r="F776" s="81" t="str">
        <f t="shared" si="199"/>
        <v>N/A</v>
      </c>
      <c r="G776" s="85">
        <v>0.2120630661</v>
      </c>
      <c r="H776" s="81" t="str">
        <f t="shared" si="200"/>
        <v>N/A</v>
      </c>
      <c r="I776" s="82">
        <v>-82.3</v>
      </c>
      <c r="J776" s="82">
        <v>-16.3</v>
      </c>
      <c r="K776" s="83" t="s">
        <v>112</v>
      </c>
      <c r="L776" s="84" t="str">
        <f t="shared" si="201"/>
        <v>No</v>
      </c>
    </row>
    <row r="777" spans="1:12" x14ac:dyDescent="0.25">
      <c r="A777" s="148" t="s">
        <v>239</v>
      </c>
      <c r="B777" s="79" t="s">
        <v>50</v>
      </c>
      <c r="C777" s="85">
        <v>493.58715666000001</v>
      </c>
      <c r="D777" s="81" t="str">
        <f t="shared" si="198"/>
        <v>N/A</v>
      </c>
      <c r="E777" s="85">
        <v>524.91552356</v>
      </c>
      <c r="F777" s="81" t="str">
        <f t="shared" si="199"/>
        <v>N/A</v>
      </c>
      <c r="G777" s="85">
        <v>513.1942603</v>
      </c>
      <c r="H777" s="81" t="str">
        <f t="shared" si="200"/>
        <v>N/A</v>
      </c>
      <c r="I777" s="82">
        <v>6.3470000000000004</v>
      </c>
      <c r="J777" s="82">
        <v>-2.23</v>
      </c>
      <c r="K777" s="83" t="s">
        <v>112</v>
      </c>
      <c r="L777" s="84" t="str">
        <f t="shared" si="201"/>
        <v>Yes</v>
      </c>
    </row>
    <row r="778" spans="1:12" x14ac:dyDescent="0.25">
      <c r="A778" s="129" t="s">
        <v>582</v>
      </c>
      <c r="B778" s="79" t="s">
        <v>50</v>
      </c>
      <c r="C778" s="85">
        <v>431.28865979</v>
      </c>
      <c r="D778" s="81" t="str">
        <f t="shared" si="198"/>
        <v>N/A</v>
      </c>
      <c r="E778" s="85">
        <v>480.15384614999999</v>
      </c>
      <c r="F778" s="81" t="str">
        <f t="shared" si="199"/>
        <v>N/A</v>
      </c>
      <c r="G778" s="85">
        <v>404.46774194</v>
      </c>
      <c r="H778" s="81" t="str">
        <f t="shared" si="200"/>
        <v>N/A</v>
      </c>
      <c r="I778" s="82">
        <v>11.33</v>
      </c>
      <c r="J778" s="82">
        <v>-15.8</v>
      </c>
      <c r="K778" s="83" t="s">
        <v>112</v>
      </c>
      <c r="L778" s="84" t="str">
        <f t="shared" si="201"/>
        <v>No</v>
      </c>
    </row>
    <row r="779" spans="1:12" x14ac:dyDescent="0.25">
      <c r="A779" s="129" t="s">
        <v>585</v>
      </c>
      <c r="B779" s="79" t="s">
        <v>50</v>
      </c>
      <c r="C779" s="85">
        <v>3279.8831089999999</v>
      </c>
      <c r="D779" s="81" t="str">
        <f t="shared" si="198"/>
        <v>N/A</v>
      </c>
      <c r="E779" s="85">
        <v>3519.2406639000001</v>
      </c>
      <c r="F779" s="81" t="str">
        <f t="shared" si="199"/>
        <v>N/A</v>
      </c>
      <c r="G779" s="85">
        <v>3401.7303726999999</v>
      </c>
      <c r="H779" s="81" t="str">
        <f t="shared" si="200"/>
        <v>N/A</v>
      </c>
      <c r="I779" s="82">
        <v>7.298</v>
      </c>
      <c r="J779" s="82">
        <v>-3.34</v>
      </c>
      <c r="K779" s="83" t="s">
        <v>112</v>
      </c>
      <c r="L779" s="84" t="str">
        <f t="shared" si="201"/>
        <v>Yes</v>
      </c>
    </row>
    <row r="780" spans="1:12" x14ac:dyDescent="0.25">
      <c r="A780" s="129" t="s">
        <v>588</v>
      </c>
      <c r="B780" s="79" t="s">
        <v>50</v>
      </c>
      <c r="C780" s="85">
        <v>194.45596848</v>
      </c>
      <c r="D780" s="81" t="str">
        <f t="shared" si="198"/>
        <v>N/A</v>
      </c>
      <c r="E780" s="85">
        <v>197.23002344</v>
      </c>
      <c r="F780" s="81" t="str">
        <f t="shared" si="199"/>
        <v>N/A</v>
      </c>
      <c r="G780" s="85">
        <v>191.51715522000001</v>
      </c>
      <c r="H780" s="81" t="str">
        <f t="shared" si="200"/>
        <v>N/A</v>
      </c>
      <c r="I780" s="82">
        <v>1.427</v>
      </c>
      <c r="J780" s="82">
        <v>-2.9</v>
      </c>
      <c r="K780" s="83" t="s">
        <v>112</v>
      </c>
      <c r="L780" s="84" t="str">
        <f t="shared" si="201"/>
        <v>Yes</v>
      </c>
    </row>
    <row r="781" spans="1:12" x14ac:dyDescent="0.25">
      <c r="A781" s="129" t="s">
        <v>590</v>
      </c>
      <c r="B781" s="79" t="s">
        <v>50</v>
      </c>
      <c r="C781" s="85">
        <v>422.90114984000002</v>
      </c>
      <c r="D781" s="81" t="str">
        <f t="shared" si="198"/>
        <v>N/A</v>
      </c>
      <c r="E781" s="85">
        <v>412.72301020999998</v>
      </c>
      <c r="F781" s="81" t="str">
        <f t="shared" si="199"/>
        <v>N/A</v>
      </c>
      <c r="G781" s="85">
        <v>391.03596109</v>
      </c>
      <c r="H781" s="81" t="str">
        <f t="shared" si="200"/>
        <v>N/A</v>
      </c>
      <c r="I781" s="82">
        <v>-2.41</v>
      </c>
      <c r="J781" s="82">
        <v>-5.25</v>
      </c>
      <c r="K781" s="83" t="s">
        <v>112</v>
      </c>
      <c r="L781" s="84" t="str">
        <f t="shared" si="201"/>
        <v>Yes</v>
      </c>
    </row>
    <row r="782" spans="1:12" x14ac:dyDescent="0.25">
      <c r="A782" s="148" t="s">
        <v>627</v>
      </c>
      <c r="B782" s="79" t="s">
        <v>50</v>
      </c>
      <c r="C782" s="85">
        <v>1281.7076761999999</v>
      </c>
      <c r="D782" s="81" t="str">
        <f t="shared" si="198"/>
        <v>N/A</v>
      </c>
      <c r="E782" s="85">
        <v>1432.0804085</v>
      </c>
      <c r="F782" s="81" t="str">
        <f t="shared" si="199"/>
        <v>N/A</v>
      </c>
      <c r="G782" s="85">
        <v>1335.1099277000001</v>
      </c>
      <c r="H782" s="81" t="str">
        <f t="shared" si="200"/>
        <v>N/A</v>
      </c>
      <c r="I782" s="82">
        <v>11.73</v>
      </c>
      <c r="J782" s="82">
        <v>-6.77</v>
      </c>
      <c r="K782" s="83" t="s">
        <v>112</v>
      </c>
      <c r="L782" s="84" t="str">
        <f t="shared" si="201"/>
        <v>Yes</v>
      </c>
    </row>
    <row r="783" spans="1:12" x14ac:dyDescent="0.25">
      <c r="A783" s="129" t="s">
        <v>582</v>
      </c>
      <c r="B783" s="79" t="s">
        <v>50</v>
      </c>
      <c r="C783" s="85">
        <v>1304.6597938</v>
      </c>
      <c r="D783" s="81" t="str">
        <f t="shared" si="198"/>
        <v>N/A</v>
      </c>
      <c r="E783" s="85">
        <v>1216.6187291000001</v>
      </c>
      <c r="F783" s="81" t="str">
        <f t="shared" si="199"/>
        <v>N/A</v>
      </c>
      <c r="G783" s="85">
        <v>1187.5129032</v>
      </c>
      <c r="H783" s="81" t="str">
        <f t="shared" si="200"/>
        <v>N/A</v>
      </c>
      <c r="I783" s="82">
        <v>-6.75</v>
      </c>
      <c r="J783" s="82">
        <v>-2.39</v>
      </c>
      <c r="K783" s="83" t="s">
        <v>112</v>
      </c>
      <c r="L783" s="84" t="str">
        <f t="shared" si="201"/>
        <v>Yes</v>
      </c>
    </row>
    <row r="784" spans="1:12" x14ac:dyDescent="0.25">
      <c r="A784" s="129" t="s">
        <v>585</v>
      </c>
      <c r="B784" s="79" t="s">
        <v>50</v>
      </c>
      <c r="C784" s="85">
        <v>6427.7462070000001</v>
      </c>
      <c r="D784" s="81" t="str">
        <f t="shared" si="198"/>
        <v>N/A</v>
      </c>
      <c r="E784" s="85">
        <v>6790.1568264999996</v>
      </c>
      <c r="F784" s="81" t="str">
        <f t="shared" si="199"/>
        <v>N/A</v>
      </c>
      <c r="G784" s="85">
        <v>5858.8513317999996</v>
      </c>
      <c r="H784" s="81" t="str">
        <f t="shared" si="200"/>
        <v>N/A</v>
      </c>
      <c r="I784" s="82">
        <v>5.6379999999999999</v>
      </c>
      <c r="J784" s="82">
        <v>-13.7</v>
      </c>
      <c r="K784" s="83" t="s">
        <v>112</v>
      </c>
      <c r="L784" s="84" t="str">
        <f t="shared" si="201"/>
        <v>Yes</v>
      </c>
    </row>
    <row r="785" spans="1:12" x14ac:dyDescent="0.25">
      <c r="A785" s="129" t="s">
        <v>588</v>
      </c>
      <c r="B785" s="79" t="s">
        <v>50</v>
      </c>
      <c r="C785" s="85">
        <v>818.61567247000005</v>
      </c>
      <c r="D785" s="81" t="str">
        <f t="shared" si="198"/>
        <v>N/A</v>
      </c>
      <c r="E785" s="85">
        <v>943.01329758999998</v>
      </c>
      <c r="F785" s="81" t="str">
        <f t="shared" si="199"/>
        <v>N/A</v>
      </c>
      <c r="G785" s="85">
        <v>894.86100920000001</v>
      </c>
      <c r="H785" s="81" t="str">
        <f t="shared" si="200"/>
        <v>N/A</v>
      </c>
      <c r="I785" s="82">
        <v>15.2</v>
      </c>
      <c r="J785" s="82">
        <v>-5.1100000000000003</v>
      </c>
      <c r="K785" s="83" t="s">
        <v>112</v>
      </c>
      <c r="L785" s="84" t="str">
        <f t="shared" si="201"/>
        <v>Yes</v>
      </c>
    </row>
    <row r="786" spans="1:12" x14ac:dyDescent="0.25">
      <c r="A786" s="129" t="s">
        <v>590</v>
      </c>
      <c r="B786" s="96" t="s">
        <v>50</v>
      </c>
      <c r="C786" s="94">
        <v>957.96510333000003</v>
      </c>
      <c r="D786" s="98" t="str">
        <f t="shared" si="198"/>
        <v>N/A</v>
      </c>
      <c r="E786" s="94">
        <v>1024.9981763999999</v>
      </c>
      <c r="F786" s="98" t="str">
        <f t="shared" si="199"/>
        <v>N/A</v>
      </c>
      <c r="G786" s="94">
        <v>1003.8218450000001</v>
      </c>
      <c r="H786" s="98" t="str">
        <f t="shared" si="200"/>
        <v>N/A</v>
      </c>
      <c r="I786" s="99">
        <v>6.9969999999999999</v>
      </c>
      <c r="J786" s="99">
        <v>-2.0699999999999998</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9.5102732326999995</v>
      </c>
      <c r="D788" s="102" t="str">
        <f t="shared" ref="D788:D819" si="202">IF($B788="N/A","N/A",IF(C788&gt;10,"No",IF(C788&lt;-10,"No","Yes")))</f>
        <v>N/A</v>
      </c>
      <c r="E788" s="110">
        <v>10.131213577</v>
      </c>
      <c r="F788" s="102" t="str">
        <f t="shared" ref="F788:F819" si="203">IF($B788="N/A","N/A",IF(E788&gt;10,"No",IF(E788&lt;-10,"No","Yes")))</f>
        <v>N/A</v>
      </c>
      <c r="G788" s="110">
        <v>9.1587866125000001</v>
      </c>
      <c r="H788" s="102" t="str">
        <f t="shared" ref="H788:H819" si="204">IF($B788="N/A","N/A",IF(G788&gt;10,"No",IF(G788&lt;-10,"No","Yes")))</f>
        <v>N/A</v>
      </c>
      <c r="I788" s="103">
        <v>6.5289999999999999</v>
      </c>
      <c r="J788" s="103">
        <v>-9.6</v>
      </c>
      <c r="K788" s="109" t="s">
        <v>112</v>
      </c>
      <c r="L788" s="104" t="str">
        <f t="shared" ref="L788:L819" si="205">IF(J788="Div by 0", "N/A", IF(K788="N/A","N/A", IF(J788&gt;VALUE(MID(K788,1,2)), "No", IF(J788&lt;-1*VALUE(MID(K788,1,2)), "No", "Yes"))))</f>
        <v>Yes</v>
      </c>
    </row>
    <row r="789" spans="1:12" x14ac:dyDescent="0.25">
      <c r="A789" s="129" t="s">
        <v>582</v>
      </c>
      <c r="B789" s="79" t="s">
        <v>50</v>
      </c>
      <c r="C789" s="87">
        <v>7.9037800686999997</v>
      </c>
      <c r="D789" s="81" t="str">
        <f t="shared" si="202"/>
        <v>N/A</v>
      </c>
      <c r="E789" s="87">
        <v>8.0267558527999991</v>
      </c>
      <c r="F789" s="81" t="str">
        <f t="shared" si="203"/>
        <v>N/A</v>
      </c>
      <c r="G789" s="87">
        <v>7.0967741934999999</v>
      </c>
      <c r="H789" s="81" t="str">
        <f t="shared" si="204"/>
        <v>N/A</v>
      </c>
      <c r="I789" s="82">
        <v>1.556</v>
      </c>
      <c r="J789" s="82">
        <v>-11.6</v>
      </c>
      <c r="K789" s="83" t="s">
        <v>112</v>
      </c>
      <c r="L789" s="84" t="str">
        <f t="shared" si="205"/>
        <v>Yes</v>
      </c>
    </row>
    <row r="790" spans="1:12" x14ac:dyDescent="0.25">
      <c r="A790" s="129" t="s">
        <v>585</v>
      </c>
      <c r="B790" s="79" t="s">
        <v>50</v>
      </c>
      <c r="C790" s="87">
        <v>10.348303846</v>
      </c>
      <c r="D790" s="81" t="str">
        <f t="shared" si="202"/>
        <v>N/A</v>
      </c>
      <c r="E790" s="87">
        <v>10.538419236999999</v>
      </c>
      <c r="F790" s="81" t="str">
        <f t="shared" si="203"/>
        <v>N/A</v>
      </c>
      <c r="G790" s="87">
        <v>8.7325651910000008</v>
      </c>
      <c r="H790" s="81" t="str">
        <f t="shared" si="204"/>
        <v>N/A</v>
      </c>
      <c r="I790" s="82">
        <v>1.837</v>
      </c>
      <c r="J790" s="82">
        <v>-17.100000000000001</v>
      </c>
      <c r="K790" s="83" t="s">
        <v>112</v>
      </c>
      <c r="L790" s="84" t="str">
        <f t="shared" si="205"/>
        <v>No</v>
      </c>
    </row>
    <row r="791" spans="1:12" x14ac:dyDescent="0.25">
      <c r="A791" s="129" t="s">
        <v>588</v>
      </c>
      <c r="B791" s="79" t="s">
        <v>50</v>
      </c>
      <c r="C791" s="87">
        <v>8.6297099403999997</v>
      </c>
      <c r="D791" s="81" t="str">
        <f t="shared" si="202"/>
        <v>N/A</v>
      </c>
      <c r="E791" s="87">
        <v>9.3203809475000003</v>
      </c>
      <c r="F791" s="81" t="str">
        <f t="shared" si="203"/>
        <v>N/A</v>
      </c>
      <c r="G791" s="87">
        <v>8.4788835395</v>
      </c>
      <c r="H791" s="81" t="str">
        <f t="shared" si="204"/>
        <v>N/A</v>
      </c>
      <c r="I791" s="82">
        <v>8.0030000000000001</v>
      </c>
      <c r="J791" s="82">
        <v>-9.0299999999999994</v>
      </c>
      <c r="K791" s="83" t="s">
        <v>112</v>
      </c>
      <c r="L791" s="84" t="str">
        <f t="shared" si="205"/>
        <v>Yes</v>
      </c>
    </row>
    <row r="792" spans="1:12" x14ac:dyDescent="0.25">
      <c r="A792" s="129" t="s">
        <v>590</v>
      </c>
      <c r="B792" s="79" t="s">
        <v>50</v>
      </c>
      <c r="C792" s="87">
        <v>11.199305950999999</v>
      </c>
      <c r="D792" s="81" t="str">
        <f t="shared" si="202"/>
        <v>N/A</v>
      </c>
      <c r="E792" s="87">
        <v>11.753660777</v>
      </c>
      <c r="F792" s="81" t="str">
        <f t="shared" si="203"/>
        <v>N/A</v>
      </c>
      <c r="G792" s="87">
        <v>10.786984233</v>
      </c>
      <c r="H792" s="81" t="str">
        <f t="shared" si="204"/>
        <v>N/A</v>
      </c>
      <c r="I792" s="82">
        <v>4.95</v>
      </c>
      <c r="J792" s="82">
        <v>-8.2200000000000006</v>
      </c>
      <c r="K792" s="83" t="s">
        <v>112</v>
      </c>
      <c r="L792" s="84" t="str">
        <f t="shared" si="205"/>
        <v>Yes</v>
      </c>
    </row>
    <row r="793" spans="1:12" ht="12.75" customHeight="1" x14ac:dyDescent="0.25">
      <c r="A793" s="148" t="s">
        <v>464</v>
      </c>
      <c r="B793" s="79" t="s">
        <v>50</v>
      </c>
      <c r="C793" s="87">
        <v>0.45557741219999998</v>
      </c>
      <c r="D793" s="81" t="str">
        <f t="shared" si="202"/>
        <v>N/A</v>
      </c>
      <c r="E793" s="87">
        <v>0.47352886259999999</v>
      </c>
      <c r="F793" s="81" t="str">
        <f t="shared" si="203"/>
        <v>N/A</v>
      </c>
      <c r="G793" s="87">
        <v>0.41135035069999998</v>
      </c>
      <c r="H793" s="81" t="str">
        <f t="shared" si="204"/>
        <v>N/A</v>
      </c>
      <c r="I793" s="82">
        <v>3.94</v>
      </c>
      <c r="J793" s="82">
        <v>-13.1</v>
      </c>
      <c r="K793" s="83" t="s">
        <v>112</v>
      </c>
      <c r="L793" s="84" t="str">
        <f t="shared" si="205"/>
        <v>Yes</v>
      </c>
    </row>
    <row r="794" spans="1:12" x14ac:dyDescent="0.25">
      <c r="A794" s="129" t="s">
        <v>582</v>
      </c>
      <c r="B794" s="79" t="s">
        <v>50</v>
      </c>
      <c r="C794" s="87">
        <v>12.027491409</v>
      </c>
      <c r="D794" s="81" t="str">
        <f t="shared" si="202"/>
        <v>N/A</v>
      </c>
      <c r="E794" s="87">
        <v>9.0301003344000002</v>
      </c>
      <c r="F794" s="81" t="str">
        <f t="shared" si="203"/>
        <v>N/A</v>
      </c>
      <c r="G794" s="87">
        <v>8.3870967741999998</v>
      </c>
      <c r="H794" s="81" t="str">
        <f t="shared" si="204"/>
        <v>N/A</v>
      </c>
      <c r="I794" s="82">
        <v>-24.9</v>
      </c>
      <c r="J794" s="82">
        <v>-7.12</v>
      </c>
      <c r="K794" s="83" t="s">
        <v>112</v>
      </c>
      <c r="L794" s="84" t="str">
        <f t="shared" si="205"/>
        <v>Yes</v>
      </c>
    </row>
    <row r="795" spans="1:12" x14ac:dyDescent="0.25">
      <c r="A795" s="129" t="s">
        <v>585</v>
      </c>
      <c r="B795" s="79" t="s">
        <v>50</v>
      </c>
      <c r="C795" s="87">
        <v>5.5597560360999996</v>
      </c>
      <c r="D795" s="81" t="str">
        <f t="shared" si="202"/>
        <v>N/A</v>
      </c>
      <c r="E795" s="87">
        <v>5.4891766234999997</v>
      </c>
      <c r="F795" s="81" t="str">
        <f t="shared" si="203"/>
        <v>N/A</v>
      </c>
      <c r="G795" s="87">
        <v>4.5715351962000002</v>
      </c>
      <c r="H795" s="81" t="str">
        <f t="shared" si="204"/>
        <v>N/A</v>
      </c>
      <c r="I795" s="82">
        <v>-1.27</v>
      </c>
      <c r="J795" s="82">
        <v>-16.7</v>
      </c>
      <c r="K795" s="83" t="s">
        <v>112</v>
      </c>
      <c r="L795" s="84" t="str">
        <f t="shared" si="205"/>
        <v>No</v>
      </c>
    </row>
    <row r="796" spans="1:12" x14ac:dyDescent="0.25">
      <c r="A796" s="129" t="s">
        <v>588</v>
      </c>
      <c r="B796" s="79" t="s">
        <v>50</v>
      </c>
      <c r="C796" s="87">
        <v>2.70297868E-2</v>
      </c>
      <c r="D796" s="81" t="str">
        <f t="shared" si="202"/>
        <v>N/A</v>
      </c>
      <c r="E796" s="87">
        <v>3.9390839699999999E-2</v>
      </c>
      <c r="F796" s="81" t="str">
        <f t="shared" si="203"/>
        <v>N/A</v>
      </c>
      <c r="G796" s="87">
        <v>3.9002986199999999E-2</v>
      </c>
      <c r="H796" s="81" t="str">
        <f t="shared" si="204"/>
        <v>N/A</v>
      </c>
      <c r="I796" s="82">
        <v>45.73</v>
      </c>
      <c r="J796" s="82">
        <v>-0.98499999999999999</v>
      </c>
      <c r="K796" s="83" t="s">
        <v>112</v>
      </c>
      <c r="L796" s="84" t="str">
        <f t="shared" si="205"/>
        <v>Yes</v>
      </c>
    </row>
    <row r="797" spans="1:12" x14ac:dyDescent="0.25">
      <c r="A797" s="129" t="s">
        <v>590</v>
      </c>
      <c r="B797" s="79" t="s">
        <v>50</v>
      </c>
      <c r="C797" s="87">
        <v>2.4602475799999999E-2</v>
      </c>
      <c r="D797" s="81" t="str">
        <f t="shared" si="202"/>
        <v>N/A</v>
      </c>
      <c r="E797" s="87">
        <v>6.7542011000000001E-3</v>
      </c>
      <c r="F797" s="81" t="str">
        <f t="shared" si="203"/>
        <v>N/A</v>
      </c>
      <c r="G797" s="87">
        <v>1.3418315999999999E-3</v>
      </c>
      <c r="H797" s="81" t="str">
        <f t="shared" si="204"/>
        <v>N/A</v>
      </c>
      <c r="I797" s="82">
        <v>-72.5</v>
      </c>
      <c r="J797" s="82">
        <v>-80.099999999999994</v>
      </c>
      <c r="K797" s="83" t="s">
        <v>112</v>
      </c>
      <c r="L797" s="84" t="str">
        <f t="shared" si="205"/>
        <v>No</v>
      </c>
    </row>
    <row r="798" spans="1:12" x14ac:dyDescent="0.25">
      <c r="A798" s="148" t="s">
        <v>465</v>
      </c>
      <c r="B798" s="79" t="s">
        <v>50</v>
      </c>
      <c r="C798" s="87">
        <v>0.3327787022</v>
      </c>
      <c r="D798" s="81" t="str">
        <f t="shared" si="202"/>
        <v>N/A</v>
      </c>
      <c r="E798" s="87">
        <v>0</v>
      </c>
      <c r="F798" s="81" t="str">
        <f t="shared" si="203"/>
        <v>N/A</v>
      </c>
      <c r="G798" s="87">
        <v>0.28011204480000002</v>
      </c>
      <c r="H798" s="81" t="str">
        <f t="shared" si="204"/>
        <v>N/A</v>
      </c>
      <c r="I798" s="82">
        <v>-100</v>
      </c>
      <c r="J798" s="82" t="s">
        <v>1088</v>
      </c>
      <c r="K798" s="83" t="s">
        <v>112</v>
      </c>
      <c r="L798" s="84" t="str">
        <f t="shared" si="205"/>
        <v>N/A</v>
      </c>
    </row>
    <row r="799" spans="1:12" ht="12.75" customHeight="1" x14ac:dyDescent="0.25">
      <c r="A799" s="148" t="s">
        <v>466</v>
      </c>
      <c r="B799" s="79" t="s">
        <v>50</v>
      </c>
      <c r="C799" s="87">
        <v>63.59095061</v>
      </c>
      <c r="D799" s="81" t="str">
        <f t="shared" si="202"/>
        <v>N/A</v>
      </c>
      <c r="E799" s="87">
        <v>63.063159693000003</v>
      </c>
      <c r="F799" s="81" t="str">
        <f t="shared" si="203"/>
        <v>N/A</v>
      </c>
      <c r="G799" s="87">
        <v>60.577196364999999</v>
      </c>
      <c r="H799" s="81" t="str">
        <f t="shared" si="204"/>
        <v>N/A</v>
      </c>
      <c r="I799" s="82">
        <v>-0.83</v>
      </c>
      <c r="J799" s="82">
        <v>-3.94</v>
      </c>
      <c r="K799" s="83" t="s">
        <v>112</v>
      </c>
      <c r="L799" s="84" t="str">
        <f t="shared" si="205"/>
        <v>Yes</v>
      </c>
    </row>
    <row r="800" spans="1:12" x14ac:dyDescent="0.25">
      <c r="A800" s="129" t="s">
        <v>582</v>
      </c>
      <c r="B800" s="79" t="s">
        <v>50</v>
      </c>
      <c r="C800" s="87">
        <v>54.295532645999998</v>
      </c>
      <c r="D800" s="81" t="str">
        <f t="shared" si="202"/>
        <v>N/A</v>
      </c>
      <c r="E800" s="87">
        <v>49.832775920000003</v>
      </c>
      <c r="F800" s="81" t="str">
        <f t="shared" si="203"/>
        <v>N/A</v>
      </c>
      <c r="G800" s="87">
        <v>44.838709676999997</v>
      </c>
      <c r="H800" s="81" t="str">
        <f t="shared" si="204"/>
        <v>N/A</v>
      </c>
      <c r="I800" s="82">
        <v>-8.2200000000000006</v>
      </c>
      <c r="J800" s="82">
        <v>-10</v>
      </c>
      <c r="K800" s="83" t="s">
        <v>112</v>
      </c>
      <c r="L800" s="84" t="str">
        <f t="shared" si="205"/>
        <v>Yes</v>
      </c>
    </row>
    <row r="801" spans="1:12" x14ac:dyDescent="0.25">
      <c r="A801" s="129" t="s">
        <v>585</v>
      </c>
      <c r="B801" s="79" t="s">
        <v>50</v>
      </c>
      <c r="C801" s="87">
        <v>82.100912343999994</v>
      </c>
      <c r="D801" s="81" t="str">
        <f t="shared" si="202"/>
        <v>N/A</v>
      </c>
      <c r="E801" s="87">
        <v>82.917562365999999</v>
      </c>
      <c r="F801" s="81" t="str">
        <f t="shared" si="203"/>
        <v>N/A</v>
      </c>
      <c r="G801" s="87">
        <v>80.678266547999996</v>
      </c>
      <c r="H801" s="81" t="str">
        <f t="shared" si="204"/>
        <v>N/A</v>
      </c>
      <c r="I801" s="82">
        <v>0.99470000000000003</v>
      </c>
      <c r="J801" s="82">
        <v>-2.7</v>
      </c>
      <c r="K801" s="83" t="s">
        <v>112</v>
      </c>
      <c r="L801" s="84" t="str">
        <f t="shared" si="205"/>
        <v>Yes</v>
      </c>
    </row>
    <row r="802" spans="1:12" x14ac:dyDescent="0.25">
      <c r="A802" s="129" t="s">
        <v>588</v>
      </c>
      <c r="B802" s="79" t="s">
        <v>50</v>
      </c>
      <c r="C802" s="87">
        <v>58.756149276999999</v>
      </c>
      <c r="D802" s="81" t="str">
        <f t="shared" si="202"/>
        <v>N/A</v>
      </c>
      <c r="E802" s="87">
        <v>57.998564139999999</v>
      </c>
      <c r="F802" s="81" t="str">
        <f t="shared" si="203"/>
        <v>N/A</v>
      </c>
      <c r="G802" s="87">
        <v>54.935706015000001</v>
      </c>
      <c r="H802" s="81" t="str">
        <f t="shared" si="204"/>
        <v>N/A</v>
      </c>
      <c r="I802" s="82">
        <v>-1.29</v>
      </c>
      <c r="J802" s="82">
        <v>-5.28</v>
      </c>
      <c r="K802" s="83" t="s">
        <v>112</v>
      </c>
      <c r="L802" s="84" t="str">
        <f t="shared" si="205"/>
        <v>Yes</v>
      </c>
    </row>
    <row r="803" spans="1:12" x14ac:dyDescent="0.25">
      <c r="A803" s="129" t="s">
        <v>590</v>
      </c>
      <c r="B803" s="79" t="s">
        <v>50</v>
      </c>
      <c r="C803" s="87">
        <v>69.293520485000002</v>
      </c>
      <c r="D803" s="81" t="str">
        <f t="shared" si="202"/>
        <v>N/A</v>
      </c>
      <c r="E803" s="87">
        <v>68.520019452</v>
      </c>
      <c r="F803" s="81" t="str">
        <f t="shared" si="203"/>
        <v>N/A</v>
      </c>
      <c r="G803" s="87">
        <v>67.282120094000007</v>
      </c>
      <c r="H803" s="81" t="str">
        <f t="shared" si="204"/>
        <v>N/A</v>
      </c>
      <c r="I803" s="82">
        <v>-1.1200000000000001</v>
      </c>
      <c r="J803" s="82">
        <v>-1.81</v>
      </c>
      <c r="K803" s="83" t="s">
        <v>112</v>
      </c>
      <c r="L803" s="84" t="str">
        <f t="shared" si="205"/>
        <v>Yes</v>
      </c>
    </row>
    <row r="804" spans="1:12" x14ac:dyDescent="0.25">
      <c r="A804" s="148" t="s">
        <v>690</v>
      </c>
      <c r="B804" s="79" t="s">
        <v>50</v>
      </c>
      <c r="C804" s="87">
        <v>68.172118814000001</v>
      </c>
      <c r="D804" s="81" t="str">
        <f t="shared" si="202"/>
        <v>N/A</v>
      </c>
      <c r="E804" s="87">
        <v>69.978985170000001</v>
      </c>
      <c r="F804" s="81" t="str">
        <f t="shared" si="203"/>
        <v>N/A</v>
      </c>
      <c r="G804" s="87">
        <v>67.616242002000007</v>
      </c>
      <c r="H804" s="81" t="str">
        <f t="shared" si="204"/>
        <v>N/A</v>
      </c>
      <c r="I804" s="82">
        <v>2.65</v>
      </c>
      <c r="J804" s="82">
        <v>-3.38</v>
      </c>
      <c r="K804" s="83" t="s">
        <v>112</v>
      </c>
      <c r="L804" s="84" t="str">
        <f t="shared" si="205"/>
        <v>Yes</v>
      </c>
    </row>
    <row r="805" spans="1:12" x14ac:dyDescent="0.25">
      <c r="A805" s="129" t="s">
        <v>582</v>
      </c>
      <c r="B805" s="79" t="s">
        <v>50</v>
      </c>
      <c r="C805" s="87">
        <v>55.326460480999998</v>
      </c>
      <c r="D805" s="81" t="str">
        <f t="shared" si="202"/>
        <v>N/A</v>
      </c>
      <c r="E805" s="87">
        <v>52.173913042999999</v>
      </c>
      <c r="F805" s="81" t="str">
        <f t="shared" si="203"/>
        <v>N/A</v>
      </c>
      <c r="G805" s="87">
        <v>43.225806452</v>
      </c>
      <c r="H805" s="81" t="str">
        <f t="shared" si="204"/>
        <v>N/A</v>
      </c>
      <c r="I805" s="82">
        <v>-5.7</v>
      </c>
      <c r="J805" s="82">
        <v>-17.2</v>
      </c>
      <c r="K805" s="83" t="s">
        <v>112</v>
      </c>
      <c r="L805" s="84" t="str">
        <f t="shared" si="205"/>
        <v>No</v>
      </c>
    </row>
    <row r="806" spans="1:12" x14ac:dyDescent="0.25">
      <c r="A806" s="129" t="s">
        <v>585</v>
      </c>
      <c r="B806" s="79" t="s">
        <v>50</v>
      </c>
      <c r="C806" s="87">
        <v>80.261101870000005</v>
      </c>
      <c r="D806" s="81" t="str">
        <f t="shared" si="202"/>
        <v>N/A</v>
      </c>
      <c r="E806" s="87">
        <v>80.372944058000002</v>
      </c>
      <c r="F806" s="81" t="str">
        <f t="shared" si="203"/>
        <v>N/A</v>
      </c>
      <c r="G806" s="87">
        <v>76.270000465999999</v>
      </c>
      <c r="H806" s="81" t="str">
        <f t="shared" si="204"/>
        <v>N/A</v>
      </c>
      <c r="I806" s="82">
        <v>0.13930000000000001</v>
      </c>
      <c r="J806" s="82">
        <v>-5.0999999999999996</v>
      </c>
      <c r="K806" s="83" t="s">
        <v>112</v>
      </c>
      <c r="L806" s="84" t="str">
        <f t="shared" si="205"/>
        <v>Yes</v>
      </c>
    </row>
    <row r="807" spans="1:12" x14ac:dyDescent="0.25">
      <c r="A807" s="129" t="s">
        <v>588</v>
      </c>
      <c r="B807" s="79" t="s">
        <v>50</v>
      </c>
      <c r="C807" s="87">
        <v>66.293255166999998</v>
      </c>
      <c r="D807" s="81" t="str">
        <f t="shared" si="202"/>
        <v>N/A</v>
      </c>
      <c r="E807" s="87">
        <v>69.011480524000007</v>
      </c>
      <c r="F807" s="81" t="str">
        <f t="shared" si="203"/>
        <v>N/A</v>
      </c>
      <c r="G807" s="87">
        <v>66.693887501000006</v>
      </c>
      <c r="H807" s="81" t="str">
        <f t="shared" si="204"/>
        <v>N/A</v>
      </c>
      <c r="I807" s="82">
        <v>4.0999999999999996</v>
      </c>
      <c r="J807" s="82">
        <v>-3.36</v>
      </c>
      <c r="K807" s="83" t="s">
        <v>112</v>
      </c>
      <c r="L807" s="84" t="str">
        <f t="shared" si="205"/>
        <v>Yes</v>
      </c>
    </row>
    <row r="808" spans="1:12" x14ac:dyDescent="0.25">
      <c r="A808" s="129" t="s">
        <v>590</v>
      </c>
      <c r="B808" s="79" t="s">
        <v>50</v>
      </c>
      <c r="C808" s="87">
        <v>69.165328637000002</v>
      </c>
      <c r="D808" s="81" t="str">
        <f t="shared" si="202"/>
        <v>N/A</v>
      </c>
      <c r="E808" s="87">
        <v>69.299454260999994</v>
      </c>
      <c r="F808" s="81" t="str">
        <f t="shared" si="203"/>
        <v>N/A</v>
      </c>
      <c r="G808" s="87">
        <v>67.259308957000002</v>
      </c>
      <c r="H808" s="81" t="str">
        <f t="shared" si="204"/>
        <v>N/A</v>
      </c>
      <c r="I808" s="82">
        <v>0.19389999999999999</v>
      </c>
      <c r="J808" s="82">
        <v>-2.94</v>
      </c>
      <c r="K808" s="83" t="s">
        <v>112</v>
      </c>
      <c r="L808" s="84" t="str">
        <f t="shared" si="205"/>
        <v>Yes</v>
      </c>
    </row>
    <row r="809" spans="1:12" x14ac:dyDescent="0.25">
      <c r="A809" s="148" t="s">
        <v>1</v>
      </c>
      <c r="B809" s="79" t="s">
        <v>50</v>
      </c>
      <c r="C809" s="80">
        <v>4.1761119082000002</v>
      </c>
      <c r="D809" s="81" t="str">
        <f t="shared" si="202"/>
        <v>N/A</v>
      </c>
      <c r="E809" s="80">
        <v>4.2607536367999996</v>
      </c>
      <c r="F809" s="81" t="str">
        <f t="shared" si="203"/>
        <v>N/A</v>
      </c>
      <c r="G809" s="80">
        <v>4.2740501552000003</v>
      </c>
      <c r="H809" s="81" t="str">
        <f t="shared" si="204"/>
        <v>N/A</v>
      </c>
      <c r="I809" s="82">
        <v>2.0270000000000001</v>
      </c>
      <c r="J809" s="82">
        <v>0.31209999999999999</v>
      </c>
      <c r="K809" s="83" t="s">
        <v>112</v>
      </c>
      <c r="L809" s="84" t="str">
        <f t="shared" si="205"/>
        <v>Yes</v>
      </c>
    </row>
    <row r="810" spans="1:12" x14ac:dyDescent="0.25">
      <c r="A810" s="129" t="s">
        <v>582</v>
      </c>
      <c r="B810" s="79" t="s">
        <v>50</v>
      </c>
      <c r="C810" s="80">
        <v>6.6086956521999998</v>
      </c>
      <c r="D810" s="81" t="str">
        <f t="shared" si="202"/>
        <v>N/A</v>
      </c>
      <c r="E810" s="80">
        <v>7.875</v>
      </c>
      <c r="F810" s="81" t="str">
        <f t="shared" si="203"/>
        <v>N/A</v>
      </c>
      <c r="G810" s="80">
        <v>8.2272727273000008</v>
      </c>
      <c r="H810" s="81" t="str">
        <f t="shared" si="204"/>
        <v>N/A</v>
      </c>
      <c r="I810" s="82">
        <v>19.16</v>
      </c>
      <c r="J810" s="82">
        <v>4.4729999999999999</v>
      </c>
      <c r="K810" s="83" t="s">
        <v>112</v>
      </c>
      <c r="L810" s="84" t="str">
        <f t="shared" si="205"/>
        <v>Yes</v>
      </c>
    </row>
    <row r="811" spans="1:12" x14ac:dyDescent="0.25">
      <c r="A811" s="129" t="s">
        <v>585</v>
      </c>
      <c r="B811" s="79" t="s">
        <v>50</v>
      </c>
      <c r="C811" s="80">
        <v>11.840233804</v>
      </c>
      <c r="D811" s="81" t="str">
        <f t="shared" si="202"/>
        <v>N/A</v>
      </c>
      <c r="E811" s="80">
        <v>12.139468690999999</v>
      </c>
      <c r="F811" s="81" t="str">
        <f t="shared" si="203"/>
        <v>N/A</v>
      </c>
      <c r="G811" s="80">
        <v>12.063034188</v>
      </c>
      <c r="H811" s="81" t="str">
        <f t="shared" si="204"/>
        <v>N/A</v>
      </c>
      <c r="I811" s="82">
        <v>2.5270000000000001</v>
      </c>
      <c r="J811" s="82">
        <v>-0.63</v>
      </c>
      <c r="K811" s="83" t="s">
        <v>112</v>
      </c>
      <c r="L811" s="84" t="str">
        <f t="shared" si="205"/>
        <v>Yes</v>
      </c>
    </row>
    <row r="812" spans="1:12" x14ac:dyDescent="0.25">
      <c r="A812" s="129" t="s">
        <v>588</v>
      </c>
      <c r="B812" s="79" t="s">
        <v>50</v>
      </c>
      <c r="C812" s="80">
        <v>3.9083315931999998</v>
      </c>
      <c r="D812" s="81" t="str">
        <f t="shared" si="202"/>
        <v>N/A</v>
      </c>
      <c r="E812" s="80">
        <v>4.0077027948000001</v>
      </c>
      <c r="F812" s="81" t="str">
        <f t="shared" si="203"/>
        <v>N/A</v>
      </c>
      <c r="G812" s="80">
        <v>4.1384316826000003</v>
      </c>
      <c r="H812" s="81" t="str">
        <f t="shared" si="204"/>
        <v>N/A</v>
      </c>
      <c r="I812" s="82">
        <v>2.5430000000000001</v>
      </c>
      <c r="J812" s="82">
        <v>3.262</v>
      </c>
      <c r="K812" s="83" t="s">
        <v>112</v>
      </c>
      <c r="L812" s="84" t="str">
        <f t="shared" si="205"/>
        <v>Yes</v>
      </c>
    </row>
    <row r="813" spans="1:12" x14ac:dyDescent="0.25">
      <c r="A813" s="129" t="s">
        <v>590</v>
      </c>
      <c r="B813" s="79" t="s">
        <v>50</v>
      </c>
      <c r="C813" s="80">
        <v>2.7952364434999999</v>
      </c>
      <c r="D813" s="81" t="str">
        <f t="shared" si="202"/>
        <v>N/A</v>
      </c>
      <c r="E813" s="80">
        <v>2.7686472818999999</v>
      </c>
      <c r="F813" s="81" t="str">
        <f t="shared" si="203"/>
        <v>N/A</v>
      </c>
      <c r="G813" s="80">
        <v>2.6841646970999999</v>
      </c>
      <c r="H813" s="81" t="str">
        <f t="shared" si="204"/>
        <v>N/A</v>
      </c>
      <c r="I813" s="82">
        <v>-0.95099999999999996</v>
      </c>
      <c r="J813" s="82">
        <v>-3.05</v>
      </c>
      <c r="K813" s="83" t="s">
        <v>112</v>
      </c>
      <c r="L813" s="84" t="str">
        <f t="shared" si="205"/>
        <v>Yes</v>
      </c>
    </row>
    <row r="814" spans="1:12" x14ac:dyDescent="0.25">
      <c r="A814" s="148" t="s">
        <v>2</v>
      </c>
      <c r="B814" s="79" t="s">
        <v>50</v>
      </c>
      <c r="C814" s="80">
        <v>221.66139767000001</v>
      </c>
      <c r="D814" s="81" t="str">
        <f t="shared" si="202"/>
        <v>N/A</v>
      </c>
      <c r="E814" s="80">
        <v>224.91107382999999</v>
      </c>
      <c r="F814" s="81" t="str">
        <f t="shared" si="203"/>
        <v>N/A</v>
      </c>
      <c r="G814" s="80">
        <v>233.46872081999999</v>
      </c>
      <c r="H814" s="81" t="str">
        <f t="shared" si="204"/>
        <v>N/A</v>
      </c>
      <c r="I814" s="82">
        <v>1.466</v>
      </c>
      <c r="J814" s="82">
        <v>3.8050000000000002</v>
      </c>
      <c r="K814" s="83" t="s">
        <v>112</v>
      </c>
      <c r="L814" s="84" t="str">
        <f t="shared" si="205"/>
        <v>Yes</v>
      </c>
    </row>
    <row r="815" spans="1:12" x14ac:dyDescent="0.25">
      <c r="A815" s="129" t="s">
        <v>582</v>
      </c>
      <c r="B815" s="79" t="s">
        <v>50</v>
      </c>
      <c r="C815" s="80">
        <v>157.51428571</v>
      </c>
      <c r="D815" s="81" t="str">
        <f t="shared" si="202"/>
        <v>N/A</v>
      </c>
      <c r="E815" s="80">
        <v>157.03703704</v>
      </c>
      <c r="F815" s="81" t="str">
        <f t="shared" si="203"/>
        <v>N/A</v>
      </c>
      <c r="G815" s="80">
        <v>134.73076922999999</v>
      </c>
      <c r="H815" s="81" t="str">
        <f t="shared" si="204"/>
        <v>N/A</v>
      </c>
      <c r="I815" s="82">
        <v>-0.30299999999999999</v>
      </c>
      <c r="J815" s="82">
        <v>-14.2</v>
      </c>
      <c r="K815" s="83" t="s">
        <v>112</v>
      </c>
      <c r="L815" s="84" t="str">
        <f t="shared" si="205"/>
        <v>Yes</v>
      </c>
    </row>
    <row r="816" spans="1:12" x14ac:dyDescent="0.25">
      <c r="A816" s="129" t="s">
        <v>585</v>
      </c>
      <c r="B816" s="79" t="s">
        <v>50</v>
      </c>
      <c r="C816" s="80">
        <v>229.11242067000001</v>
      </c>
      <c r="D816" s="81" t="str">
        <f t="shared" si="202"/>
        <v>N/A</v>
      </c>
      <c r="E816" s="80">
        <v>230.36247723</v>
      </c>
      <c r="F816" s="81" t="str">
        <f t="shared" si="203"/>
        <v>N/A</v>
      </c>
      <c r="G816" s="80">
        <v>239.35510203999999</v>
      </c>
      <c r="H816" s="81" t="str">
        <f t="shared" si="204"/>
        <v>N/A</v>
      </c>
      <c r="I816" s="82">
        <v>0.54559999999999997</v>
      </c>
      <c r="J816" s="82">
        <v>3.9039999999999999</v>
      </c>
      <c r="K816" s="83" t="s">
        <v>112</v>
      </c>
      <c r="L816" s="84" t="str">
        <f t="shared" si="205"/>
        <v>Yes</v>
      </c>
    </row>
    <row r="817" spans="1:12" x14ac:dyDescent="0.25">
      <c r="A817" s="129" t="s">
        <v>588</v>
      </c>
      <c r="B817" s="79" t="s">
        <v>50</v>
      </c>
      <c r="C817" s="80">
        <v>172.33333332999999</v>
      </c>
      <c r="D817" s="81" t="str">
        <f t="shared" si="202"/>
        <v>N/A</v>
      </c>
      <c r="E817" s="80">
        <v>174.43548387000001</v>
      </c>
      <c r="F817" s="81" t="str">
        <f t="shared" si="203"/>
        <v>N/A</v>
      </c>
      <c r="G817" s="80">
        <v>186.78125</v>
      </c>
      <c r="H817" s="81" t="str">
        <f t="shared" si="204"/>
        <v>N/A</v>
      </c>
      <c r="I817" s="82">
        <v>1.22</v>
      </c>
      <c r="J817" s="82">
        <v>7.0780000000000003</v>
      </c>
      <c r="K817" s="83" t="s">
        <v>112</v>
      </c>
      <c r="L817" s="84" t="str">
        <f t="shared" si="205"/>
        <v>Yes</v>
      </c>
    </row>
    <row r="818" spans="1:12" x14ac:dyDescent="0.25">
      <c r="A818" s="129" t="s">
        <v>590</v>
      </c>
      <c r="B818" s="79" t="s">
        <v>50</v>
      </c>
      <c r="C818" s="80">
        <v>24.105263158</v>
      </c>
      <c r="D818" s="81" t="str">
        <f t="shared" si="202"/>
        <v>N/A</v>
      </c>
      <c r="E818" s="80">
        <v>20.2</v>
      </c>
      <c r="F818" s="81" t="str">
        <f t="shared" si="203"/>
        <v>N/A</v>
      </c>
      <c r="G818" s="80">
        <v>20</v>
      </c>
      <c r="H818" s="81" t="str">
        <f t="shared" si="204"/>
        <v>N/A</v>
      </c>
      <c r="I818" s="82">
        <v>-16.2</v>
      </c>
      <c r="J818" s="82">
        <v>-0.99</v>
      </c>
      <c r="K818" s="83" t="s">
        <v>112</v>
      </c>
      <c r="L818" s="84" t="str">
        <f t="shared" si="205"/>
        <v>Yes</v>
      </c>
    </row>
    <row r="819" spans="1:12" x14ac:dyDescent="0.25">
      <c r="A819" s="148" t="s">
        <v>168</v>
      </c>
      <c r="B819" s="96" t="s">
        <v>50</v>
      </c>
      <c r="C819" s="91">
        <v>3.0654826202000001</v>
      </c>
      <c r="D819" s="98" t="str">
        <f t="shared" si="202"/>
        <v>N/A</v>
      </c>
      <c r="E819" s="91">
        <v>3.5137271726999999</v>
      </c>
      <c r="F819" s="98" t="str">
        <f t="shared" si="203"/>
        <v>N/A</v>
      </c>
      <c r="G819" s="91">
        <v>4.0412963488999996</v>
      </c>
      <c r="H819" s="98" t="str">
        <f t="shared" si="204"/>
        <v>N/A</v>
      </c>
      <c r="I819" s="99">
        <v>14.62</v>
      </c>
      <c r="J819" s="99">
        <v>15.01</v>
      </c>
      <c r="K819" s="90" t="s">
        <v>112</v>
      </c>
      <c r="L819" s="92" t="str">
        <f t="shared" si="205"/>
        <v>No</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0</v>
      </c>
      <c r="J821" s="82">
        <v>200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13</v>
      </c>
      <c r="F822" s="81" t="str">
        <f t="shared" si="207"/>
        <v>N/A</v>
      </c>
      <c r="G822" s="80">
        <v>18</v>
      </c>
      <c r="H822" s="81" t="str">
        <f t="shared" si="208"/>
        <v>N/A</v>
      </c>
      <c r="I822" s="82">
        <v>116.7</v>
      </c>
      <c r="J822" s="82">
        <v>38.46</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12</v>
      </c>
      <c r="H823" s="81" t="str">
        <f t="shared" si="208"/>
        <v>N/A</v>
      </c>
      <c r="I823" s="82">
        <v>125</v>
      </c>
      <c r="J823" s="82">
        <v>33.33</v>
      </c>
      <c r="K823" s="139" t="s">
        <v>50</v>
      </c>
      <c r="L823" s="84" t="str">
        <f t="shared" si="209"/>
        <v>N/A</v>
      </c>
    </row>
    <row r="824" spans="1:12" x14ac:dyDescent="0.25">
      <c r="A824" s="129" t="s">
        <v>629</v>
      </c>
      <c r="B824" s="79" t="s">
        <v>50</v>
      </c>
      <c r="C824" s="80">
        <v>41</v>
      </c>
      <c r="D824" s="81" t="str">
        <f t="shared" si="206"/>
        <v>N/A</v>
      </c>
      <c r="E824" s="80">
        <v>35</v>
      </c>
      <c r="F824" s="81" t="str">
        <f t="shared" si="207"/>
        <v>N/A</v>
      </c>
      <c r="G824" s="80">
        <v>37</v>
      </c>
      <c r="H824" s="81" t="str">
        <f t="shared" si="208"/>
        <v>N/A</v>
      </c>
      <c r="I824" s="82">
        <v>-14.6</v>
      </c>
      <c r="J824" s="82">
        <v>5.7140000000000004</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11</v>
      </c>
      <c r="H825" s="81" t="str">
        <f t="shared" si="208"/>
        <v>N/A</v>
      </c>
      <c r="I825" s="82">
        <v>20</v>
      </c>
      <c r="J825" s="82">
        <v>-16.7</v>
      </c>
      <c r="K825" s="139" t="s">
        <v>50</v>
      </c>
      <c r="L825" s="84" t="str">
        <f t="shared" si="209"/>
        <v>N/A</v>
      </c>
    </row>
    <row r="826" spans="1:12" x14ac:dyDescent="0.25">
      <c r="A826" s="129" t="s">
        <v>631</v>
      </c>
      <c r="B826" s="79" t="s">
        <v>50</v>
      </c>
      <c r="C826" s="80">
        <v>11</v>
      </c>
      <c r="D826" s="81" t="str">
        <f t="shared" si="206"/>
        <v>N/A</v>
      </c>
      <c r="E826" s="80">
        <v>11</v>
      </c>
      <c r="F826" s="81" t="str">
        <f t="shared" si="207"/>
        <v>N/A</v>
      </c>
      <c r="G826" s="80">
        <v>11</v>
      </c>
      <c r="H826" s="81" t="str">
        <f t="shared" si="208"/>
        <v>N/A</v>
      </c>
      <c r="I826" s="82">
        <v>50</v>
      </c>
      <c r="J826" s="82">
        <v>-33.299999999999997</v>
      </c>
      <c r="K826" s="139" t="s">
        <v>50</v>
      </c>
      <c r="L826" s="84" t="str">
        <f t="shared" si="209"/>
        <v>N/A</v>
      </c>
    </row>
    <row r="827" spans="1:12" x14ac:dyDescent="0.25">
      <c r="A827" s="148" t="s">
        <v>817</v>
      </c>
      <c r="B827" s="130" t="s">
        <v>50</v>
      </c>
      <c r="C827" s="143">
        <v>2344038</v>
      </c>
      <c r="D827" s="102" t="str">
        <f t="shared" si="206"/>
        <v>N/A</v>
      </c>
      <c r="E827" s="143">
        <v>1248366</v>
      </c>
      <c r="F827" s="102" t="str">
        <f t="shared" si="207"/>
        <v>N/A</v>
      </c>
      <c r="G827" s="143">
        <v>1270037</v>
      </c>
      <c r="H827" s="102" t="str">
        <f t="shared" si="208"/>
        <v>N/A</v>
      </c>
      <c r="I827" s="103">
        <v>-46.7</v>
      </c>
      <c r="J827" s="103">
        <v>1.736</v>
      </c>
      <c r="K827" s="139" t="s">
        <v>50</v>
      </c>
      <c r="L827" s="104" t="str">
        <f t="shared" si="209"/>
        <v>N/A</v>
      </c>
    </row>
    <row r="828" spans="1:12" x14ac:dyDescent="0.25">
      <c r="A828" s="129" t="s">
        <v>632</v>
      </c>
      <c r="B828" s="130" t="s">
        <v>50</v>
      </c>
      <c r="C828" s="143">
        <v>631583</v>
      </c>
      <c r="D828" s="102" t="str">
        <f t="shared" si="206"/>
        <v>N/A</v>
      </c>
      <c r="E828" s="143">
        <v>690068</v>
      </c>
      <c r="F828" s="102" t="str">
        <f t="shared" si="207"/>
        <v>N/A</v>
      </c>
      <c r="G828" s="143">
        <v>1107645</v>
      </c>
      <c r="H828" s="102" t="str">
        <f t="shared" si="208"/>
        <v>N/A</v>
      </c>
      <c r="I828" s="103">
        <v>9.26</v>
      </c>
      <c r="J828" s="103">
        <v>60.51</v>
      </c>
      <c r="K828" s="139" t="s">
        <v>50</v>
      </c>
      <c r="L828" s="104" t="str">
        <f t="shared" si="209"/>
        <v>N/A</v>
      </c>
    </row>
    <row r="829" spans="1:12" x14ac:dyDescent="0.25">
      <c r="A829" s="129" t="s">
        <v>626</v>
      </c>
      <c r="B829" s="130" t="s">
        <v>50</v>
      </c>
      <c r="C829" s="143">
        <v>284591</v>
      </c>
      <c r="D829" s="102" t="str">
        <f t="shared" si="206"/>
        <v>N/A</v>
      </c>
      <c r="E829" s="143">
        <v>308098</v>
      </c>
      <c r="F829" s="102" t="str">
        <f t="shared" si="207"/>
        <v>N/A</v>
      </c>
      <c r="G829" s="143">
        <v>313051</v>
      </c>
      <c r="H829" s="102" t="str">
        <f t="shared" si="208"/>
        <v>N/A</v>
      </c>
      <c r="I829" s="103">
        <v>8.26</v>
      </c>
      <c r="J829" s="103">
        <v>1.6080000000000001</v>
      </c>
      <c r="K829" s="139" t="s">
        <v>50</v>
      </c>
      <c r="L829" s="104" t="str">
        <f t="shared" si="209"/>
        <v>N/A</v>
      </c>
    </row>
    <row r="830" spans="1:12" x14ac:dyDescent="0.25">
      <c r="A830" s="129" t="s">
        <v>239</v>
      </c>
      <c r="B830" s="130" t="s">
        <v>50</v>
      </c>
      <c r="C830" s="143">
        <v>2343281</v>
      </c>
      <c r="D830" s="102" t="str">
        <f t="shared" si="206"/>
        <v>N/A</v>
      </c>
      <c r="E830" s="143">
        <v>1248286</v>
      </c>
      <c r="F830" s="102" t="str">
        <f t="shared" si="207"/>
        <v>N/A</v>
      </c>
      <c r="G830" s="143">
        <v>1266979</v>
      </c>
      <c r="H830" s="102" t="str">
        <f t="shared" si="208"/>
        <v>N/A</v>
      </c>
      <c r="I830" s="103">
        <v>-46.7</v>
      </c>
      <c r="J830" s="103">
        <v>1.4970000000000001</v>
      </c>
      <c r="K830" s="139" t="s">
        <v>50</v>
      </c>
      <c r="L830" s="104" t="str">
        <f t="shared" si="209"/>
        <v>N/A</v>
      </c>
    </row>
    <row r="831" spans="1:12" x14ac:dyDescent="0.25">
      <c r="A831" s="129" t="s">
        <v>691</v>
      </c>
      <c r="B831" s="130" t="s">
        <v>50</v>
      </c>
      <c r="C831" s="143">
        <v>281470</v>
      </c>
      <c r="D831" s="102" t="str">
        <f t="shared" si="206"/>
        <v>N/A</v>
      </c>
      <c r="E831" s="143">
        <v>391387</v>
      </c>
      <c r="F831" s="102" t="str">
        <f t="shared" si="207"/>
        <v>N/A</v>
      </c>
      <c r="G831" s="143">
        <v>842227</v>
      </c>
      <c r="H831" s="102" t="str">
        <f t="shared" si="208"/>
        <v>N/A</v>
      </c>
      <c r="I831" s="103">
        <v>39.049999999999997</v>
      </c>
      <c r="J831" s="103">
        <v>115.2</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5628141</v>
      </c>
      <c r="D833" s="102" t="str">
        <f t="shared" ref="D833:D847" si="210">IF($B833="N/A","N/A",IF(C833&gt;10,"No",IF(C833&lt;-10,"No","Yes")))</f>
        <v>N/A</v>
      </c>
      <c r="E833" s="143">
        <v>5290843</v>
      </c>
      <c r="F833" s="102" t="str">
        <f t="shared" ref="F833:F847" si="211">IF($B833="N/A","N/A",IF(E833&gt;10,"No",IF(E833&lt;-10,"No","Yes")))</f>
        <v>N/A</v>
      </c>
      <c r="G833" s="143">
        <v>4907309</v>
      </c>
      <c r="H833" s="102" t="str">
        <f t="shared" ref="H833:H847" si="212">IF($B833="N/A","N/A",IF(G833&gt;10,"No",IF(G833&lt;-10,"No","Yes")))</f>
        <v>N/A</v>
      </c>
      <c r="I833" s="103">
        <v>-5.99</v>
      </c>
      <c r="J833" s="103">
        <v>-7.25</v>
      </c>
      <c r="K833" s="109" t="s">
        <v>112</v>
      </c>
      <c r="L833" s="104" t="str">
        <f t="shared" ref="L833:L847" si="213">IF(J833="Div by 0", "N/A", IF(K833="N/A","N/A", IF(J833&gt;VALUE(MID(K833,1,2)), "No", IF(J833&lt;-1*VALUE(MID(K833,1,2)), "No", "Yes"))))</f>
        <v>Yes</v>
      </c>
    </row>
    <row r="834" spans="1:12" x14ac:dyDescent="0.25">
      <c r="A834" s="148" t="s">
        <v>634</v>
      </c>
      <c r="B834" s="79" t="s">
        <v>50</v>
      </c>
      <c r="C834" s="80">
        <v>13869</v>
      </c>
      <c r="D834" s="81" t="str">
        <f t="shared" si="210"/>
        <v>N/A</v>
      </c>
      <c r="E834" s="80">
        <v>13043</v>
      </c>
      <c r="F834" s="81" t="str">
        <f t="shared" si="211"/>
        <v>N/A</v>
      </c>
      <c r="G834" s="80">
        <v>13215</v>
      </c>
      <c r="H834" s="81" t="str">
        <f t="shared" si="212"/>
        <v>N/A</v>
      </c>
      <c r="I834" s="82">
        <v>-5.96</v>
      </c>
      <c r="J834" s="82">
        <v>1.319</v>
      </c>
      <c r="K834" s="83" t="s">
        <v>112</v>
      </c>
      <c r="L834" s="84" t="str">
        <f t="shared" si="213"/>
        <v>Yes</v>
      </c>
    </row>
    <row r="835" spans="1:12" x14ac:dyDescent="0.25">
      <c r="A835" s="148" t="s">
        <v>635</v>
      </c>
      <c r="B835" s="79" t="s">
        <v>50</v>
      </c>
      <c r="C835" s="85">
        <v>405.80726800999997</v>
      </c>
      <c r="D835" s="81" t="str">
        <f t="shared" si="210"/>
        <v>N/A</v>
      </c>
      <c r="E835" s="85">
        <v>405.64617035999999</v>
      </c>
      <c r="F835" s="81" t="str">
        <f t="shared" si="211"/>
        <v>N/A</v>
      </c>
      <c r="G835" s="85">
        <v>371.34385168</v>
      </c>
      <c r="H835" s="81" t="str">
        <f t="shared" si="212"/>
        <v>N/A</v>
      </c>
      <c r="I835" s="82">
        <v>-0.04</v>
      </c>
      <c r="J835" s="82">
        <v>-8.4600000000000009</v>
      </c>
      <c r="K835" s="83" t="s">
        <v>112</v>
      </c>
      <c r="L835" s="84" t="str">
        <f t="shared" si="213"/>
        <v>Yes</v>
      </c>
    </row>
    <row r="836" spans="1:12" x14ac:dyDescent="0.25">
      <c r="A836" s="148" t="s">
        <v>636</v>
      </c>
      <c r="B836" s="79" t="s">
        <v>50</v>
      </c>
      <c r="C836" s="85">
        <v>1152153</v>
      </c>
      <c r="D836" s="81" t="str">
        <f t="shared" si="210"/>
        <v>N/A</v>
      </c>
      <c r="E836" s="85">
        <v>1200032</v>
      </c>
      <c r="F836" s="81" t="str">
        <f t="shared" si="211"/>
        <v>N/A</v>
      </c>
      <c r="G836" s="85">
        <v>1155650</v>
      </c>
      <c r="H836" s="81" t="str">
        <f t="shared" si="212"/>
        <v>N/A</v>
      </c>
      <c r="I836" s="82">
        <v>4.1559999999999997</v>
      </c>
      <c r="J836" s="82">
        <v>-3.7</v>
      </c>
      <c r="K836" s="83" t="s">
        <v>112</v>
      </c>
      <c r="L836" s="84" t="str">
        <f t="shared" si="213"/>
        <v>Yes</v>
      </c>
    </row>
    <row r="837" spans="1:12" x14ac:dyDescent="0.25">
      <c r="A837" s="148" t="s">
        <v>637</v>
      </c>
      <c r="B837" s="79" t="s">
        <v>50</v>
      </c>
      <c r="C837" s="80">
        <v>3707</v>
      </c>
      <c r="D837" s="81" t="str">
        <f t="shared" si="210"/>
        <v>N/A</v>
      </c>
      <c r="E837" s="80">
        <v>3588</v>
      </c>
      <c r="F837" s="81" t="str">
        <f t="shared" si="211"/>
        <v>N/A</v>
      </c>
      <c r="G837" s="80">
        <v>3363</v>
      </c>
      <c r="H837" s="81" t="str">
        <f t="shared" si="212"/>
        <v>N/A</v>
      </c>
      <c r="I837" s="82">
        <v>-3.21</v>
      </c>
      <c r="J837" s="82">
        <v>-6.27</v>
      </c>
      <c r="K837" s="83" t="s">
        <v>112</v>
      </c>
      <c r="L837" s="84" t="str">
        <f t="shared" si="213"/>
        <v>Yes</v>
      </c>
    </row>
    <row r="838" spans="1:12" x14ac:dyDescent="0.25">
      <c r="A838" s="148" t="s">
        <v>638</v>
      </c>
      <c r="B838" s="79" t="s">
        <v>50</v>
      </c>
      <c r="C838" s="85">
        <v>310.80469382000001</v>
      </c>
      <c r="D838" s="81" t="str">
        <f t="shared" si="210"/>
        <v>N/A</v>
      </c>
      <c r="E838" s="85">
        <v>334.45707915000003</v>
      </c>
      <c r="F838" s="81" t="str">
        <f t="shared" si="211"/>
        <v>N/A</v>
      </c>
      <c r="G838" s="85">
        <v>343.63663395999998</v>
      </c>
      <c r="H838" s="81" t="str">
        <f t="shared" si="212"/>
        <v>N/A</v>
      </c>
      <c r="I838" s="82">
        <v>7.61</v>
      </c>
      <c r="J838" s="82">
        <v>2.7450000000000001</v>
      </c>
      <c r="K838" s="83" t="s">
        <v>112</v>
      </c>
      <c r="L838" s="84" t="str">
        <f t="shared" si="213"/>
        <v>Yes</v>
      </c>
    </row>
    <row r="839" spans="1:12" x14ac:dyDescent="0.25">
      <c r="A839" s="148" t="s">
        <v>648</v>
      </c>
      <c r="B839" s="79" t="s">
        <v>50</v>
      </c>
      <c r="C839" s="85">
        <v>981909</v>
      </c>
      <c r="D839" s="81" t="str">
        <f t="shared" si="210"/>
        <v>N/A</v>
      </c>
      <c r="E839" s="85">
        <v>1364485</v>
      </c>
      <c r="F839" s="81" t="str">
        <f t="shared" si="211"/>
        <v>N/A</v>
      </c>
      <c r="G839" s="85">
        <v>1494371</v>
      </c>
      <c r="H839" s="81" t="str">
        <f t="shared" si="212"/>
        <v>N/A</v>
      </c>
      <c r="I839" s="82">
        <v>38.96</v>
      </c>
      <c r="J839" s="82">
        <v>9.5190000000000001</v>
      </c>
      <c r="K839" s="83" t="s">
        <v>112</v>
      </c>
      <c r="L839" s="84" t="str">
        <f t="shared" si="213"/>
        <v>Yes</v>
      </c>
    </row>
    <row r="840" spans="1:12" x14ac:dyDescent="0.25">
      <c r="A840" s="148" t="s">
        <v>650</v>
      </c>
      <c r="B840" s="79" t="s">
        <v>50</v>
      </c>
      <c r="C840" s="80">
        <v>2993</v>
      </c>
      <c r="D840" s="81" t="str">
        <f t="shared" si="210"/>
        <v>N/A</v>
      </c>
      <c r="E840" s="80">
        <v>3665</v>
      </c>
      <c r="F840" s="81" t="str">
        <f t="shared" si="211"/>
        <v>N/A</v>
      </c>
      <c r="G840" s="80">
        <v>4051</v>
      </c>
      <c r="H840" s="81" t="str">
        <f t="shared" si="212"/>
        <v>N/A</v>
      </c>
      <c r="I840" s="82">
        <v>22.45</v>
      </c>
      <c r="J840" s="82">
        <v>10.53</v>
      </c>
      <c r="K840" s="83" t="s">
        <v>112</v>
      </c>
      <c r="L840" s="84" t="str">
        <f t="shared" si="213"/>
        <v>Yes</v>
      </c>
    </row>
    <row r="841" spans="1:12" x14ac:dyDescent="0.25">
      <c r="A841" s="148" t="s">
        <v>649</v>
      </c>
      <c r="B841" s="79" t="s">
        <v>50</v>
      </c>
      <c r="C841" s="85">
        <v>328.06849314999999</v>
      </c>
      <c r="D841" s="81" t="str">
        <f t="shared" si="210"/>
        <v>N/A</v>
      </c>
      <c r="E841" s="85">
        <v>372.30150068</v>
      </c>
      <c r="F841" s="81" t="str">
        <f t="shared" si="211"/>
        <v>N/A</v>
      </c>
      <c r="G841" s="85">
        <v>368.88941002000001</v>
      </c>
      <c r="H841" s="81" t="str">
        <f t="shared" si="212"/>
        <v>N/A</v>
      </c>
      <c r="I841" s="82">
        <v>13.48</v>
      </c>
      <c r="J841" s="82">
        <v>-0.91600000000000004</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59149711</v>
      </c>
      <c r="D845" s="81" t="str">
        <f t="shared" si="210"/>
        <v>N/A</v>
      </c>
      <c r="E845" s="85">
        <v>65222008</v>
      </c>
      <c r="F845" s="81" t="str">
        <f t="shared" si="211"/>
        <v>N/A</v>
      </c>
      <c r="G845" s="85">
        <v>59473679</v>
      </c>
      <c r="H845" s="81" t="str">
        <f t="shared" si="212"/>
        <v>N/A</v>
      </c>
      <c r="I845" s="82">
        <v>10.27</v>
      </c>
      <c r="J845" s="82">
        <v>-8.81</v>
      </c>
      <c r="K845" s="83" t="s">
        <v>112</v>
      </c>
      <c r="L845" s="84" t="str">
        <f t="shared" si="213"/>
        <v>Yes</v>
      </c>
    </row>
    <row r="846" spans="1:12" x14ac:dyDescent="0.25">
      <c r="A846" s="148" t="s">
        <v>642</v>
      </c>
      <c r="B846" s="96" t="s">
        <v>50</v>
      </c>
      <c r="C846" s="107">
        <v>2444</v>
      </c>
      <c r="D846" s="98" t="str">
        <f t="shared" si="210"/>
        <v>N/A</v>
      </c>
      <c r="E846" s="107">
        <v>2534</v>
      </c>
      <c r="F846" s="98" t="str">
        <f t="shared" si="211"/>
        <v>N/A</v>
      </c>
      <c r="G846" s="107">
        <v>2554</v>
      </c>
      <c r="H846" s="98" t="str">
        <f t="shared" si="212"/>
        <v>N/A</v>
      </c>
      <c r="I846" s="82">
        <v>3.6819999999999999</v>
      </c>
      <c r="J846" s="82">
        <v>0.7893</v>
      </c>
      <c r="K846" s="90" t="s">
        <v>112</v>
      </c>
      <c r="L846" s="84" t="str">
        <f t="shared" si="213"/>
        <v>Yes</v>
      </c>
    </row>
    <row r="847" spans="1:12" x14ac:dyDescent="0.25">
      <c r="A847" s="148" t="s">
        <v>643</v>
      </c>
      <c r="B847" s="96" t="s">
        <v>50</v>
      </c>
      <c r="C847" s="94">
        <v>24202.009410999999</v>
      </c>
      <c r="D847" s="98" t="str">
        <f t="shared" si="210"/>
        <v>N/A</v>
      </c>
      <c r="E847" s="94">
        <v>25738.756117000001</v>
      </c>
      <c r="F847" s="98" t="str">
        <f t="shared" si="211"/>
        <v>N/A</v>
      </c>
      <c r="G847" s="94">
        <v>23286.483554999999</v>
      </c>
      <c r="H847" s="98" t="str">
        <f t="shared" si="212"/>
        <v>N/A</v>
      </c>
      <c r="I847" s="99">
        <v>6.35</v>
      </c>
      <c r="J847" s="99">
        <v>-9.5299999999999994</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67319383</v>
      </c>
      <c r="D849" s="81" t="str">
        <f t="shared" ref="D849:D872" si="214">IF($B849="N/A","N/A",IF(C849&gt;10,"No",IF(C849&lt;-10,"No","Yes")))</f>
        <v>N/A</v>
      </c>
      <c r="E849" s="140">
        <v>73717281</v>
      </c>
      <c r="F849" s="81" t="str">
        <f t="shared" ref="F849:F872" si="215">IF($B849="N/A","N/A",IF(E849&gt;10,"No",IF(E849&lt;-10,"No","Yes")))</f>
        <v>N/A</v>
      </c>
      <c r="G849" s="140">
        <v>67593777</v>
      </c>
      <c r="H849" s="81" t="str">
        <f t="shared" ref="H849:H872" si="216">IF($B849="N/A","N/A",IF(G849&gt;10,"No",IF(G849&lt;-10,"No","Yes")))</f>
        <v>N/A</v>
      </c>
      <c r="I849" s="82">
        <v>9.5039999999999996</v>
      </c>
      <c r="J849" s="82">
        <v>-8.31</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3619</v>
      </c>
      <c r="D850" s="81" t="str">
        <f t="shared" si="214"/>
        <v>N/A</v>
      </c>
      <c r="E850" s="89">
        <v>3659</v>
      </c>
      <c r="F850" s="81" t="str">
        <f t="shared" si="215"/>
        <v>N/A</v>
      </c>
      <c r="G850" s="89">
        <v>3631</v>
      </c>
      <c r="H850" s="81" t="str">
        <f t="shared" si="216"/>
        <v>N/A</v>
      </c>
      <c r="I850" s="82">
        <v>1.105</v>
      </c>
      <c r="J850" s="82">
        <v>-0.76500000000000001</v>
      </c>
      <c r="K850" s="83" t="s">
        <v>112</v>
      </c>
      <c r="L850" s="84" t="str">
        <f t="shared" si="217"/>
        <v>Yes</v>
      </c>
    </row>
    <row r="851" spans="1:12" ht="12.75" customHeight="1" x14ac:dyDescent="0.25">
      <c r="A851" s="86" t="s">
        <v>819</v>
      </c>
      <c r="B851" s="79" t="s">
        <v>50</v>
      </c>
      <c r="C851" s="140">
        <v>18601.653219</v>
      </c>
      <c r="D851" s="81" t="str">
        <f t="shared" si="214"/>
        <v>N/A</v>
      </c>
      <c r="E851" s="140">
        <v>20146.838207000001</v>
      </c>
      <c r="F851" s="81" t="str">
        <f t="shared" si="215"/>
        <v>N/A</v>
      </c>
      <c r="G851" s="140">
        <v>18615.746901999999</v>
      </c>
      <c r="H851" s="81" t="str">
        <f t="shared" si="216"/>
        <v>N/A</v>
      </c>
      <c r="I851" s="82">
        <v>8.3070000000000004</v>
      </c>
      <c r="J851" s="82">
        <v>-7.6</v>
      </c>
      <c r="K851" s="83" t="s">
        <v>112</v>
      </c>
      <c r="L851" s="84" t="str">
        <f t="shared" si="217"/>
        <v>Yes</v>
      </c>
    </row>
    <row r="852" spans="1:12" x14ac:dyDescent="0.25">
      <c r="A852" s="129" t="s">
        <v>582</v>
      </c>
      <c r="B852" s="79" t="s">
        <v>50</v>
      </c>
      <c r="C852" s="140">
        <v>3937.7272727</v>
      </c>
      <c r="D852" s="81" t="str">
        <f t="shared" si="214"/>
        <v>N/A</v>
      </c>
      <c r="E852" s="140">
        <v>2569.1428571000001</v>
      </c>
      <c r="F852" s="81" t="str">
        <f t="shared" si="215"/>
        <v>N/A</v>
      </c>
      <c r="G852" s="140">
        <v>6540</v>
      </c>
      <c r="H852" s="81" t="str">
        <f t="shared" si="216"/>
        <v>N/A</v>
      </c>
      <c r="I852" s="82">
        <v>-34.799999999999997</v>
      </c>
      <c r="J852" s="82">
        <v>154.6</v>
      </c>
      <c r="K852" s="83" t="s">
        <v>112</v>
      </c>
      <c r="L852" s="84" t="str">
        <f t="shared" si="217"/>
        <v>No</v>
      </c>
    </row>
    <row r="853" spans="1:12" x14ac:dyDescent="0.25">
      <c r="A853" s="129" t="s">
        <v>585</v>
      </c>
      <c r="B853" s="79" t="s">
        <v>50</v>
      </c>
      <c r="C853" s="140">
        <v>23533.733992000001</v>
      </c>
      <c r="D853" s="81" t="str">
        <f t="shared" si="214"/>
        <v>N/A</v>
      </c>
      <c r="E853" s="140">
        <v>24527.998449999999</v>
      </c>
      <c r="F853" s="81" t="str">
        <f t="shared" si="215"/>
        <v>N/A</v>
      </c>
      <c r="G853" s="140">
        <v>22579.730102000001</v>
      </c>
      <c r="H853" s="81" t="str">
        <f t="shared" si="216"/>
        <v>N/A</v>
      </c>
      <c r="I853" s="82">
        <v>4.2249999999999996</v>
      </c>
      <c r="J853" s="82">
        <v>-7.94</v>
      </c>
      <c r="K853" s="83" t="s">
        <v>112</v>
      </c>
      <c r="L853" s="84" t="str">
        <f t="shared" si="217"/>
        <v>Yes</v>
      </c>
    </row>
    <row r="854" spans="1:12" x14ac:dyDescent="0.25">
      <c r="A854" s="129" t="s">
        <v>588</v>
      </c>
      <c r="B854" s="79" t="s">
        <v>50</v>
      </c>
      <c r="C854" s="140">
        <v>8496.1859688000004</v>
      </c>
      <c r="D854" s="81" t="str">
        <f t="shared" si="214"/>
        <v>N/A</v>
      </c>
      <c r="E854" s="140">
        <v>11106.794844</v>
      </c>
      <c r="F854" s="81" t="str">
        <f t="shared" si="215"/>
        <v>N/A</v>
      </c>
      <c r="G854" s="140">
        <v>10648.243724</v>
      </c>
      <c r="H854" s="81" t="str">
        <f t="shared" si="216"/>
        <v>N/A</v>
      </c>
      <c r="I854" s="82">
        <v>30.73</v>
      </c>
      <c r="J854" s="82">
        <v>-4.13</v>
      </c>
      <c r="K854" s="83" t="s">
        <v>112</v>
      </c>
      <c r="L854" s="84" t="str">
        <f t="shared" si="217"/>
        <v>Yes</v>
      </c>
    </row>
    <row r="855" spans="1:12" x14ac:dyDescent="0.25">
      <c r="A855" s="129" t="s">
        <v>590</v>
      </c>
      <c r="B855" s="79" t="s">
        <v>50</v>
      </c>
      <c r="C855" s="140">
        <v>589.70000000000005</v>
      </c>
      <c r="D855" s="81" t="str">
        <f t="shared" si="214"/>
        <v>N/A</v>
      </c>
      <c r="E855" s="140">
        <v>543.51063829999998</v>
      </c>
      <c r="F855" s="81" t="str">
        <f t="shared" si="215"/>
        <v>N/A</v>
      </c>
      <c r="G855" s="140">
        <v>560.61363635999999</v>
      </c>
      <c r="H855" s="81" t="str">
        <f t="shared" si="216"/>
        <v>N/A</v>
      </c>
      <c r="I855" s="82">
        <v>-7.83</v>
      </c>
      <c r="J855" s="82">
        <v>3.1469999999999998</v>
      </c>
      <c r="K855" s="83" t="s">
        <v>112</v>
      </c>
      <c r="L855" s="84" t="str">
        <f t="shared" si="217"/>
        <v>Yes</v>
      </c>
    </row>
    <row r="856" spans="1:12" ht="12.75" customHeight="1" x14ac:dyDescent="0.25">
      <c r="A856" s="148" t="s">
        <v>469</v>
      </c>
      <c r="B856" s="79" t="s">
        <v>50</v>
      </c>
      <c r="C856" s="81">
        <v>1.3716594464</v>
      </c>
      <c r="D856" s="81" t="str">
        <f t="shared" si="214"/>
        <v>N/A</v>
      </c>
      <c r="E856" s="81">
        <v>1.4535588156999999</v>
      </c>
      <c r="F856" s="81" t="str">
        <f t="shared" si="215"/>
        <v>N/A</v>
      </c>
      <c r="G856" s="81">
        <v>1.3945967537999999</v>
      </c>
      <c r="H856" s="81" t="str">
        <f t="shared" si="216"/>
        <v>N/A</v>
      </c>
      <c r="I856" s="82">
        <v>5.9710000000000001</v>
      </c>
      <c r="J856" s="82">
        <v>-4.0599999999999996</v>
      </c>
      <c r="K856" s="83" t="s">
        <v>112</v>
      </c>
      <c r="L856" s="84" t="str">
        <f t="shared" si="217"/>
        <v>Yes</v>
      </c>
    </row>
    <row r="857" spans="1:12" x14ac:dyDescent="0.25">
      <c r="A857" s="129" t="s">
        <v>582</v>
      </c>
      <c r="B857" s="79" t="s">
        <v>50</v>
      </c>
      <c r="C857" s="81">
        <v>3.7800687284999999</v>
      </c>
      <c r="D857" s="81" t="str">
        <f t="shared" si="214"/>
        <v>N/A</v>
      </c>
      <c r="E857" s="81">
        <v>2.3411371236999998</v>
      </c>
      <c r="F857" s="81" t="str">
        <f t="shared" si="215"/>
        <v>N/A</v>
      </c>
      <c r="G857" s="81">
        <v>1.6129032258</v>
      </c>
      <c r="H857" s="81" t="str">
        <f t="shared" si="216"/>
        <v>N/A</v>
      </c>
      <c r="I857" s="82">
        <v>-38.1</v>
      </c>
      <c r="J857" s="82">
        <v>-31.1</v>
      </c>
      <c r="K857" s="83" t="s">
        <v>112</v>
      </c>
      <c r="L857" s="84" t="str">
        <f t="shared" si="217"/>
        <v>No</v>
      </c>
    </row>
    <row r="858" spans="1:12" x14ac:dyDescent="0.25">
      <c r="A858" s="129" t="s">
        <v>585</v>
      </c>
      <c r="B858" s="79" t="s">
        <v>50</v>
      </c>
      <c r="C858" s="81">
        <v>12.752658904</v>
      </c>
      <c r="D858" s="81" t="str">
        <f t="shared" si="214"/>
        <v>N/A</v>
      </c>
      <c r="E858" s="81">
        <v>12.89806529</v>
      </c>
      <c r="F858" s="81" t="str">
        <f t="shared" si="215"/>
        <v>N/A</v>
      </c>
      <c r="G858" s="81">
        <v>11.839343191999999</v>
      </c>
      <c r="H858" s="81" t="str">
        <f t="shared" si="216"/>
        <v>N/A</v>
      </c>
      <c r="I858" s="82">
        <v>1.1399999999999999</v>
      </c>
      <c r="J858" s="82">
        <v>-8.2100000000000009</v>
      </c>
      <c r="K858" s="83" t="s">
        <v>112</v>
      </c>
      <c r="L858" s="84" t="str">
        <f t="shared" si="217"/>
        <v>Yes</v>
      </c>
    </row>
    <row r="859" spans="1:12" x14ac:dyDescent="0.25">
      <c r="A859" s="129" t="s">
        <v>588</v>
      </c>
      <c r="B859" s="79" t="s">
        <v>50</v>
      </c>
      <c r="C859" s="81">
        <v>0.53939441259999998</v>
      </c>
      <c r="D859" s="81" t="str">
        <f t="shared" si="214"/>
        <v>N/A</v>
      </c>
      <c r="E859" s="81">
        <v>0.591497932</v>
      </c>
      <c r="F859" s="81" t="str">
        <f t="shared" si="215"/>
        <v>N/A</v>
      </c>
      <c r="G859" s="81">
        <v>0.58260710589999998</v>
      </c>
      <c r="H859" s="81" t="str">
        <f t="shared" si="216"/>
        <v>N/A</v>
      </c>
      <c r="I859" s="82">
        <v>9.66</v>
      </c>
      <c r="J859" s="82">
        <v>-1.5</v>
      </c>
      <c r="K859" s="83" t="s">
        <v>112</v>
      </c>
      <c r="L859" s="84" t="str">
        <f t="shared" si="217"/>
        <v>Yes</v>
      </c>
    </row>
    <row r="860" spans="1:12" x14ac:dyDescent="0.25">
      <c r="A860" s="129" t="s">
        <v>590</v>
      </c>
      <c r="B860" s="79" t="s">
        <v>50</v>
      </c>
      <c r="C860" s="81">
        <v>0.23307608639999999</v>
      </c>
      <c r="D860" s="81" t="str">
        <f t="shared" si="214"/>
        <v>N/A</v>
      </c>
      <c r="E860" s="81">
        <v>0.19046847140000001</v>
      </c>
      <c r="F860" s="81" t="str">
        <f t="shared" si="215"/>
        <v>N/A</v>
      </c>
      <c r="G860" s="81">
        <v>0.1771217712</v>
      </c>
      <c r="H860" s="81" t="str">
        <f t="shared" si="216"/>
        <v>N/A</v>
      </c>
      <c r="I860" s="82">
        <v>-18.3</v>
      </c>
      <c r="J860" s="82">
        <v>-7.01</v>
      </c>
      <c r="K860" s="83" t="s">
        <v>112</v>
      </c>
      <c r="L860" s="84" t="str">
        <f t="shared" si="217"/>
        <v>Yes</v>
      </c>
    </row>
    <row r="861" spans="1:12" ht="12.75" customHeight="1" x14ac:dyDescent="0.25">
      <c r="A861" s="86" t="s">
        <v>820</v>
      </c>
      <c r="B861" s="79" t="s">
        <v>50</v>
      </c>
      <c r="C861" s="140">
        <v>59149711</v>
      </c>
      <c r="D861" s="81" t="str">
        <f t="shared" si="214"/>
        <v>N/A</v>
      </c>
      <c r="E861" s="140">
        <v>65222008</v>
      </c>
      <c r="F861" s="81" t="str">
        <f t="shared" si="215"/>
        <v>N/A</v>
      </c>
      <c r="G861" s="140">
        <v>59473679</v>
      </c>
      <c r="H861" s="81" t="str">
        <f t="shared" si="216"/>
        <v>N/A</v>
      </c>
      <c r="I861" s="82">
        <v>10.27</v>
      </c>
      <c r="J861" s="82">
        <v>-8.81</v>
      </c>
      <c r="K861" s="83" t="s">
        <v>112</v>
      </c>
      <c r="L861" s="84" t="str">
        <f t="shared" si="217"/>
        <v>Yes</v>
      </c>
    </row>
    <row r="862" spans="1:12" ht="12.75" customHeight="1" x14ac:dyDescent="0.25">
      <c r="A862" s="86" t="s">
        <v>931</v>
      </c>
      <c r="B862" s="79" t="s">
        <v>50</v>
      </c>
      <c r="C862" s="89">
        <v>2444</v>
      </c>
      <c r="D862" s="81" t="str">
        <f t="shared" si="214"/>
        <v>N/A</v>
      </c>
      <c r="E862" s="89">
        <v>2534</v>
      </c>
      <c r="F862" s="81" t="str">
        <f t="shared" si="215"/>
        <v>N/A</v>
      </c>
      <c r="G862" s="89">
        <v>2554</v>
      </c>
      <c r="H862" s="81" t="str">
        <f t="shared" si="216"/>
        <v>N/A</v>
      </c>
      <c r="I862" s="82">
        <v>3.6819999999999999</v>
      </c>
      <c r="J862" s="82">
        <v>0.7893</v>
      </c>
      <c r="K862" s="83" t="s">
        <v>112</v>
      </c>
      <c r="L862" s="84" t="str">
        <f t="shared" si="217"/>
        <v>Yes</v>
      </c>
    </row>
    <row r="863" spans="1:12" ht="25" x14ac:dyDescent="0.25">
      <c r="A863" s="86" t="s">
        <v>821</v>
      </c>
      <c r="B863" s="79" t="s">
        <v>50</v>
      </c>
      <c r="C863" s="140">
        <v>24202.009410999999</v>
      </c>
      <c r="D863" s="81" t="str">
        <f t="shared" si="214"/>
        <v>N/A</v>
      </c>
      <c r="E863" s="140">
        <v>25738.756117000001</v>
      </c>
      <c r="F863" s="81" t="str">
        <f t="shared" si="215"/>
        <v>N/A</v>
      </c>
      <c r="G863" s="140">
        <v>23286.483554999999</v>
      </c>
      <c r="H863" s="81" t="str">
        <f t="shared" si="216"/>
        <v>N/A</v>
      </c>
      <c r="I863" s="82">
        <v>6.35</v>
      </c>
      <c r="J863" s="82">
        <v>-9.5299999999999994</v>
      </c>
      <c r="K863" s="83" t="s">
        <v>112</v>
      </c>
      <c r="L863" s="84" t="str">
        <f t="shared" si="217"/>
        <v>Yes</v>
      </c>
    </row>
    <row r="864" spans="1:12" x14ac:dyDescent="0.25">
      <c r="A864" s="129" t="s">
        <v>582</v>
      </c>
      <c r="B864" s="79" t="s">
        <v>50</v>
      </c>
      <c r="C864" s="140">
        <v>3108.1428571000001</v>
      </c>
      <c r="D864" s="81" t="str">
        <f t="shared" si="214"/>
        <v>N/A</v>
      </c>
      <c r="E864" s="140">
        <v>2749.25</v>
      </c>
      <c r="F864" s="81" t="str">
        <f t="shared" si="215"/>
        <v>N/A</v>
      </c>
      <c r="G864" s="140">
        <v>15588</v>
      </c>
      <c r="H864" s="81" t="str">
        <f t="shared" si="216"/>
        <v>N/A</v>
      </c>
      <c r="I864" s="82">
        <v>-11.5</v>
      </c>
      <c r="J864" s="82">
        <v>467</v>
      </c>
      <c r="K864" s="83" t="s">
        <v>112</v>
      </c>
      <c r="L864" s="84" t="str">
        <f t="shared" si="217"/>
        <v>No</v>
      </c>
    </row>
    <row r="865" spans="1:12" x14ac:dyDescent="0.25">
      <c r="A865" s="129" t="s">
        <v>585</v>
      </c>
      <c r="B865" s="79" t="s">
        <v>50</v>
      </c>
      <c r="C865" s="140">
        <v>29014.822641999999</v>
      </c>
      <c r="D865" s="81" t="str">
        <f t="shared" si="214"/>
        <v>N/A</v>
      </c>
      <c r="E865" s="140">
        <v>30764.261993</v>
      </c>
      <c r="F865" s="81" t="str">
        <f t="shared" si="215"/>
        <v>N/A</v>
      </c>
      <c r="G865" s="140">
        <v>27950.739152999999</v>
      </c>
      <c r="H865" s="81" t="str">
        <f t="shared" si="216"/>
        <v>N/A</v>
      </c>
      <c r="I865" s="82">
        <v>6.0289999999999999</v>
      </c>
      <c r="J865" s="82">
        <v>-9.15</v>
      </c>
      <c r="K865" s="83" t="s">
        <v>112</v>
      </c>
      <c r="L865" s="84" t="str">
        <f t="shared" si="217"/>
        <v>Yes</v>
      </c>
    </row>
    <row r="866" spans="1:12" x14ac:dyDescent="0.25">
      <c r="A866" s="129" t="s">
        <v>588</v>
      </c>
      <c r="B866" s="79" t="s">
        <v>50</v>
      </c>
      <c r="C866" s="140">
        <v>9115.9072164999998</v>
      </c>
      <c r="D866" s="81" t="str">
        <f t="shared" si="214"/>
        <v>N/A</v>
      </c>
      <c r="E866" s="140">
        <v>10823.390205</v>
      </c>
      <c r="F866" s="81" t="str">
        <f t="shared" si="215"/>
        <v>N/A</v>
      </c>
      <c r="G866" s="140">
        <v>9993.3625377999997</v>
      </c>
      <c r="H866" s="81" t="str">
        <f t="shared" si="216"/>
        <v>N/A</v>
      </c>
      <c r="I866" s="82">
        <v>18.73</v>
      </c>
      <c r="J866" s="82">
        <v>-7.67</v>
      </c>
      <c r="K866" s="83" t="s">
        <v>112</v>
      </c>
      <c r="L866" s="84" t="str">
        <f t="shared" si="217"/>
        <v>Yes</v>
      </c>
    </row>
    <row r="867" spans="1:12" x14ac:dyDescent="0.25">
      <c r="A867" s="129" t="s">
        <v>590</v>
      </c>
      <c r="B867" s="79" t="s">
        <v>50</v>
      </c>
      <c r="C867" s="140" t="s">
        <v>1088</v>
      </c>
      <c r="D867" s="81" t="str">
        <f t="shared" si="214"/>
        <v>N/A</v>
      </c>
      <c r="E867" s="140" t="s">
        <v>1088</v>
      </c>
      <c r="F867" s="81" t="str">
        <f t="shared" si="215"/>
        <v>N/A</v>
      </c>
      <c r="G867" s="140" t="s">
        <v>1088</v>
      </c>
      <c r="H867" s="81" t="str">
        <f t="shared" si="216"/>
        <v>N/A</v>
      </c>
      <c r="I867" s="82" t="s">
        <v>1088</v>
      </c>
      <c r="J867" s="82" t="s">
        <v>1088</v>
      </c>
      <c r="K867" s="83" t="s">
        <v>112</v>
      </c>
      <c r="L867" s="84" t="str">
        <f t="shared" si="217"/>
        <v>N/A</v>
      </c>
    </row>
    <row r="868" spans="1:12" ht="25" x14ac:dyDescent="0.25">
      <c r="A868" s="148" t="s">
        <v>470</v>
      </c>
      <c r="B868" s="79" t="s">
        <v>50</v>
      </c>
      <c r="C868" s="81">
        <v>0.92631547030000005</v>
      </c>
      <c r="D868" s="81" t="str">
        <f t="shared" si="214"/>
        <v>N/A</v>
      </c>
      <c r="E868" s="81">
        <v>1.0066460887999999</v>
      </c>
      <c r="F868" s="81" t="str">
        <f t="shared" si="215"/>
        <v>N/A</v>
      </c>
      <c r="G868" s="81">
        <v>0.98094191929999996</v>
      </c>
      <c r="H868" s="81" t="str">
        <f t="shared" si="216"/>
        <v>N/A</v>
      </c>
      <c r="I868" s="82">
        <v>8.6720000000000006</v>
      </c>
      <c r="J868" s="82">
        <v>-2.5499999999999998</v>
      </c>
      <c r="K868" s="83" t="s">
        <v>112</v>
      </c>
      <c r="L868" s="84" t="str">
        <f t="shared" si="217"/>
        <v>Yes</v>
      </c>
    </row>
    <row r="869" spans="1:12" x14ac:dyDescent="0.25">
      <c r="A869" s="129" t="s">
        <v>582</v>
      </c>
      <c r="B869" s="79" t="s">
        <v>50</v>
      </c>
      <c r="C869" s="81">
        <v>2.4054982817999999</v>
      </c>
      <c r="D869" s="81" t="str">
        <f t="shared" si="214"/>
        <v>N/A</v>
      </c>
      <c r="E869" s="81">
        <v>1.3377926420999999</v>
      </c>
      <c r="F869" s="81" t="str">
        <f t="shared" si="215"/>
        <v>N/A</v>
      </c>
      <c r="G869" s="81">
        <v>0.64516129030000002</v>
      </c>
      <c r="H869" s="81" t="str">
        <f t="shared" si="216"/>
        <v>N/A</v>
      </c>
      <c r="I869" s="82">
        <v>-44.4</v>
      </c>
      <c r="J869" s="82">
        <v>-51.8</v>
      </c>
      <c r="K869" s="83" t="s">
        <v>112</v>
      </c>
      <c r="L869" s="84" t="str">
        <f t="shared" si="217"/>
        <v>No</v>
      </c>
    </row>
    <row r="870" spans="1:12" x14ac:dyDescent="0.25">
      <c r="A870" s="129" t="s">
        <v>585</v>
      </c>
      <c r="B870" s="79" t="s">
        <v>50</v>
      </c>
      <c r="C870" s="81">
        <v>9.3502696708999995</v>
      </c>
      <c r="D870" s="81" t="str">
        <f t="shared" si="214"/>
        <v>N/A</v>
      </c>
      <c r="E870" s="81">
        <v>9.4835774633999996</v>
      </c>
      <c r="F870" s="81" t="str">
        <f t="shared" si="215"/>
        <v>N/A</v>
      </c>
      <c r="G870" s="81">
        <v>8.8165321639999998</v>
      </c>
      <c r="H870" s="81" t="str">
        <f t="shared" si="216"/>
        <v>N/A</v>
      </c>
      <c r="I870" s="82">
        <v>1.4259999999999999</v>
      </c>
      <c r="J870" s="82">
        <v>-7.03</v>
      </c>
      <c r="K870" s="83" t="s">
        <v>112</v>
      </c>
      <c r="L870" s="84" t="str">
        <f t="shared" si="217"/>
        <v>Yes</v>
      </c>
    </row>
    <row r="871" spans="1:12" x14ac:dyDescent="0.25">
      <c r="A871" s="129" t="s">
        <v>588</v>
      </c>
      <c r="B871" s="79" t="s">
        <v>50</v>
      </c>
      <c r="C871" s="81">
        <v>0.34958524289999998</v>
      </c>
      <c r="D871" s="81" t="str">
        <f t="shared" si="214"/>
        <v>N/A</v>
      </c>
      <c r="E871" s="81">
        <v>0.4021677669</v>
      </c>
      <c r="F871" s="81" t="str">
        <f t="shared" si="215"/>
        <v>N/A</v>
      </c>
      <c r="G871" s="81">
        <v>0.40343713819999999</v>
      </c>
      <c r="H871" s="81" t="str">
        <f t="shared" si="216"/>
        <v>N/A</v>
      </c>
      <c r="I871" s="82">
        <v>15.04</v>
      </c>
      <c r="J871" s="82">
        <v>0.31559999999999999</v>
      </c>
      <c r="K871" s="83" t="s">
        <v>112</v>
      </c>
      <c r="L871" s="84" t="str">
        <f t="shared" si="217"/>
        <v>Yes</v>
      </c>
    </row>
    <row r="872" spans="1:12" x14ac:dyDescent="0.25">
      <c r="A872" s="129" t="s">
        <v>590</v>
      </c>
      <c r="B872" s="79" t="s">
        <v>50</v>
      </c>
      <c r="C872" s="81">
        <v>0</v>
      </c>
      <c r="D872" s="81" t="str">
        <f t="shared" si="214"/>
        <v>N/A</v>
      </c>
      <c r="E872" s="81">
        <v>0</v>
      </c>
      <c r="F872" s="81" t="str">
        <f t="shared" si="215"/>
        <v>N/A</v>
      </c>
      <c r="G872" s="81">
        <v>0</v>
      </c>
      <c r="H872" s="81" t="str">
        <f t="shared" si="216"/>
        <v>N/A</v>
      </c>
      <c r="I872" s="82" t="s">
        <v>1088</v>
      </c>
      <c r="J872" s="82" t="s">
        <v>1088</v>
      </c>
      <c r="K872" s="83" t="s">
        <v>112</v>
      </c>
      <c r="L872" s="84" t="str">
        <f t="shared" si="217"/>
        <v>N/A</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28939</v>
      </c>
      <c r="D874" s="81" t="str">
        <f t="shared" ref="D874:D904" si="218">IF($B874="N/A","N/A",IF(C874&gt;10,"No",IF(C874&lt;-10,"No","Yes")))</f>
        <v>N/A</v>
      </c>
      <c r="E874" s="101">
        <v>29083</v>
      </c>
      <c r="F874" s="81" t="str">
        <f t="shared" ref="F874:F904" si="219">IF($B874="N/A","N/A",IF(E874&gt;10,"No",IF(E874&lt;-10,"No","Yes")))</f>
        <v>N/A</v>
      </c>
      <c r="G874" s="101">
        <v>30132</v>
      </c>
      <c r="H874" s="81" t="str">
        <f t="shared" ref="H874:H904" si="220">IF($B874="N/A","N/A",IF(G874&gt;10,"No",IF(G874&lt;-10,"No","Yes")))</f>
        <v>N/A</v>
      </c>
      <c r="I874" s="82">
        <v>0.49759999999999999</v>
      </c>
      <c r="J874" s="82">
        <v>3.6070000000000002</v>
      </c>
      <c r="K874" s="109" t="s">
        <v>112</v>
      </c>
      <c r="L874" s="84" t="str">
        <f t="shared" ref="L874:L906" si="221">IF(J874="Div by 0", "N/A", IF(K874="N/A","N/A", IF(J874&gt;VALUE(MID(K874,1,2)), "No", IF(J874&lt;-1*VALUE(MID(K874,1,2)), "No", "Yes"))))</f>
        <v>Yes</v>
      </c>
    </row>
    <row r="875" spans="1:12" x14ac:dyDescent="0.25">
      <c r="A875" s="148" t="s">
        <v>34</v>
      </c>
      <c r="B875" s="79" t="s">
        <v>50</v>
      </c>
      <c r="C875" s="80">
        <v>25187</v>
      </c>
      <c r="D875" s="81" t="str">
        <f t="shared" si="218"/>
        <v>N/A</v>
      </c>
      <c r="E875" s="80">
        <v>24992</v>
      </c>
      <c r="F875" s="81" t="str">
        <f t="shared" si="219"/>
        <v>N/A</v>
      </c>
      <c r="G875" s="80">
        <v>24778</v>
      </c>
      <c r="H875" s="81" t="str">
        <f t="shared" si="220"/>
        <v>N/A</v>
      </c>
      <c r="I875" s="82">
        <v>-0.77400000000000002</v>
      </c>
      <c r="J875" s="82">
        <v>-0.85599999999999998</v>
      </c>
      <c r="K875" s="83" t="s">
        <v>112</v>
      </c>
      <c r="L875" s="84" t="str">
        <f t="shared" si="221"/>
        <v>Yes</v>
      </c>
    </row>
    <row r="876" spans="1:12" x14ac:dyDescent="0.25">
      <c r="A876" s="86" t="s">
        <v>471</v>
      </c>
      <c r="B876" s="83" t="s">
        <v>50</v>
      </c>
      <c r="C876" s="89">
        <v>24870.18</v>
      </c>
      <c r="D876" s="81" t="str">
        <f t="shared" si="218"/>
        <v>N/A</v>
      </c>
      <c r="E876" s="89">
        <v>25085.439999999999</v>
      </c>
      <c r="F876" s="81" t="str">
        <f t="shared" si="219"/>
        <v>N/A</v>
      </c>
      <c r="G876" s="89">
        <v>25856.560000000001</v>
      </c>
      <c r="H876" s="81" t="str">
        <f t="shared" si="220"/>
        <v>N/A</v>
      </c>
      <c r="I876" s="82">
        <v>0.86550000000000005</v>
      </c>
      <c r="J876" s="82">
        <v>3.0739999999999998</v>
      </c>
      <c r="K876" s="83" t="s">
        <v>112</v>
      </c>
      <c r="L876" s="84" t="str">
        <f t="shared" si="221"/>
        <v>Yes</v>
      </c>
    </row>
    <row r="877" spans="1:12" x14ac:dyDescent="0.25">
      <c r="A877" s="129" t="s">
        <v>1085</v>
      </c>
      <c r="B877" s="79" t="s">
        <v>50</v>
      </c>
      <c r="C877" s="87">
        <v>3.7008880748999999</v>
      </c>
      <c r="D877" s="81" t="str">
        <f t="shared" si="218"/>
        <v>N/A</v>
      </c>
      <c r="E877" s="87">
        <v>3.4968882164999999</v>
      </c>
      <c r="F877" s="81" t="str">
        <f t="shared" si="219"/>
        <v>N/A</v>
      </c>
      <c r="G877" s="87">
        <v>3.7070224345999998</v>
      </c>
      <c r="H877" s="81" t="str">
        <f t="shared" si="220"/>
        <v>N/A</v>
      </c>
      <c r="I877" s="82">
        <v>-5.51</v>
      </c>
      <c r="J877" s="82">
        <v>6.0090000000000003</v>
      </c>
      <c r="K877" s="83" t="s">
        <v>112</v>
      </c>
      <c r="L877" s="84" t="str">
        <f t="shared" si="221"/>
        <v>Yes</v>
      </c>
    </row>
    <row r="878" spans="1:12" x14ac:dyDescent="0.25">
      <c r="A878" s="129" t="s">
        <v>738</v>
      </c>
      <c r="B878" s="79" t="s">
        <v>50</v>
      </c>
      <c r="C878" s="87">
        <v>0.40084315279999999</v>
      </c>
      <c r="D878" s="81" t="str">
        <f t="shared" si="218"/>
        <v>N/A</v>
      </c>
      <c r="E878" s="87">
        <v>0.47450400580000002</v>
      </c>
      <c r="F878" s="81" t="str">
        <f t="shared" si="219"/>
        <v>N/A</v>
      </c>
      <c r="G878" s="87">
        <v>1.1117748572999999</v>
      </c>
      <c r="H878" s="81" t="str">
        <f t="shared" si="220"/>
        <v>N/A</v>
      </c>
      <c r="I878" s="82">
        <v>18.38</v>
      </c>
      <c r="J878" s="82">
        <v>134.30000000000001</v>
      </c>
      <c r="K878" s="83" t="s">
        <v>112</v>
      </c>
      <c r="L878" s="84" t="str">
        <f t="shared" si="221"/>
        <v>No</v>
      </c>
    </row>
    <row r="879" spans="1:12" x14ac:dyDescent="0.25">
      <c r="A879" s="129" t="s">
        <v>739</v>
      </c>
      <c r="B879" s="79" t="s">
        <v>50</v>
      </c>
      <c r="C879" s="87">
        <v>55.537509935000003</v>
      </c>
      <c r="D879" s="81" t="str">
        <f t="shared" si="218"/>
        <v>N/A</v>
      </c>
      <c r="E879" s="87">
        <v>56.820135473999997</v>
      </c>
      <c r="F879" s="81" t="str">
        <f t="shared" si="219"/>
        <v>N/A</v>
      </c>
      <c r="G879" s="87">
        <v>56.149608389999997</v>
      </c>
      <c r="H879" s="81" t="str">
        <f t="shared" si="220"/>
        <v>N/A</v>
      </c>
      <c r="I879" s="82">
        <v>2.3090000000000002</v>
      </c>
      <c r="J879" s="82">
        <v>-1.18</v>
      </c>
      <c r="K879" s="83" t="s">
        <v>112</v>
      </c>
      <c r="L879" s="84" t="str">
        <f t="shared" si="221"/>
        <v>Yes</v>
      </c>
    </row>
    <row r="880" spans="1:12" x14ac:dyDescent="0.25">
      <c r="A880" s="129" t="s">
        <v>740</v>
      </c>
      <c r="B880" s="79" t="s">
        <v>50</v>
      </c>
      <c r="C880" s="87">
        <v>1.3407512354</v>
      </c>
      <c r="D880" s="81" t="str">
        <f t="shared" si="218"/>
        <v>N/A</v>
      </c>
      <c r="E880" s="87">
        <v>1.1621909707</v>
      </c>
      <c r="F880" s="81" t="str">
        <f t="shared" si="219"/>
        <v>N/A</v>
      </c>
      <c r="G880" s="87">
        <v>1.2179742466000001</v>
      </c>
      <c r="H880" s="81" t="str">
        <f t="shared" si="220"/>
        <v>N/A</v>
      </c>
      <c r="I880" s="82">
        <v>-13.3</v>
      </c>
      <c r="J880" s="82">
        <v>4.8</v>
      </c>
      <c r="K880" s="83" t="s">
        <v>112</v>
      </c>
      <c r="L880" s="84" t="str">
        <f t="shared" si="221"/>
        <v>Yes</v>
      </c>
    </row>
    <row r="881" spans="1:12" x14ac:dyDescent="0.25">
      <c r="A881" s="129" t="s">
        <v>741</v>
      </c>
      <c r="B881" s="79" t="s">
        <v>50</v>
      </c>
      <c r="C881" s="87">
        <v>6.8005114206000004</v>
      </c>
      <c r="D881" s="81" t="str">
        <f t="shared" si="218"/>
        <v>N/A</v>
      </c>
      <c r="E881" s="87">
        <v>6.3748581646</v>
      </c>
      <c r="F881" s="81" t="str">
        <f t="shared" si="219"/>
        <v>N/A</v>
      </c>
      <c r="G881" s="87">
        <v>6.9660161953999999</v>
      </c>
      <c r="H881" s="81" t="str">
        <f t="shared" si="220"/>
        <v>N/A</v>
      </c>
      <c r="I881" s="82">
        <v>-6.26</v>
      </c>
      <c r="J881" s="82">
        <v>9.2729999999999997</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0.68419779540000003</v>
      </c>
      <c r="D883" s="81" t="str">
        <f t="shared" si="218"/>
        <v>N/A</v>
      </c>
      <c r="E883" s="87">
        <v>0.587972355</v>
      </c>
      <c r="F883" s="81" t="str">
        <f t="shared" si="219"/>
        <v>N/A</v>
      </c>
      <c r="G883" s="87">
        <v>0.64715252889999997</v>
      </c>
      <c r="H883" s="81" t="str">
        <f t="shared" si="220"/>
        <v>N/A</v>
      </c>
      <c r="I883" s="82">
        <v>-14.1</v>
      </c>
      <c r="J883" s="82">
        <v>10.07</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31.535298386000001</v>
      </c>
      <c r="D885" s="81" t="str">
        <f t="shared" si="218"/>
        <v>N/A</v>
      </c>
      <c r="E885" s="87">
        <v>31.083450812999999</v>
      </c>
      <c r="F885" s="81" t="str">
        <f t="shared" si="219"/>
        <v>N/A</v>
      </c>
      <c r="G885" s="87">
        <v>30.200451347000001</v>
      </c>
      <c r="H885" s="81" t="str">
        <f t="shared" si="220"/>
        <v>N/A</v>
      </c>
      <c r="I885" s="82">
        <v>-1.43</v>
      </c>
      <c r="J885" s="82">
        <v>-2.84</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97.775332668999994</v>
      </c>
      <c r="F887" s="81" t="str">
        <f t="shared" ref="F887:F888" si="223">IF($B887="N/A","N/A",IF(E887&gt;10,"No",IF(E887&lt;-10,"No","Yes")))</f>
        <v>N/A</v>
      </c>
      <c r="G887" s="87">
        <v>97.023098367000003</v>
      </c>
      <c r="H887" s="81" t="str">
        <f t="shared" ref="H887:H888" si="224">IF($B887="N/A","N/A",IF(G887&gt;10,"No",IF(G887&lt;-10,"No","Yes")))</f>
        <v>N/A</v>
      </c>
      <c r="I887" s="82" t="s">
        <v>50</v>
      </c>
      <c r="J887" s="82">
        <v>-0.76900000000000002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2.2246673314000001</v>
      </c>
      <c r="F888" s="81" t="str">
        <f t="shared" si="223"/>
        <v>N/A</v>
      </c>
      <c r="G888" s="87">
        <v>2.9769016328000002</v>
      </c>
      <c r="H888" s="81" t="str">
        <f t="shared" si="224"/>
        <v>N/A</v>
      </c>
      <c r="I888" s="82" t="s">
        <v>50</v>
      </c>
      <c r="J888" s="82">
        <v>33.81</v>
      </c>
      <c r="K888" s="83" t="s">
        <v>112</v>
      </c>
      <c r="L888" s="84" t="str">
        <f t="shared" si="225"/>
        <v>No</v>
      </c>
    </row>
    <row r="889" spans="1:12" x14ac:dyDescent="0.25">
      <c r="A889" s="78" t="s">
        <v>583</v>
      </c>
      <c r="B889" s="79" t="s">
        <v>50</v>
      </c>
      <c r="C889" s="80">
        <v>12680</v>
      </c>
      <c r="D889" s="81" t="str">
        <f t="shared" si="218"/>
        <v>N/A</v>
      </c>
      <c r="E889" s="80">
        <v>12578</v>
      </c>
      <c r="F889" s="81" t="str">
        <f t="shared" si="219"/>
        <v>N/A</v>
      </c>
      <c r="G889" s="80">
        <v>12929</v>
      </c>
      <c r="H889" s="81" t="str">
        <f t="shared" si="220"/>
        <v>N/A</v>
      </c>
      <c r="I889" s="82">
        <v>-0.80400000000000005</v>
      </c>
      <c r="J889" s="82">
        <v>2.7909999999999999</v>
      </c>
      <c r="K889" s="83" t="s">
        <v>111</v>
      </c>
      <c r="L889" s="84" t="str">
        <f t="shared" si="221"/>
        <v>Yes</v>
      </c>
    </row>
    <row r="890" spans="1:12" x14ac:dyDescent="0.25">
      <c r="A890" s="129" t="s">
        <v>767</v>
      </c>
      <c r="B890" s="79" t="s">
        <v>50</v>
      </c>
      <c r="C890" s="80">
        <v>3435</v>
      </c>
      <c r="D890" s="81" t="str">
        <f t="shared" si="218"/>
        <v>N/A</v>
      </c>
      <c r="E890" s="80">
        <v>3478</v>
      </c>
      <c r="F890" s="81" t="str">
        <f t="shared" si="219"/>
        <v>N/A</v>
      </c>
      <c r="G890" s="80">
        <v>3565</v>
      </c>
      <c r="H890" s="81" t="str">
        <f t="shared" si="220"/>
        <v>N/A</v>
      </c>
      <c r="I890" s="82">
        <v>1.252</v>
      </c>
      <c r="J890" s="82">
        <v>2.5009999999999999</v>
      </c>
      <c r="K890" s="83" t="s">
        <v>111</v>
      </c>
      <c r="L890" s="84" t="str">
        <f t="shared" si="221"/>
        <v>Yes</v>
      </c>
    </row>
    <row r="891" spans="1:12" x14ac:dyDescent="0.25">
      <c r="A891" s="129" t="s">
        <v>768</v>
      </c>
      <c r="B891" s="79" t="s">
        <v>50</v>
      </c>
      <c r="C891" s="80">
        <v>1534</v>
      </c>
      <c r="D891" s="81" t="str">
        <f t="shared" si="218"/>
        <v>N/A</v>
      </c>
      <c r="E891" s="80">
        <v>1484</v>
      </c>
      <c r="F891" s="81" t="str">
        <f t="shared" si="219"/>
        <v>N/A</v>
      </c>
      <c r="G891" s="80">
        <v>1716</v>
      </c>
      <c r="H891" s="81" t="str">
        <f t="shared" si="220"/>
        <v>N/A</v>
      </c>
      <c r="I891" s="82">
        <v>-3.26</v>
      </c>
      <c r="J891" s="82">
        <v>15.63</v>
      </c>
      <c r="K891" s="83" t="s">
        <v>111</v>
      </c>
      <c r="L891" s="84" t="str">
        <f t="shared" si="221"/>
        <v>No</v>
      </c>
    </row>
    <row r="892" spans="1:12" x14ac:dyDescent="0.25">
      <c r="A892" s="129" t="s">
        <v>769</v>
      </c>
      <c r="B892" s="79" t="s">
        <v>50</v>
      </c>
      <c r="C892" s="80">
        <v>3290</v>
      </c>
      <c r="D892" s="81" t="str">
        <f t="shared" si="218"/>
        <v>N/A</v>
      </c>
      <c r="E892" s="80">
        <v>3410</v>
      </c>
      <c r="F892" s="81" t="str">
        <f t="shared" si="219"/>
        <v>N/A</v>
      </c>
      <c r="G892" s="80">
        <v>3716</v>
      </c>
      <c r="H892" s="81" t="str">
        <f t="shared" si="220"/>
        <v>N/A</v>
      </c>
      <c r="I892" s="82">
        <v>3.6469999999999998</v>
      </c>
      <c r="J892" s="82">
        <v>8.9740000000000002</v>
      </c>
      <c r="K892" s="83" t="s">
        <v>111</v>
      </c>
      <c r="L892" s="84" t="str">
        <f t="shared" si="221"/>
        <v>Yes</v>
      </c>
    </row>
    <row r="893" spans="1:12" x14ac:dyDescent="0.25">
      <c r="A893" s="129" t="s">
        <v>770</v>
      </c>
      <c r="B893" s="79" t="s">
        <v>50</v>
      </c>
      <c r="C893" s="80">
        <v>4421</v>
      </c>
      <c r="D893" s="81" t="str">
        <f t="shared" si="218"/>
        <v>N/A</v>
      </c>
      <c r="E893" s="80">
        <v>4206</v>
      </c>
      <c r="F893" s="81" t="str">
        <f t="shared" si="219"/>
        <v>N/A</v>
      </c>
      <c r="G893" s="80">
        <v>3932</v>
      </c>
      <c r="H893" s="81" t="str">
        <f t="shared" si="220"/>
        <v>N/A</v>
      </c>
      <c r="I893" s="82">
        <v>-4.8600000000000003</v>
      </c>
      <c r="J893" s="82">
        <v>-6.51</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15709</v>
      </c>
      <c r="D895" s="81" t="str">
        <f t="shared" si="218"/>
        <v>N/A</v>
      </c>
      <c r="E895" s="80">
        <v>16038</v>
      </c>
      <c r="F895" s="81" t="str">
        <f t="shared" si="219"/>
        <v>N/A</v>
      </c>
      <c r="G895" s="80">
        <v>16815</v>
      </c>
      <c r="H895" s="81" t="str">
        <f t="shared" si="220"/>
        <v>N/A</v>
      </c>
      <c r="I895" s="82">
        <v>2.0939999999999999</v>
      </c>
      <c r="J895" s="82">
        <v>4.8449999999999998</v>
      </c>
      <c r="K895" s="83" t="s">
        <v>111</v>
      </c>
      <c r="L895" s="84" t="str">
        <f t="shared" si="221"/>
        <v>Yes</v>
      </c>
    </row>
    <row r="896" spans="1:12" x14ac:dyDescent="0.25">
      <c r="A896" s="129" t="s">
        <v>772</v>
      </c>
      <c r="B896" s="79" t="s">
        <v>50</v>
      </c>
      <c r="C896" s="80">
        <v>4394</v>
      </c>
      <c r="D896" s="81" t="str">
        <f t="shared" si="218"/>
        <v>N/A</v>
      </c>
      <c r="E896" s="80">
        <v>4573</v>
      </c>
      <c r="F896" s="81" t="str">
        <f t="shared" si="219"/>
        <v>N/A</v>
      </c>
      <c r="G896" s="80">
        <v>4646</v>
      </c>
      <c r="H896" s="81" t="str">
        <f t="shared" si="220"/>
        <v>N/A</v>
      </c>
      <c r="I896" s="82">
        <v>4.0739999999999998</v>
      </c>
      <c r="J896" s="82">
        <v>1.5960000000000001</v>
      </c>
      <c r="K896" s="83" t="s">
        <v>111</v>
      </c>
      <c r="L896" s="84" t="str">
        <f t="shared" si="221"/>
        <v>Yes</v>
      </c>
    </row>
    <row r="897" spans="1:12" x14ac:dyDescent="0.25">
      <c r="A897" s="129" t="s">
        <v>773</v>
      </c>
      <c r="B897" s="79" t="s">
        <v>50</v>
      </c>
      <c r="C897" s="80">
        <v>2012</v>
      </c>
      <c r="D897" s="81" t="str">
        <f t="shared" si="218"/>
        <v>N/A</v>
      </c>
      <c r="E897" s="80">
        <v>2038</v>
      </c>
      <c r="F897" s="81" t="str">
        <f t="shared" si="219"/>
        <v>N/A</v>
      </c>
      <c r="G897" s="80">
        <v>2261</v>
      </c>
      <c r="H897" s="81" t="str">
        <f t="shared" si="220"/>
        <v>N/A</v>
      </c>
      <c r="I897" s="82">
        <v>1.292</v>
      </c>
      <c r="J897" s="82">
        <v>10.94</v>
      </c>
      <c r="K897" s="83" t="s">
        <v>111</v>
      </c>
      <c r="L897" s="84" t="str">
        <f t="shared" si="221"/>
        <v>No</v>
      </c>
    </row>
    <row r="898" spans="1:12" x14ac:dyDescent="0.25">
      <c r="A898" s="129" t="s">
        <v>866</v>
      </c>
      <c r="B898" s="79" t="s">
        <v>50</v>
      </c>
      <c r="C898" s="80">
        <v>5370</v>
      </c>
      <c r="D898" s="81" t="str">
        <f t="shared" si="218"/>
        <v>N/A</v>
      </c>
      <c r="E898" s="80">
        <v>5510</v>
      </c>
      <c r="F898" s="81" t="str">
        <f t="shared" si="219"/>
        <v>N/A</v>
      </c>
      <c r="G898" s="80">
        <v>5889</v>
      </c>
      <c r="H898" s="81" t="str">
        <f t="shared" si="220"/>
        <v>N/A</v>
      </c>
      <c r="I898" s="82">
        <v>2.6070000000000002</v>
      </c>
      <c r="J898" s="82">
        <v>6.8780000000000001</v>
      </c>
      <c r="K898" s="83" t="s">
        <v>111</v>
      </c>
      <c r="L898" s="84" t="str">
        <f t="shared" si="221"/>
        <v>Yes</v>
      </c>
    </row>
    <row r="899" spans="1:12" x14ac:dyDescent="0.25">
      <c r="A899" s="129" t="s">
        <v>788</v>
      </c>
      <c r="B899" s="79" t="s">
        <v>50</v>
      </c>
      <c r="C899" s="80">
        <v>3929</v>
      </c>
      <c r="D899" s="81" t="str">
        <f t="shared" si="218"/>
        <v>N/A</v>
      </c>
      <c r="E899" s="80">
        <v>3917</v>
      </c>
      <c r="F899" s="81" t="str">
        <f t="shared" si="219"/>
        <v>N/A</v>
      </c>
      <c r="G899" s="80">
        <v>4019</v>
      </c>
      <c r="H899" s="81" t="str">
        <f t="shared" si="220"/>
        <v>N/A</v>
      </c>
      <c r="I899" s="82">
        <v>-0.30499999999999999</v>
      </c>
      <c r="J899" s="82">
        <v>2.6040000000000001</v>
      </c>
      <c r="K899" s="83" t="s">
        <v>111</v>
      </c>
      <c r="L899" s="84" t="str">
        <f t="shared" si="221"/>
        <v>Yes</v>
      </c>
    </row>
    <row r="900" spans="1:12" x14ac:dyDescent="0.25">
      <c r="A900" s="129" t="s">
        <v>774</v>
      </c>
      <c r="B900" s="79" t="s">
        <v>50</v>
      </c>
      <c r="C900" s="80">
        <v>11</v>
      </c>
      <c r="D900" s="81" t="str">
        <f t="shared" si="218"/>
        <v>N/A</v>
      </c>
      <c r="E900" s="80">
        <v>0</v>
      </c>
      <c r="F900" s="81" t="str">
        <f t="shared" si="219"/>
        <v>N/A</v>
      </c>
      <c r="G900" s="80">
        <v>0</v>
      </c>
      <c r="H900" s="81" t="str">
        <f t="shared" si="220"/>
        <v>N/A</v>
      </c>
      <c r="I900" s="82">
        <v>-100</v>
      </c>
      <c r="J900" s="82" t="s">
        <v>1088</v>
      </c>
      <c r="K900" s="83" t="s">
        <v>111</v>
      </c>
      <c r="L900" s="84" t="str">
        <f t="shared" si="221"/>
        <v>N/A</v>
      </c>
    </row>
    <row r="901" spans="1:12" x14ac:dyDescent="0.25">
      <c r="A901" s="148" t="s">
        <v>399</v>
      </c>
      <c r="B901" s="79" t="s">
        <v>50</v>
      </c>
      <c r="C901" s="85">
        <v>281375357</v>
      </c>
      <c r="D901" s="81" t="str">
        <f t="shared" si="218"/>
        <v>N/A</v>
      </c>
      <c r="E901" s="85">
        <v>294488331</v>
      </c>
      <c r="F901" s="81" t="str">
        <f t="shared" si="219"/>
        <v>N/A</v>
      </c>
      <c r="G901" s="85">
        <v>276422206</v>
      </c>
      <c r="H901" s="81" t="str">
        <f t="shared" si="220"/>
        <v>N/A</v>
      </c>
      <c r="I901" s="82">
        <v>4.66</v>
      </c>
      <c r="J901" s="82">
        <v>-6.13</v>
      </c>
      <c r="K901" s="83" t="s">
        <v>112</v>
      </c>
      <c r="L901" s="84" t="str">
        <f t="shared" si="221"/>
        <v>Yes</v>
      </c>
    </row>
    <row r="902" spans="1:12" x14ac:dyDescent="0.25">
      <c r="A902" s="137" t="s">
        <v>472</v>
      </c>
      <c r="B902" s="79" t="s">
        <v>50</v>
      </c>
      <c r="C902" s="85">
        <v>9723.0504509000002</v>
      </c>
      <c r="D902" s="81" t="str">
        <f t="shared" si="218"/>
        <v>N/A</v>
      </c>
      <c r="E902" s="85">
        <v>10125.789327</v>
      </c>
      <c r="F902" s="81" t="str">
        <f t="shared" si="219"/>
        <v>N/A</v>
      </c>
      <c r="G902" s="85">
        <v>9173.7092128000004</v>
      </c>
      <c r="H902" s="81" t="str">
        <f t="shared" si="220"/>
        <v>N/A</v>
      </c>
      <c r="I902" s="82">
        <v>4.1420000000000003</v>
      </c>
      <c r="J902" s="82">
        <v>-9.4</v>
      </c>
      <c r="K902" s="83" t="s">
        <v>112</v>
      </c>
      <c r="L902" s="84" t="str">
        <f t="shared" si="221"/>
        <v>Yes</v>
      </c>
    </row>
    <row r="903" spans="1:12" ht="12.75" customHeight="1" x14ac:dyDescent="0.25">
      <c r="A903" s="137" t="s">
        <v>686</v>
      </c>
      <c r="B903" s="79" t="s">
        <v>50</v>
      </c>
      <c r="C903" s="85">
        <v>11171.45182</v>
      </c>
      <c r="D903" s="81" t="str">
        <f t="shared" si="218"/>
        <v>N/A</v>
      </c>
      <c r="E903" s="85">
        <v>11783.303897</v>
      </c>
      <c r="F903" s="81" t="str">
        <f t="shared" si="219"/>
        <v>N/A</v>
      </c>
      <c r="G903" s="85">
        <v>11155.953104</v>
      </c>
      <c r="H903" s="81" t="str">
        <f t="shared" si="220"/>
        <v>N/A</v>
      </c>
      <c r="I903" s="82">
        <v>5.4770000000000003</v>
      </c>
      <c r="J903" s="82">
        <v>-5.32</v>
      </c>
      <c r="K903" s="83" t="s">
        <v>112</v>
      </c>
      <c r="L903" s="84" t="str">
        <f t="shared" si="221"/>
        <v>Yes</v>
      </c>
    </row>
    <row r="904" spans="1:12" x14ac:dyDescent="0.25">
      <c r="A904" s="160" t="s">
        <v>591</v>
      </c>
      <c r="B904" s="79" t="s">
        <v>50</v>
      </c>
      <c r="C904" s="85" t="s">
        <v>50</v>
      </c>
      <c r="D904" s="81" t="str">
        <f t="shared" si="218"/>
        <v>N/A</v>
      </c>
      <c r="E904" s="85">
        <v>555439</v>
      </c>
      <c r="F904" s="81" t="str">
        <f t="shared" si="219"/>
        <v>N/A</v>
      </c>
      <c r="G904" s="85">
        <v>39552992</v>
      </c>
      <c r="H904" s="81" t="str">
        <f t="shared" si="220"/>
        <v>N/A</v>
      </c>
      <c r="I904" s="82" t="s">
        <v>50</v>
      </c>
      <c r="J904" s="82">
        <v>7021</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400</v>
      </c>
      <c r="F905" s="81" t="str">
        <f>IF($B905="N/A","N/A",IF(E905&gt;0,"No",IF(E905&lt;0,"No","Yes")))</f>
        <v>No</v>
      </c>
      <c r="G905" s="89">
        <v>0</v>
      </c>
      <c r="H905" s="81" t="str">
        <f>IF($B905="N/A","N/A",IF(G905&gt;0,"No",IF(G905&lt;0,"No","Yes")))</f>
        <v>Yes</v>
      </c>
      <c r="I905" s="82" t="s">
        <v>50</v>
      </c>
      <c r="J905" s="82">
        <v>-100</v>
      </c>
      <c r="K905" s="83" t="s">
        <v>111</v>
      </c>
      <c r="L905" s="84" t="str">
        <f t="shared" si="221"/>
        <v>No</v>
      </c>
    </row>
    <row r="906" spans="1:12" x14ac:dyDescent="0.25">
      <c r="A906" s="161" t="s">
        <v>916</v>
      </c>
      <c r="B906" s="79" t="s">
        <v>50</v>
      </c>
      <c r="C906" s="85" t="s">
        <v>50</v>
      </c>
      <c r="D906" s="81" t="str">
        <f t="shared" ref="D906:D907" si="226">IF($B906="N/A","N/A",IF(C906&gt;10,"No",IF(C906&lt;-10,"No","Yes")))</f>
        <v>N/A</v>
      </c>
      <c r="E906" s="85">
        <v>555439</v>
      </c>
      <c r="F906" s="81" t="str">
        <f t="shared" ref="F906:F907" si="227">IF($B906="N/A","N/A",IF(E906&gt;10,"No",IF(E906&lt;-10,"No","Yes")))</f>
        <v>N/A</v>
      </c>
      <c r="G906" s="85">
        <v>0</v>
      </c>
      <c r="H906" s="81" t="str">
        <f t="shared" ref="H906:H907" si="228">IF($B906="N/A","N/A",IF(G906&gt;10,"No",IF(G906&lt;-10,"No","Yes")))</f>
        <v>N/A</v>
      </c>
      <c r="I906" s="82" t="s">
        <v>50</v>
      </c>
      <c r="J906" s="82">
        <v>-100</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10074.997871</v>
      </c>
      <c r="D909" s="81" t="str">
        <f t="shared" ref="D909:D920" si="229">IF($B909="N/A","N/A",IF(C909&gt;10,"No",IF(C909&lt;-10,"No","Yes")))</f>
        <v>N/A</v>
      </c>
      <c r="E909" s="85">
        <v>10478.748688</v>
      </c>
      <c r="F909" s="81" t="str">
        <f t="shared" ref="F909:F920" si="230">IF($B909="N/A","N/A",IF(E909&gt;10,"No",IF(E909&lt;-10,"No","Yes")))</f>
        <v>N/A</v>
      </c>
      <c r="G909" s="85">
        <v>9681.4604378000004</v>
      </c>
      <c r="H909" s="81" t="str">
        <f t="shared" ref="H909:H920" si="231">IF($B909="N/A","N/A",IF(G909&gt;10,"No",IF(G909&lt;-10,"No","Yes")))</f>
        <v>N/A</v>
      </c>
      <c r="I909" s="82">
        <v>4.0069999999999997</v>
      </c>
      <c r="J909" s="82">
        <v>-7.61</v>
      </c>
      <c r="K909" s="83" t="s">
        <v>112</v>
      </c>
      <c r="L909" s="84" t="str">
        <f t="shared" ref="L909:L920" si="232">IF(J909="Div by 0", "N/A", IF(K909="N/A","N/A", IF(J909&gt;VALUE(MID(K909,1,2)), "No", IF(J909&lt;-1*VALUE(MID(K909,1,2)), "No", "Yes"))))</f>
        <v>Yes</v>
      </c>
    </row>
    <row r="910" spans="1:12" x14ac:dyDescent="0.25">
      <c r="A910" s="145" t="s">
        <v>767</v>
      </c>
      <c r="B910" s="79" t="s">
        <v>50</v>
      </c>
      <c r="C910" s="85">
        <v>3715.580786</v>
      </c>
      <c r="D910" s="81" t="str">
        <f t="shared" si="229"/>
        <v>N/A</v>
      </c>
      <c r="E910" s="85">
        <v>3541.8875791</v>
      </c>
      <c r="F910" s="81" t="str">
        <f t="shared" si="230"/>
        <v>N/A</v>
      </c>
      <c r="G910" s="85">
        <v>3283.4431977999998</v>
      </c>
      <c r="H910" s="81" t="str">
        <f t="shared" si="231"/>
        <v>N/A</v>
      </c>
      <c r="I910" s="82">
        <v>-4.67</v>
      </c>
      <c r="J910" s="82">
        <v>-7.3</v>
      </c>
      <c r="K910" s="83" t="s">
        <v>112</v>
      </c>
      <c r="L910" s="84" t="str">
        <f t="shared" si="232"/>
        <v>Yes</v>
      </c>
    </row>
    <row r="911" spans="1:12" x14ac:dyDescent="0.25">
      <c r="A911" s="145" t="s">
        <v>768</v>
      </c>
      <c r="B911" s="79" t="s">
        <v>50</v>
      </c>
      <c r="C911" s="85">
        <v>5208.7112125000003</v>
      </c>
      <c r="D911" s="81" t="str">
        <f t="shared" si="229"/>
        <v>N/A</v>
      </c>
      <c r="E911" s="85">
        <v>6052.4049864999997</v>
      </c>
      <c r="F911" s="81" t="str">
        <f t="shared" si="230"/>
        <v>N/A</v>
      </c>
      <c r="G911" s="85">
        <v>5487.5029138</v>
      </c>
      <c r="H911" s="81" t="str">
        <f t="shared" si="231"/>
        <v>N/A</v>
      </c>
      <c r="I911" s="82">
        <v>16.2</v>
      </c>
      <c r="J911" s="82">
        <v>-9.33</v>
      </c>
      <c r="K911" s="83" t="s">
        <v>112</v>
      </c>
      <c r="L911" s="84" t="str">
        <f t="shared" si="232"/>
        <v>Yes</v>
      </c>
    </row>
    <row r="912" spans="1:12" x14ac:dyDescent="0.25">
      <c r="A912" s="145" t="s">
        <v>769</v>
      </c>
      <c r="B912" s="79" t="s">
        <v>50</v>
      </c>
      <c r="C912" s="85">
        <v>1370.2857143000001</v>
      </c>
      <c r="D912" s="81" t="str">
        <f t="shared" si="229"/>
        <v>N/A</v>
      </c>
      <c r="E912" s="85">
        <v>1241.9607037999999</v>
      </c>
      <c r="F912" s="81" t="str">
        <f t="shared" si="230"/>
        <v>N/A</v>
      </c>
      <c r="G912" s="85">
        <v>1257.9862756</v>
      </c>
      <c r="H912" s="81" t="str">
        <f t="shared" si="231"/>
        <v>N/A</v>
      </c>
      <c r="I912" s="82">
        <v>-9.36</v>
      </c>
      <c r="J912" s="82">
        <v>1.29</v>
      </c>
      <c r="K912" s="83" t="s">
        <v>112</v>
      </c>
      <c r="L912" s="84" t="str">
        <f t="shared" si="232"/>
        <v>Yes</v>
      </c>
    </row>
    <row r="913" spans="1:12" x14ac:dyDescent="0.25">
      <c r="A913" s="129" t="s">
        <v>770</v>
      </c>
      <c r="B913" s="79" t="s">
        <v>50</v>
      </c>
      <c r="C913" s="85">
        <v>23182.436099999999</v>
      </c>
      <c r="D913" s="81" t="str">
        <f t="shared" si="229"/>
        <v>N/A</v>
      </c>
      <c r="E913" s="85">
        <v>25265.373513999999</v>
      </c>
      <c r="F913" s="81" t="str">
        <f t="shared" si="230"/>
        <v>N/A</v>
      </c>
      <c r="G913" s="85">
        <v>25273.371058000001</v>
      </c>
      <c r="H913" s="81" t="str">
        <f t="shared" si="231"/>
        <v>N/A</v>
      </c>
      <c r="I913" s="82">
        <v>8.9849999999999994</v>
      </c>
      <c r="J913" s="82">
        <v>3.1699999999999999E-2</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9648.9359602999994</v>
      </c>
      <c r="D915" s="81" t="str">
        <f t="shared" si="229"/>
        <v>N/A</v>
      </c>
      <c r="E915" s="85">
        <v>10033.156876999999</v>
      </c>
      <c r="F915" s="81" t="str">
        <f t="shared" si="230"/>
        <v>N/A</v>
      </c>
      <c r="G915" s="85">
        <v>8904.5796014999996</v>
      </c>
      <c r="H915" s="81" t="str">
        <f t="shared" si="231"/>
        <v>N/A</v>
      </c>
      <c r="I915" s="82">
        <v>3.9820000000000002</v>
      </c>
      <c r="J915" s="82">
        <v>-11.2</v>
      </c>
      <c r="K915" s="83" t="s">
        <v>112</v>
      </c>
      <c r="L915" s="84" t="str">
        <f t="shared" si="232"/>
        <v>Yes</v>
      </c>
    </row>
    <row r="916" spans="1:12" x14ac:dyDescent="0.25">
      <c r="A916" s="126" t="s">
        <v>772</v>
      </c>
      <c r="B916" s="83" t="s">
        <v>50</v>
      </c>
      <c r="C916" s="140">
        <v>2716.8652708</v>
      </c>
      <c r="D916" s="81" t="str">
        <f t="shared" si="229"/>
        <v>N/A</v>
      </c>
      <c r="E916" s="140">
        <v>2732.6230046000001</v>
      </c>
      <c r="F916" s="81" t="str">
        <f t="shared" si="230"/>
        <v>N/A</v>
      </c>
      <c r="G916" s="140">
        <v>2773.7957382999998</v>
      </c>
      <c r="H916" s="81" t="str">
        <f t="shared" si="231"/>
        <v>N/A</v>
      </c>
      <c r="I916" s="82">
        <v>0.57999999999999996</v>
      </c>
      <c r="J916" s="82">
        <v>1.5069999999999999</v>
      </c>
      <c r="K916" s="83" t="s">
        <v>112</v>
      </c>
      <c r="L916" s="84" t="str">
        <f t="shared" si="232"/>
        <v>Yes</v>
      </c>
    </row>
    <row r="917" spans="1:12" x14ac:dyDescent="0.25">
      <c r="A917" s="126" t="s">
        <v>773</v>
      </c>
      <c r="B917" s="83" t="s">
        <v>50</v>
      </c>
      <c r="C917" s="140">
        <v>3573.7455267999999</v>
      </c>
      <c r="D917" s="81" t="str">
        <f t="shared" si="229"/>
        <v>N/A</v>
      </c>
      <c r="E917" s="140">
        <v>3689.6560353</v>
      </c>
      <c r="F917" s="81" t="str">
        <f t="shared" si="230"/>
        <v>N/A</v>
      </c>
      <c r="G917" s="140">
        <v>2924.4294559999998</v>
      </c>
      <c r="H917" s="81" t="str">
        <f t="shared" si="231"/>
        <v>N/A</v>
      </c>
      <c r="I917" s="82">
        <v>3.2429999999999999</v>
      </c>
      <c r="J917" s="82">
        <v>-20.7</v>
      </c>
      <c r="K917" s="83" t="s">
        <v>112</v>
      </c>
      <c r="L917" s="84" t="str">
        <f t="shared" si="232"/>
        <v>No</v>
      </c>
    </row>
    <row r="918" spans="1:12" x14ac:dyDescent="0.25">
      <c r="A918" s="126" t="s">
        <v>866</v>
      </c>
      <c r="B918" s="83" t="s">
        <v>50</v>
      </c>
      <c r="C918" s="140">
        <v>2111.2821229000001</v>
      </c>
      <c r="D918" s="81" t="str">
        <f t="shared" si="229"/>
        <v>N/A</v>
      </c>
      <c r="E918" s="140">
        <v>2160.6150634999999</v>
      </c>
      <c r="F918" s="81" t="str">
        <f t="shared" si="230"/>
        <v>N/A</v>
      </c>
      <c r="G918" s="140">
        <v>1951.4744439000001</v>
      </c>
      <c r="H918" s="81" t="str">
        <f t="shared" si="231"/>
        <v>N/A</v>
      </c>
      <c r="I918" s="82">
        <v>2.3370000000000002</v>
      </c>
      <c r="J918" s="82">
        <v>-9.68</v>
      </c>
      <c r="K918" s="83" t="s">
        <v>112</v>
      </c>
      <c r="L918" s="84" t="str">
        <f t="shared" si="232"/>
        <v>Yes</v>
      </c>
    </row>
    <row r="919" spans="1:12" x14ac:dyDescent="0.25">
      <c r="A919" s="126" t="s">
        <v>788</v>
      </c>
      <c r="B919" s="83" t="s">
        <v>50</v>
      </c>
      <c r="C919" s="140">
        <v>30824.445405999999</v>
      </c>
      <c r="D919" s="81" t="str">
        <f t="shared" si="229"/>
        <v>N/A</v>
      </c>
      <c r="E919" s="140">
        <v>32931.063823999997</v>
      </c>
      <c r="F919" s="81" t="str">
        <f t="shared" si="230"/>
        <v>N/A</v>
      </c>
      <c r="G919" s="140">
        <v>29544.434685</v>
      </c>
      <c r="H919" s="81" t="str">
        <f t="shared" si="231"/>
        <v>N/A</v>
      </c>
      <c r="I919" s="82">
        <v>6.8339999999999996</v>
      </c>
      <c r="J919" s="82">
        <v>-10.3</v>
      </c>
      <c r="K919" s="83" t="s">
        <v>112</v>
      </c>
      <c r="L919" s="84" t="str">
        <f t="shared" si="232"/>
        <v>Yes</v>
      </c>
    </row>
    <row r="920" spans="1:12" x14ac:dyDescent="0.25">
      <c r="A920" s="126" t="s">
        <v>774</v>
      </c>
      <c r="B920" s="90" t="s">
        <v>50</v>
      </c>
      <c r="C920" s="97">
        <v>5.5</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9440114</v>
      </c>
      <c r="D922" s="102" t="str">
        <f t="shared" ref="D922:D991" si="233">IF($B922="N/A","N/A",IF(C922&gt;10,"No",IF(C922&lt;-10,"No","Yes")))</f>
        <v>N/A</v>
      </c>
      <c r="E922" s="143">
        <v>10768549</v>
      </c>
      <c r="F922" s="102" t="str">
        <f t="shared" ref="F922:F991" si="234">IF($B922="N/A","N/A",IF(E922&gt;10,"No",IF(E922&lt;-10,"No","Yes")))</f>
        <v>N/A</v>
      </c>
      <c r="G922" s="143">
        <v>10026412</v>
      </c>
      <c r="H922" s="102" t="str">
        <f t="shared" ref="H922:H991" si="235">IF($B922="N/A","N/A",IF(G922&gt;10,"No",IF(G922&lt;-10,"No","Yes")))</f>
        <v>N/A</v>
      </c>
      <c r="I922" s="103">
        <v>14.07</v>
      </c>
      <c r="J922" s="103">
        <v>-6.89</v>
      </c>
      <c r="K922" s="109" t="s">
        <v>112</v>
      </c>
      <c r="L922" s="104" t="str">
        <f t="shared" ref="L922:L953" si="236">IF(J922="Div by 0", "N/A", IF(K922="N/A","N/A", IF(J922&gt;VALUE(MID(K922,1,2)), "No", IF(J922&lt;-1*VALUE(MID(K922,1,2)), "No", "Yes"))))</f>
        <v>Yes</v>
      </c>
    </row>
    <row r="923" spans="1:12" x14ac:dyDescent="0.25">
      <c r="A923" s="148" t="s">
        <v>97</v>
      </c>
      <c r="B923" s="79" t="s">
        <v>50</v>
      </c>
      <c r="C923" s="80">
        <v>2598</v>
      </c>
      <c r="D923" s="81" t="str">
        <f t="shared" si="233"/>
        <v>N/A</v>
      </c>
      <c r="E923" s="80">
        <v>2752</v>
      </c>
      <c r="F923" s="81" t="str">
        <f t="shared" si="234"/>
        <v>N/A</v>
      </c>
      <c r="G923" s="80">
        <v>2636</v>
      </c>
      <c r="H923" s="81" t="str">
        <f t="shared" si="235"/>
        <v>N/A</v>
      </c>
      <c r="I923" s="82">
        <v>5.9279999999999999</v>
      </c>
      <c r="J923" s="82">
        <v>-4.22</v>
      </c>
      <c r="K923" s="83" t="s">
        <v>112</v>
      </c>
      <c r="L923" s="84" t="str">
        <f t="shared" si="236"/>
        <v>Yes</v>
      </c>
    </row>
    <row r="924" spans="1:12" x14ac:dyDescent="0.25">
      <c r="A924" s="148" t="s">
        <v>405</v>
      </c>
      <c r="B924" s="79" t="s">
        <v>50</v>
      </c>
      <c r="C924" s="85">
        <v>3633.6081601000001</v>
      </c>
      <c r="D924" s="81" t="str">
        <f t="shared" si="233"/>
        <v>N/A</v>
      </c>
      <c r="E924" s="85">
        <v>3912.9901890000001</v>
      </c>
      <c r="F924" s="81" t="str">
        <f t="shared" si="234"/>
        <v>N/A</v>
      </c>
      <c r="G924" s="85">
        <v>3803.6464340000002</v>
      </c>
      <c r="H924" s="81" t="str">
        <f t="shared" si="235"/>
        <v>N/A</v>
      </c>
      <c r="I924" s="82">
        <v>7.6890000000000001</v>
      </c>
      <c r="J924" s="82">
        <v>-2.79</v>
      </c>
      <c r="K924" s="83" t="s">
        <v>112</v>
      </c>
      <c r="L924" s="84" t="str">
        <f t="shared" si="236"/>
        <v>Yes</v>
      </c>
    </row>
    <row r="925" spans="1:12" x14ac:dyDescent="0.25">
      <c r="A925" s="148" t="s">
        <v>406</v>
      </c>
      <c r="B925" s="79" t="s">
        <v>50</v>
      </c>
      <c r="C925" s="80">
        <v>1.0896843726000001</v>
      </c>
      <c r="D925" s="81" t="str">
        <f t="shared" si="233"/>
        <v>N/A</v>
      </c>
      <c r="E925" s="80">
        <v>1.1984011628</v>
      </c>
      <c r="F925" s="81" t="str">
        <f t="shared" si="234"/>
        <v>N/A</v>
      </c>
      <c r="G925" s="80">
        <v>1.0974962064</v>
      </c>
      <c r="H925" s="81" t="str">
        <f t="shared" si="235"/>
        <v>N/A</v>
      </c>
      <c r="I925" s="82">
        <v>9.9770000000000003</v>
      </c>
      <c r="J925" s="82">
        <v>-8.42</v>
      </c>
      <c r="K925" s="83" t="s">
        <v>112</v>
      </c>
      <c r="L925" s="84" t="str">
        <f t="shared" si="236"/>
        <v>Yes</v>
      </c>
    </row>
    <row r="926" spans="1:12" x14ac:dyDescent="0.25">
      <c r="A926" s="148" t="s">
        <v>407</v>
      </c>
      <c r="B926" s="79" t="s">
        <v>50</v>
      </c>
      <c r="C926" s="85">
        <v>52982</v>
      </c>
      <c r="D926" s="81" t="str">
        <f t="shared" si="233"/>
        <v>N/A</v>
      </c>
      <c r="E926" s="85">
        <v>97895</v>
      </c>
      <c r="F926" s="81" t="str">
        <f t="shared" si="234"/>
        <v>N/A</v>
      </c>
      <c r="G926" s="85">
        <v>236127</v>
      </c>
      <c r="H926" s="81" t="str">
        <f t="shared" si="235"/>
        <v>N/A</v>
      </c>
      <c r="I926" s="82">
        <v>84.77</v>
      </c>
      <c r="J926" s="82">
        <v>141.19999999999999</v>
      </c>
      <c r="K926" s="83" t="s">
        <v>112</v>
      </c>
      <c r="L926" s="84" t="str">
        <f t="shared" si="236"/>
        <v>No</v>
      </c>
    </row>
    <row r="927" spans="1:12" x14ac:dyDescent="0.25">
      <c r="A927" s="148" t="s">
        <v>98</v>
      </c>
      <c r="B927" s="79" t="s">
        <v>50</v>
      </c>
      <c r="C927" s="80">
        <v>11</v>
      </c>
      <c r="D927" s="81" t="str">
        <f t="shared" si="233"/>
        <v>N/A</v>
      </c>
      <c r="E927" s="80">
        <v>11</v>
      </c>
      <c r="F927" s="81" t="str">
        <f t="shared" si="234"/>
        <v>N/A</v>
      </c>
      <c r="G927" s="80">
        <v>11</v>
      </c>
      <c r="H927" s="81" t="str">
        <f t="shared" si="235"/>
        <v>N/A</v>
      </c>
      <c r="I927" s="82">
        <v>100</v>
      </c>
      <c r="J927" s="82">
        <v>50</v>
      </c>
      <c r="K927" s="83" t="s">
        <v>112</v>
      </c>
      <c r="L927" s="84" t="str">
        <f t="shared" si="236"/>
        <v>No</v>
      </c>
    </row>
    <row r="928" spans="1:12" x14ac:dyDescent="0.25">
      <c r="A928" s="148" t="s">
        <v>408</v>
      </c>
      <c r="B928" s="79" t="s">
        <v>50</v>
      </c>
      <c r="C928" s="85">
        <v>52982</v>
      </c>
      <c r="D928" s="81" t="str">
        <f t="shared" si="233"/>
        <v>N/A</v>
      </c>
      <c r="E928" s="85">
        <v>48947.5</v>
      </c>
      <c r="F928" s="81" t="str">
        <f t="shared" si="234"/>
        <v>N/A</v>
      </c>
      <c r="G928" s="85">
        <v>78709</v>
      </c>
      <c r="H928" s="81" t="str">
        <f t="shared" si="235"/>
        <v>N/A</v>
      </c>
      <c r="I928" s="82">
        <v>-7.61</v>
      </c>
      <c r="J928" s="82">
        <v>60.8</v>
      </c>
      <c r="K928" s="83" t="s">
        <v>112</v>
      </c>
      <c r="L928" s="84" t="str">
        <f t="shared" si="236"/>
        <v>No</v>
      </c>
    </row>
    <row r="929" spans="1:12" x14ac:dyDescent="0.25">
      <c r="A929" s="148" t="s">
        <v>409</v>
      </c>
      <c r="B929" s="79" t="s">
        <v>50</v>
      </c>
      <c r="C929" s="85">
        <v>0</v>
      </c>
      <c r="D929" s="81" t="str">
        <f t="shared" si="233"/>
        <v>N/A</v>
      </c>
      <c r="E929" s="85">
        <v>55118</v>
      </c>
      <c r="F929" s="81" t="str">
        <f t="shared" si="234"/>
        <v>N/A</v>
      </c>
      <c r="G929" s="85">
        <v>107673</v>
      </c>
      <c r="H929" s="81" t="str">
        <f t="shared" si="235"/>
        <v>N/A</v>
      </c>
      <c r="I929" s="82" t="s">
        <v>1088</v>
      </c>
      <c r="J929" s="82">
        <v>95.35</v>
      </c>
      <c r="K929" s="83" t="s">
        <v>112</v>
      </c>
      <c r="L929" s="84" t="str">
        <f t="shared" si="236"/>
        <v>No</v>
      </c>
    </row>
    <row r="930" spans="1:12" x14ac:dyDescent="0.25">
      <c r="A930" s="86" t="s">
        <v>410</v>
      </c>
      <c r="B930" s="83" t="s">
        <v>50</v>
      </c>
      <c r="C930" s="89">
        <v>0</v>
      </c>
      <c r="D930" s="81" t="str">
        <f t="shared" si="233"/>
        <v>N/A</v>
      </c>
      <c r="E930" s="89">
        <v>11</v>
      </c>
      <c r="F930" s="81" t="str">
        <f t="shared" si="234"/>
        <v>N/A</v>
      </c>
      <c r="G930" s="89">
        <v>11</v>
      </c>
      <c r="H930" s="81" t="str">
        <f t="shared" si="235"/>
        <v>N/A</v>
      </c>
      <c r="I930" s="82" t="s">
        <v>1088</v>
      </c>
      <c r="J930" s="82">
        <v>-50</v>
      </c>
      <c r="K930" s="83" t="s">
        <v>112</v>
      </c>
      <c r="L930" s="84" t="str">
        <f t="shared" si="236"/>
        <v>No</v>
      </c>
    </row>
    <row r="931" spans="1:12" x14ac:dyDescent="0.25">
      <c r="A931" s="86" t="s">
        <v>809</v>
      </c>
      <c r="B931" s="83" t="s">
        <v>50</v>
      </c>
      <c r="C931" s="140" t="s">
        <v>1088</v>
      </c>
      <c r="D931" s="81" t="str">
        <f t="shared" si="233"/>
        <v>N/A</v>
      </c>
      <c r="E931" s="140">
        <v>27559</v>
      </c>
      <c r="F931" s="81" t="str">
        <f t="shared" si="234"/>
        <v>N/A</v>
      </c>
      <c r="G931" s="140">
        <v>107673</v>
      </c>
      <c r="H931" s="81" t="str">
        <f t="shared" si="235"/>
        <v>N/A</v>
      </c>
      <c r="I931" s="82" t="s">
        <v>1088</v>
      </c>
      <c r="J931" s="82">
        <v>290.7</v>
      </c>
      <c r="K931" s="83" t="s">
        <v>112</v>
      </c>
      <c r="L931" s="84" t="str">
        <f t="shared" si="236"/>
        <v>No</v>
      </c>
    </row>
    <row r="932" spans="1:12" x14ac:dyDescent="0.25">
      <c r="A932" s="86" t="s">
        <v>411</v>
      </c>
      <c r="B932" s="83" t="s">
        <v>50</v>
      </c>
      <c r="C932" s="140">
        <v>33773918</v>
      </c>
      <c r="D932" s="81" t="str">
        <f t="shared" si="233"/>
        <v>N/A</v>
      </c>
      <c r="E932" s="140">
        <v>34612369</v>
      </c>
      <c r="F932" s="81" t="str">
        <f t="shared" si="234"/>
        <v>N/A</v>
      </c>
      <c r="G932" s="140">
        <v>32851693</v>
      </c>
      <c r="H932" s="81" t="str">
        <f t="shared" si="235"/>
        <v>N/A</v>
      </c>
      <c r="I932" s="82">
        <v>2.4830000000000001</v>
      </c>
      <c r="J932" s="82">
        <v>-5.09</v>
      </c>
      <c r="K932" s="83" t="s">
        <v>112</v>
      </c>
      <c r="L932" s="84" t="str">
        <f t="shared" si="236"/>
        <v>Yes</v>
      </c>
    </row>
    <row r="933" spans="1:12" x14ac:dyDescent="0.25">
      <c r="A933" s="86" t="s">
        <v>99</v>
      </c>
      <c r="B933" s="83" t="s">
        <v>50</v>
      </c>
      <c r="C933" s="89">
        <v>499</v>
      </c>
      <c r="D933" s="81" t="str">
        <f t="shared" si="233"/>
        <v>N/A</v>
      </c>
      <c r="E933" s="89">
        <v>507</v>
      </c>
      <c r="F933" s="81" t="str">
        <f t="shared" si="234"/>
        <v>N/A</v>
      </c>
      <c r="G933" s="89">
        <v>509</v>
      </c>
      <c r="H933" s="81" t="str">
        <f t="shared" si="235"/>
        <v>N/A</v>
      </c>
      <c r="I933" s="82">
        <v>1.603</v>
      </c>
      <c r="J933" s="82">
        <v>0.39450000000000002</v>
      </c>
      <c r="K933" s="83" t="s">
        <v>112</v>
      </c>
      <c r="L933" s="84" t="str">
        <f t="shared" si="236"/>
        <v>Yes</v>
      </c>
    </row>
    <row r="934" spans="1:12" x14ac:dyDescent="0.25">
      <c r="A934" s="86" t="s">
        <v>412</v>
      </c>
      <c r="B934" s="83" t="s">
        <v>50</v>
      </c>
      <c r="C934" s="140">
        <v>67683.202405000004</v>
      </c>
      <c r="D934" s="81" t="str">
        <f t="shared" si="233"/>
        <v>N/A</v>
      </c>
      <c r="E934" s="140">
        <v>68268.972387000002</v>
      </c>
      <c r="F934" s="81" t="str">
        <f t="shared" si="234"/>
        <v>N/A</v>
      </c>
      <c r="G934" s="140">
        <v>64541.636542</v>
      </c>
      <c r="H934" s="81" t="str">
        <f t="shared" si="235"/>
        <v>N/A</v>
      </c>
      <c r="I934" s="82">
        <v>0.86550000000000005</v>
      </c>
      <c r="J934" s="82">
        <v>-5.46</v>
      </c>
      <c r="K934" s="83" t="s">
        <v>112</v>
      </c>
      <c r="L934" s="84" t="str">
        <f t="shared" si="236"/>
        <v>Yes</v>
      </c>
    </row>
    <row r="935" spans="1:12" x14ac:dyDescent="0.25">
      <c r="A935" s="86" t="s">
        <v>413</v>
      </c>
      <c r="B935" s="83" t="s">
        <v>50</v>
      </c>
      <c r="C935" s="140">
        <v>117413847</v>
      </c>
      <c r="D935" s="81" t="str">
        <f t="shared" si="233"/>
        <v>N/A</v>
      </c>
      <c r="E935" s="140">
        <v>122825578</v>
      </c>
      <c r="F935" s="81" t="str">
        <f t="shared" si="234"/>
        <v>N/A</v>
      </c>
      <c r="G935" s="140">
        <v>116129263</v>
      </c>
      <c r="H935" s="81" t="str">
        <f t="shared" si="235"/>
        <v>N/A</v>
      </c>
      <c r="I935" s="82">
        <v>4.609</v>
      </c>
      <c r="J935" s="82">
        <v>-5.45</v>
      </c>
      <c r="K935" s="83" t="s">
        <v>112</v>
      </c>
      <c r="L935" s="84" t="str">
        <f t="shared" si="236"/>
        <v>Yes</v>
      </c>
    </row>
    <row r="936" spans="1:12" x14ac:dyDescent="0.25">
      <c r="A936" s="86" t="s">
        <v>414</v>
      </c>
      <c r="B936" s="83" t="s">
        <v>50</v>
      </c>
      <c r="C936" s="89">
        <v>4604</v>
      </c>
      <c r="D936" s="81" t="str">
        <f t="shared" si="233"/>
        <v>N/A</v>
      </c>
      <c r="E936" s="89">
        <v>4505</v>
      </c>
      <c r="F936" s="81" t="str">
        <f t="shared" si="234"/>
        <v>N/A</v>
      </c>
      <c r="G936" s="89">
        <v>4137</v>
      </c>
      <c r="H936" s="81" t="str">
        <f t="shared" si="235"/>
        <v>N/A</v>
      </c>
      <c r="I936" s="82">
        <v>-2.15</v>
      </c>
      <c r="J936" s="82">
        <v>-8.17</v>
      </c>
      <c r="K936" s="83" t="s">
        <v>112</v>
      </c>
      <c r="L936" s="84" t="str">
        <f t="shared" si="236"/>
        <v>Yes</v>
      </c>
    </row>
    <row r="937" spans="1:12" x14ac:dyDescent="0.25">
      <c r="A937" s="86" t="s">
        <v>415</v>
      </c>
      <c r="B937" s="83" t="s">
        <v>50</v>
      </c>
      <c r="C937" s="140">
        <v>25502.573197000002</v>
      </c>
      <c r="D937" s="81" t="str">
        <f t="shared" si="233"/>
        <v>N/A</v>
      </c>
      <c r="E937" s="140">
        <v>27264.279245000002</v>
      </c>
      <c r="F937" s="81" t="str">
        <f t="shared" si="234"/>
        <v>N/A</v>
      </c>
      <c r="G937" s="140">
        <v>28070.887841</v>
      </c>
      <c r="H937" s="81" t="str">
        <f t="shared" si="235"/>
        <v>N/A</v>
      </c>
      <c r="I937" s="82">
        <v>6.9080000000000004</v>
      </c>
      <c r="J937" s="82">
        <v>2.9580000000000002</v>
      </c>
      <c r="K937" s="83" t="s">
        <v>112</v>
      </c>
      <c r="L937" s="84" t="str">
        <f t="shared" si="236"/>
        <v>Yes</v>
      </c>
    </row>
    <row r="938" spans="1:12" x14ac:dyDescent="0.25">
      <c r="A938" s="86" t="s">
        <v>416</v>
      </c>
      <c r="B938" s="83" t="s">
        <v>50</v>
      </c>
      <c r="C938" s="140">
        <v>1196323</v>
      </c>
      <c r="D938" s="81" t="str">
        <f t="shared" si="233"/>
        <v>N/A</v>
      </c>
      <c r="E938" s="140">
        <v>1169041</v>
      </c>
      <c r="F938" s="81" t="str">
        <f t="shared" si="234"/>
        <v>N/A</v>
      </c>
      <c r="G938" s="140">
        <v>1003594</v>
      </c>
      <c r="H938" s="81" t="str">
        <f t="shared" si="235"/>
        <v>N/A</v>
      </c>
      <c r="I938" s="82">
        <v>-2.2799999999999998</v>
      </c>
      <c r="J938" s="82">
        <v>-14.2</v>
      </c>
      <c r="K938" s="83" t="s">
        <v>112</v>
      </c>
      <c r="L938" s="84" t="str">
        <f t="shared" si="236"/>
        <v>Yes</v>
      </c>
    </row>
    <row r="939" spans="1:12" x14ac:dyDescent="0.25">
      <c r="A939" s="86" t="s">
        <v>100</v>
      </c>
      <c r="B939" s="83" t="s">
        <v>50</v>
      </c>
      <c r="C939" s="89">
        <v>8342</v>
      </c>
      <c r="D939" s="81" t="str">
        <f t="shared" si="233"/>
        <v>N/A</v>
      </c>
      <c r="E939" s="89">
        <v>8327</v>
      </c>
      <c r="F939" s="81" t="str">
        <f t="shared" si="234"/>
        <v>N/A</v>
      </c>
      <c r="G939" s="89">
        <v>6745</v>
      </c>
      <c r="H939" s="81" t="str">
        <f t="shared" si="235"/>
        <v>N/A</v>
      </c>
      <c r="I939" s="82">
        <v>-0.18</v>
      </c>
      <c r="J939" s="82">
        <v>-19</v>
      </c>
      <c r="K939" s="83" t="s">
        <v>112</v>
      </c>
      <c r="L939" s="84" t="str">
        <f t="shared" si="236"/>
        <v>No</v>
      </c>
    </row>
    <row r="940" spans="1:12" x14ac:dyDescent="0.25">
      <c r="A940" s="86" t="s">
        <v>417</v>
      </c>
      <c r="B940" s="83" t="s">
        <v>50</v>
      </c>
      <c r="C940" s="140">
        <v>143.409614</v>
      </c>
      <c r="D940" s="81" t="str">
        <f t="shared" si="233"/>
        <v>N/A</v>
      </c>
      <c r="E940" s="140">
        <v>140.39161763000001</v>
      </c>
      <c r="F940" s="81" t="str">
        <f t="shared" si="234"/>
        <v>N/A</v>
      </c>
      <c r="G940" s="140">
        <v>148.79080801000001</v>
      </c>
      <c r="H940" s="81" t="str">
        <f t="shared" si="235"/>
        <v>N/A</v>
      </c>
      <c r="I940" s="82">
        <v>-2.1</v>
      </c>
      <c r="J940" s="82">
        <v>5.9829999999999997</v>
      </c>
      <c r="K940" s="83" t="s">
        <v>112</v>
      </c>
      <c r="L940" s="84" t="str">
        <f t="shared" si="236"/>
        <v>Yes</v>
      </c>
    </row>
    <row r="941" spans="1:12" x14ac:dyDescent="0.25">
      <c r="A941" s="86" t="s">
        <v>418</v>
      </c>
      <c r="B941" s="83" t="s">
        <v>50</v>
      </c>
      <c r="C941" s="140">
        <v>3875130</v>
      </c>
      <c r="D941" s="81" t="str">
        <f t="shared" si="233"/>
        <v>N/A</v>
      </c>
      <c r="E941" s="140">
        <v>2890564</v>
      </c>
      <c r="F941" s="81" t="str">
        <f t="shared" si="234"/>
        <v>N/A</v>
      </c>
      <c r="G941" s="140">
        <v>3253048</v>
      </c>
      <c r="H941" s="81" t="str">
        <f t="shared" si="235"/>
        <v>N/A</v>
      </c>
      <c r="I941" s="82">
        <v>-25.4</v>
      </c>
      <c r="J941" s="82">
        <v>12.54</v>
      </c>
      <c r="K941" s="83" t="s">
        <v>112</v>
      </c>
      <c r="L941" s="84" t="str">
        <f t="shared" si="236"/>
        <v>Yes</v>
      </c>
    </row>
    <row r="942" spans="1:12" x14ac:dyDescent="0.25">
      <c r="A942" s="86" t="s">
        <v>101</v>
      </c>
      <c r="B942" s="83" t="s">
        <v>50</v>
      </c>
      <c r="C942" s="89">
        <v>8654</v>
      </c>
      <c r="D942" s="81" t="str">
        <f t="shared" si="233"/>
        <v>N/A</v>
      </c>
      <c r="E942" s="89">
        <v>7662</v>
      </c>
      <c r="F942" s="81" t="str">
        <f t="shared" si="234"/>
        <v>N/A</v>
      </c>
      <c r="G942" s="89">
        <v>7894</v>
      </c>
      <c r="H942" s="81" t="str">
        <f t="shared" si="235"/>
        <v>N/A</v>
      </c>
      <c r="I942" s="82">
        <v>-11.5</v>
      </c>
      <c r="J942" s="82">
        <v>3.028</v>
      </c>
      <c r="K942" s="83" t="s">
        <v>112</v>
      </c>
      <c r="L942" s="84" t="str">
        <f t="shared" si="236"/>
        <v>Yes</v>
      </c>
    </row>
    <row r="943" spans="1:12" x14ac:dyDescent="0.25">
      <c r="A943" s="86" t="s">
        <v>419</v>
      </c>
      <c r="B943" s="83" t="s">
        <v>50</v>
      </c>
      <c r="C943" s="140">
        <v>447.78483937999999</v>
      </c>
      <c r="D943" s="81" t="str">
        <f t="shared" si="233"/>
        <v>N/A</v>
      </c>
      <c r="E943" s="140">
        <v>377.25972331000003</v>
      </c>
      <c r="F943" s="81" t="str">
        <f t="shared" si="234"/>
        <v>N/A</v>
      </c>
      <c r="G943" s="140">
        <v>412.09120851</v>
      </c>
      <c r="H943" s="81" t="str">
        <f t="shared" si="235"/>
        <v>N/A</v>
      </c>
      <c r="I943" s="82">
        <v>-15.7</v>
      </c>
      <c r="J943" s="82">
        <v>9.2330000000000005</v>
      </c>
      <c r="K943" s="83" t="s">
        <v>112</v>
      </c>
      <c r="L943" s="84" t="str">
        <f t="shared" si="236"/>
        <v>Yes</v>
      </c>
    </row>
    <row r="944" spans="1:12" x14ac:dyDescent="0.25">
      <c r="A944" s="86" t="s">
        <v>420</v>
      </c>
      <c r="B944" s="83" t="s">
        <v>50</v>
      </c>
      <c r="C944" s="140">
        <v>830884</v>
      </c>
      <c r="D944" s="81" t="str">
        <f t="shared" si="233"/>
        <v>N/A</v>
      </c>
      <c r="E944" s="140">
        <v>824019</v>
      </c>
      <c r="F944" s="81" t="str">
        <f t="shared" si="234"/>
        <v>N/A</v>
      </c>
      <c r="G944" s="140">
        <v>770340</v>
      </c>
      <c r="H944" s="81" t="str">
        <f t="shared" si="235"/>
        <v>N/A</v>
      </c>
      <c r="I944" s="82">
        <v>-0.82599999999999996</v>
      </c>
      <c r="J944" s="82">
        <v>-6.51</v>
      </c>
      <c r="K944" s="83" t="s">
        <v>112</v>
      </c>
      <c r="L944" s="84" t="str">
        <f t="shared" si="236"/>
        <v>Yes</v>
      </c>
    </row>
    <row r="945" spans="1:12" x14ac:dyDescent="0.25">
      <c r="A945" s="148" t="s">
        <v>102</v>
      </c>
      <c r="B945" s="79" t="s">
        <v>50</v>
      </c>
      <c r="C945" s="80">
        <v>5436</v>
      </c>
      <c r="D945" s="81" t="str">
        <f t="shared" si="233"/>
        <v>N/A</v>
      </c>
      <c r="E945" s="80">
        <v>5194</v>
      </c>
      <c r="F945" s="81" t="str">
        <f t="shared" si="234"/>
        <v>N/A</v>
      </c>
      <c r="G945" s="80">
        <v>5741</v>
      </c>
      <c r="H945" s="81" t="str">
        <f t="shared" si="235"/>
        <v>N/A</v>
      </c>
      <c r="I945" s="82">
        <v>-4.45</v>
      </c>
      <c r="J945" s="82">
        <v>10.53</v>
      </c>
      <c r="K945" s="83" t="s">
        <v>112</v>
      </c>
      <c r="L945" s="84" t="str">
        <f t="shared" si="236"/>
        <v>Yes</v>
      </c>
    </row>
    <row r="946" spans="1:12" x14ac:dyDescent="0.25">
      <c r="A946" s="148" t="s">
        <v>421</v>
      </c>
      <c r="B946" s="79" t="s">
        <v>50</v>
      </c>
      <c r="C946" s="85">
        <v>152.84841795</v>
      </c>
      <c r="D946" s="81" t="str">
        <f t="shared" si="233"/>
        <v>N/A</v>
      </c>
      <c r="E946" s="85">
        <v>158.64824798000001</v>
      </c>
      <c r="F946" s="81" t="str">
        <f t="shared" si="234"/>
        <v>N/A</v>
      </c>
      <c r="G946" s="85">
        <v>134.18219822</v>
      </c>
      <c r="H946" s="81" t="str">
        <f t="shared" si="235"/>
        <v>N/A</v>
      </c>
      <c r="I946" s="82">
        <v>3.794</v>
      </c>
      <c r="J946" s="82">
        <v>-15.4</v>
      </c>
      <c r="K946" s="83" t="s">
        <v>112</v>
      </c>
      <c r="L946" s="84" t="str">
        <f t="shared" si="236"/>
        <v>No</v>
      </c>
    </row>
    <row r="947" spans="1:12" x14ac:dyDescent="0.25">
      <c r="A947" s="148" t="s">
        <v>422</v>
      </c>
      <c r="B947" s="79" t="s">
        <v>50</v>
      </c>
      <c r="C947" s="85">
        <v>1600128</v>
      </c>
      <c r="D947" s="81" t="str">
        <f t="shared" si="233"/>
        <v>N/A</v>
      </c>
      <c r="E947" s="85">
        <v>1813033</v>
      </c>
      <c r="F947" s="81" t="str">
        <f t="shared" si="234"/>
        <v>N/A</v>
      </c>
      <c r="G947" s="85">
        <v>1539571</v>
      </c>
      <c r="H947" s="81" t="str">
        <f t="shared" si="235"/>
        <v>N/A</v>
      </c>
      <c r="I947" s="82">
        <v>13.31</v>
      </c>
      <c r="J947" s="82">
        <v>-15.1</v>
      </c>
      <c r="K947" s="83" t="s">
        <v>112</v>
      </c>
      <c r="L947" s="84" t="str">
        <f t="shared" si="236"/>
        <v>No</v>
      </c>
    </row>
    <row r="948" spans="1:12" x14ac:dyDescent="0.25">
      <c r="A948" s="148" t="s">
        <v>423</v>
      </c>
      <c r="B948" s="79" t="s">
        <v>50</v>
      </c>
      <c r="C948" s="80">
        <v>5548</v>
      </c>
      <c r="D948" s="81" t="str">
        <f t="shared" si="233"/>
        <v>N/A</v>
      </c>
      <c r="E948" s="80">
        <v>6099</v>
      </c>
      <c r="F948" s="81" t="str">
        <f t="shared" si="234"/>
        <v>N/A</v>
      </c>
      <c r="G948" s="80">
        <v>5469</v>
      </c>
      <c r="H948" s="81" t="str">
        <f t="shared" si="235"/>
        <v>N/A</v>
      </c>
      <c r="I948" s="82">
        <v>9.9320000000000004</v>
      </c>
      <c r="J948" s="82">
        <v>-10.3</v>
      </c>
      <c r="K948" s="83" t="s">
        <v>112</v>
      </c>
      <c r="L948" s="84" t="str">
        <f t="shared" si="236"/>
        <v>Yes</v>
      </c>
    </row>
    <row r="949" spans="1:12" x14ac:dyDescent="0.25">
      <c r="A949" s="148" t="s">
        <v>424</v>
      </c>
      <c r="B949" s="79" t="s">
        <v>50</v>
      </c>
      <c r="C949" s="85">
        <v>288.41528478999999</v>
      </c>
      <c r="D949" s="81" t="str">
        <f t="shared" si="233"/>
        <v>N/A</v>
      </c>
      <c r="E949" s="85">
        <v>297.26725692999997</v>
      </c>
      <c r="F949" s="81" t="str">
        <f t="shared" si="234"/>
        <v>N/A</v>
      </c>
      <c r="G949" s="85">
        <v>281.50868531999998</v>
      </c>
      <c r="H949" s="81" t="str">
        <f t="shared" si="235"/>
        <v>N/A</v>
      </c>
      <c r="I949" s="82">
        <v>3.069</v>
      </c>
      <c r="J949" s="82">
        <v>-5.3</v>
      </c>
      <c r="K949" s="83" t="s">
        <v>112</v>
      </c>
      <c r="L949" s="84" t="str">
        <f t="shared" si="236"/>
        <v>Yes</v>
      </c>
    </row>
    <row r="950" spans="1:12" x14ac:dyDescent="0.25">
      <c r="A950" s="148" t="s">
        <v>425</v>
      </c>
      <c r="B950" s="79" t="s">
        <v>50</v>
      </c>
      <c r="C950" s="85">
        <v>9627906</v>
      </c>
      <c r="D950" s="81" t="str">
        <f t="shared" si="233"/>
        <v>N/A</v>
      </c>
      <c r="E950" s="85">
        <v>8202979</v>
      </c>
      <c r="F950" s="81" t="str">
        <f t="shared" si="234"/>
        <v>N/A</v>
      </c>
      <c r="G950" s="85">
        <v>8518182</v>
      </c>
      <c r="H950" s="81" t="str">
        <f t="shared" si="235"/>
        <v>N/A</v>
      </c>
      <c r="I950" s="82">
        <v>-14.8</v>
      </c>
      <c r="J950" s="82">
        <v>3.843</v>
      </c>
      <c r="K950" s="83" t="s">
        <v>112</v>
      </c>
      <c r="L950" s="84" t="str">
        <f t="shared" si="236"/>
        <v>Yes</v>
      </c>
    </row>
    <row r="951" spans="1:12" x14ac:dyDescent="0.25">
      <c r="A951" s="148" t="s">
        <v>103</v>
      </c>
      <c r="B951" s="79" t="s">
        <v>50</v>
      </c>
      <c r="C951" s="80">
        <v>10096</v>
      </c>
      <c r="D951" s="81" t="str">
        <f t="shared" si="233"/>
        <v>N/A</v>
      </c>
      <c r="E951" s="80">
        <v>10982</v>
      </c>
      <c r="F951" s="81" t="str">
        <f t="shared" si="234"/>
        <v>N/A</v>
      </c>
      <c r="G951" s="80">
        <v>12607</v>
      </c>
      <c r="H951" s="81" t="str">
        <f t="shared" si="235"/>
        <v>N/A</v>
      </c>
      <c r="I951" s="82">
        <v>8.7759999999999998</v>
      </c>
      <c r="J951" s="82">
        <v>14.8</v>
      </c>
      <c r="K951" s="83" t="s">
        <v>112</v>
      </c>
      <c r="L951" s="84" t="str">
        <f t="shared" si="236"/>
        <v>Yes</v>
      </c>
    </row>
    <row r="952" spans="1:12" x14ac:dyDescent="0.25">
      <c r="A952" s="148" t="s">
        <v>426</v>
      </c>
      <c r="B952" s="79" t="s">
        <v>50</v>
      </c>
      <c r="C952" s="85">
        <v>953.63569730999995</v>
      </c>
      <c r="D952" s="81" t="str">
        <f t="shared" si="233"/>
        <v>N/A</v>
      </c>
      <c r="E952" s="85">
        <v>746.9476416</v>
      </c>
      <c r="F952" s="81" t="str">
        <f t="shared" si="234"/>
        <v>N/A</v>
      </c>
      <c r="G952" s="85">
        <v>675.67081780000001</v>
      </c>
      <c r="H952" s="81" t="str">
        <f t="shared" si="235"/>
        <v>N/A</v>
      </c>
      <c r="I952" s="82">
        <v>-21.7</v>
      </c>
      <c r="J952" s="82">
        <v>-9.5399999999999991</v>
      </c>
      <c r="K952" s="83" t="s">
        <v>112</v>
      </c>
      <c r="L952" s="84" t="str">
        <f t="shared" si="236"/>
        <v>Yes</v>
      </c>
    </row>
    <row r="953" spans="1:12" x14ac:dyDescent="0.25">
      <c r="A953" s="148" t="s">
        <v>427</v>
      </c>
      <c r="B953" s="79" t="s">
        <v>50</v>
      </c>
      <c r="C953" s="85">
        <v>2715581</v>
      </c>
      <c r="D953" s="81" t="str">
        <f t="shared" si="233"/>
        <v>N/A</v>
      </c>
      <c r="E953" s="85">
        <v>3180916</v>
      </c>
      <c r="F953" s="81" t="str">
        <f t="shared" si="234"/>
        <v>N/A</v>
      </c>
      <c r="G953" s="85">
        <v>3010396</v>
      </c>
      <c r="H953" s="81" t="str">
        <f t="shared" si="235"/>
        <v>N/A</v>
      </c>
      <c r="I953" s="82">
        <v>17.14</v>
      </c>
      <c r="J953" s="82">
        <v>-5.36</v>
      </c>
      <c r="K953" s="83" t="s">
        <v>112</v>
      </c>
      <c r="L953" s="84" t="str">
        <f t="shared" si="236"/>
        <v>Yes</v>
      </c>
    </row>
    <row r="954" spans="1:12" x14ac:dyDescent="0.25">
      <c r="A954" s="148" t="s">
        <v>428</v>
      </c>
      <c r="B954" s="79" t="s">
        <v>50</v>
      </c>
      <c r="C954" s="80">
        <v>662</v>
      </c>
      <c r="D954" s="81" t="str">
        <f t="shared" si="233"/>
        <v>N/A</v>
      </c>
      <c r="E954" s="80">
        <v>714</v>
      </c>
      <c r="F954" s="81" t="str">
        <f t="shared" si="234"/>
        <v>N/A</v>
      </c>
      <c r="G954" s="80">
        <v>637</v>
      </c>
      <c r="H954" s="81" t="str">
        <f t="shared" si="235"/>
        <v>N/A</v>
      </c>
      <c r="I954" s="82">
        <v>7.8550000000000004</v>
      </c>
      <c r="J954" s="82">
        <v>-10.8</v>
      </c>
      <c r="K954" s="83" t="s">
        <v>112</v>
      </c>
      <c r="L954" s="84" t="str">
        <f t="shared" ref="L954:L991" si="237">IF(J954="Div by 0", "N/A", IF(K954="N/A","N/A", IF(J954&gt;VALUE(MID(K954,1,2)), "No", IF(J954&lt;-1*VALUE(MID(K954,1,2)), "No", "Yes"))))</f>
        <v>Yes</v>
      </c>
    </row>
    <row r="955" spans="1:12" x14ac:dyDescent="0.25">
      <c r="A955" s="148" t="s">
        <v>429</v>
      </c>
      <c r="B955" s="79" t="s">
        <v>50</v>
      </c>
      <c r="C955" s="85">
        <v>4102.0861027000001</v>
      </c>
      <c r="D955" s="81" t="str">
        <f t="shared" si="233"/>
        <v>N/A</v>
      </c>
      <c r="E955" s="85">
        <v>4455.0644258000002</v>
      </c>
      <c r="F955" s="81" t="str">
        <f t="shared" si="234"/>
        <v>N/A</v>
      </c>
      <c r="G955" s="85">
        <v>4725.8963893</v>
      </c>
      <c r="H955" s="81" t="str">
        <f t="shared" si="235"/>
        <v>N/A</v>
      </c>
      <c r="I955" s="82">
        <v>8.6050000000000004</v>
      </c>
      <c r="J955" s="82">
        <v>6.0789999999999997</v>
      </c>
      <c r="K955" s="83" t="s">
        <v>112</v>
      </c>
      <c r="L955" s="84" t="str">
        <f t="shared" si="237"/>
        <v>Yes</v>
      </c>
    </row>
    <row r="956" spans="1:12" x14ac:dyDescent="0.25">
      <c r="A956" s="148" t="s">
        <v>430</v>
      </c>
      <c r="B956" s="79" t="s">
        <v>50</v>
      </c>
      <c r="C956" s="85">
        <v>2555635</v>
      </c>
      <c r="D956" s="81" t="str">
        <f t="shared" si="233"/>
        <v>N/A</v>
      </c>
      <c r="E956" s="85">
        <v>3197576</v>
      </c>
      <c r="F956" s="81" t="str">
        <f t="shared" si="234"/>
        <v>N/A</v>
      </c>
      <c r="G956" s="85">
        <v>2884298</v>
      </c>
      <c r="H956" s="81" t="str">
        <f t="shared" si="235"/>
        <v>N/A</v>
      </c>
      <c r="I956" s="82">
        <v>25.12</v>
      </c>
      <c r="J956" s="82">
        <v>-9.8000000000000007</v>
      </c>
      <c r="K956" s="83" t="s">
        <v>112</v>
      </c>
      <c r="L956" s="84" t="str">
        <f t="shared" si="237"/>
        <v>Yes</v>
      </c>
    </row>
    <row r="957" spans="1:12" x14ac:dyDescent="0.25">
      <c r="A957" s="148" t="s">
        <v>104</v>
      </c>
      <c r="B957" s="79" t="s">
        <v>50</v>
      </c>
      <c r="C957" s="80">
        <v>9296</v>
      </c>
      <c r="D957" s="81" t="str">
        <f t="shared" si="233"/>
        <v>N/A</v>
      </c>
      <c r="E957" s="80">
        <v>10571</v>
      </c>
      <c r="F957" s="81" t="str">
        <f t="shared" si="234"/>
        <v>N/A</v>
      </c>
      <c r="G957" s="80">
        <v>10754</v>
      </c>
      <c r="H957" s="81" t="str">
        <f t="shared" si="235"/>
        <v>N/A</v>
      </c>
      <c r="I957" s="82">
        <v>13.72</v>
      </c>
      <c r="J957" s="82">
        <v>1.7310000000000001</v>
      </c>
      <c r="K957" s="83" t="s">
        <v>112</v>
      </c>
      <c r="L957" s="84" t="str">
        <f t="shared" si="237"/>
        <v>Yes</v>
      </c>
    </row>
    <row r="958" spans="1:12" x14ac:dyDescent="0.25">
      <c r="A958" s="148" t="s">
        <v>431</v>
      </c>
      <c r="B958" s="79" t="s">
        <v>50</v>
      </c>
      <c r="C958" s="85">
        <v>274.91770653999998</v>
      </c>
      <c r="D958" s="81" t="str">
        <f t="shared" si="233"/>
        <v>N/A</v>
      </c>
      <c r="E958" s="85">
        <v>302.48566834000002</v>
      </c>
      <c r="F958" s="81" t="str">
        <f t="shared" si="234"/>
        <v>N/A</v>
      </c>
      <c r="G958" s="85">
        <v>268.20699274999998</v>
      </c>
      <c r="H958" s="81" t="str">
        <f t="shared" si="235"/>
        <v>N/A</v>
      </c>
      <c r="I958" s="82">
        <v>10.029999999999999</v>
      </c>
      <c r="J958" s="82">
        <v>-11.3</v>
      </c>
      <c r="K958" s="83" t="s">
        <v>112</v>
      </c>
      <c r="L958" s="84" t="str">
        <f t="shared" si="237"/>
        <v>Yes</v>
      </c>
    </row>
    <row r="959" spans="1:12" x14ac:dyDescent="0.25">
      <c r="A959" s="148" t="s">
        <v>432</v>
      </c>
      <c r="B959" s="79" t="s">
        <v>50</v>
      </c>
      <c r="C959" s="85">
        <v>11724244</v>
      </c>
      <c r="D959" s="81" t="str">
        <f t="shared" si="233"/>
        <v>N/A</v>
      </c>
      <c r="E959" s="85">
        <v>10151212</v>
      </c>
      <c r="F959" s="81" t="str">
        <f t="shared" si="234"/>
        <v>N/A</v>
      </c>
      <c r="G959" s="85">
        <v>8315312</v>
      </c>
      <c r="H959" s="81" t="str">
        <f t="shared" si="235"/>
        <v>N/A</v>
      </c>
      <c r="I959" s="82">
        <v>-13.4</v>
      </c>
      <c r="J959" s="82">
        <v>-18.100000000000001</v>
      </c>
      <c r="K959" s="83" t="s">
        <v>112</v>
      </c>
      <c r="L959" s="84" t="str">
        <f t="shared" si="237"/>
        <v>No</v>
      </c>
    </row>
    <row r="960" spans="1:12" x14ac:dyDescent="0.25">
      <c r="A960" s="148" t="s">
        <v>105</v>
      </c>
      <c r="B960" s="79" t="s">
        <v>50</v>
      </c>
      <c r="C960" s="80">
        <v>16429</v>
      </c>
      <c r="D960" s="81" t="str">
        <f t="shared" si="233"/>
        <v>N/A</v>
      </c>
      <c r="E960" s="80">
        <v>14245</v>
      </c>
      <c r="F960" s="81" t="str">
        <f t="shared" si="234"/>
        <v>N/A</v>
      </c>
      <c r="G960" s="80">
        <v>13478</v>
      </c>
      <c r="H960" s="81" t="str">
        <f t="shared" si="235"/>
        <v>N/A</v>
      </c>
      <c r="I960" s="82">
        <v>-13.3</v>
      </c>
      <c r="J960" s="82">
        <v>-5.38</v>
      </c>
      <c r="K960" s="83" t="s">
        <v>112</v>
      </c>
      <c r="L960" s="84" t="str">
        <f t="shared" si="237"/>
        <v>Yes</v>
      </c>
    </row>
    <row r="961" spans="1:12" x14ac:dyDescent="0.25">
      <c r="A961" s="148" t="s">
        <v>433</v>
      </c>
      <c r="B961" s="79" t="s">
        <v>50</v>
      </c>
      <c r="C961" s="85">
        <v>713.63101831999995</v>
      </c>
      <c r="D961" s="81" t="str">
        <f t="shared" si="233"/>
        <v>N/A</v>
      </c>
      <c r="E961" s="85">
        <v>712.61579501999995</v>
      </c>
      <c r="F961" s="81" t="str">
        <f t="shared" si="234"/>
        <v>N/A</v>
      </c>
      <c r="G961" s="85">
        <v>616.95444427999996</v>
      </c>
      <c r="H961" s="81" t="str">
        <f t="shared" si="235"/>
        <v>N/A</v>
      </c>
      <c r="I961" s="82">
        <v>-0.14199999999999999</v>
      </c>
      <c r="J961" s="82">
        <v>-13.4</v>
      </c>
      <c r="K961" s="83" t="s">
        <v>112</v>
      </c>
      <c r="L961" s="84" t="str">
        <f t="shared" si="237"/>
        <v>Yes</v>
      </c>
    </row>
    <row r="962" spans="1:12" x14ac:dyDescent="0.25">
      <c r="A962" s="148" t="s">
        <v>434</v>
      </c>
      <c r="B962" s="79" t="s">
        <v>50</v>
      </c>
      <c r="C962" s="85">
        <v>57553019</v>
      </c>
      <c r="D962" s="81" t="str">
        <f t="shared" si="233"/>
        <v>N/A</v>
      </c>
      <c r="E962" s="85">
        <v>62615388</v>
      </c>
      <c r="F962" s="81" t="str">
        <f t="shared" si="234"/>
        <v>N/A</v>
      </c>
      <c r="G962" s="85">
        <v>45771029</v>
      </c>
      <c r="H962" s="81" t="str">
        <f t="shared" si="235"/>
        <v>N/A</v>
      </c>
      <c r="I962" s="82">
        <v>8.7959999999999994</v>
      </c>
      <c r="J962" s="82">
        <v>-26.9</v>
      </c>
      <c r="K962" s="83" t="s">
        <v>112</v>
      </c>
      <c r="L962" s="84" t="str">
        <f t="shared" si="237"/>
        <v>No</v>
      </c>
    </row>
    <row r="963" spans="1:12" x14ac:dyDescent="0.25">
      <c r="A963" s="162" t="s">
        <v>688</v>
      </c>
      <c r="B963" s="80" t="s">
        <v>50</v>
      </c>
      <c r="C963" s="80">
        <v>3165</v>
      </c>
      <c r="D963" s="81" t="str">
        <f t="shared" si="233"/>
        <v>N/A</v>
      </c>
      <c r="E963" s="80">
        <v>3414</v>
      </c>
      <c r="F963" s="81" t="str">
        <f t="shared" si="234"/>
        <v>N/A</v>
      </c>
      <c r="G963" s="80">
        <v>3149</v>
      </c>
      <c r="H963" s="81" t="str">
        <f t="shared" si="235"/>
        <v>N/A</v>
      </c>
      <c r="I963" s="82">
        <v>7.867</v>
      </c>
      <c r="J963" s="82">
        <v>-7.76</v>
      </c>
      <c r="K963" s="89" t="s">
        <v>112</v>
      </c>
      <c r="L963" s="84" t="str">
        <f t="shared" si="237"/>
        <v>Yes</v>
      </c>
    </row>
    <row r="964" spans="1:12" x14ac:dyDescent="0.25">
      <c r="A964" s="148" t="s">
        <v>435</v>
      </c>
      <c r="B964" s="79" t="s">
        <v>50</v>
      </c>
      <c r="C964" s="85">
        <v>18184.208214999999</v>
      </c>
      <c r="D964" s="81" t="str">
        <f t="shared" si="233"/>
        <v>N/A</v>
      </c>
      <c r="E964" s="85">
        <v>18340.769772</v>
      </c>
      <c r="F964" s="81" t="str">
        <f t="shared" si="234"/>
        <v>N/A</v>
      </c>
      <c r="G964" s="85">
        <v>14535.099714</v>
      </c>
      <c r="H964" s="81" t="str">
        <f t="shared" si="235"/>
        <v>N/A</v>
      </c>
      <c r="I964" s="82">
        <v>0.86099999999999999</v>
      </c>
      <c r="J964" s="82">
        <v>-20.7</v>
      </c>
      <c r="K964" s="83" t="s">
        <v>112</v>
      </c>
      <c r="L964" s="84" t="str">
        <f t="shared" si="237"/>
        <v>No</v>
      </c>
    </row>
    <row r="965" spans="1:12" x14ac:dyDescent="0.25">
      <c r="A965" s="148" t="s">
        <v>436</v>
      </c>
      <c r="B965" s="79" t="s">
        <v>50</v>
      </c>
      <c r="C965" s="85">
        <v>960574</v>
      </c>
      <c r="D965" s="81" t="str">
        <f t="shared" si="233"/>
        <v>N/A</v>
      </c>
      <c r="E965" s="85">
        <v>1272484</v>
      </c>
      <c r="F965" s="81" t="str">
        <f t="shared" si="234"/>
        <v>N/A</v>
      </c>
      <c r="G965" s="85">
        <v>1275445</v>
      </c>
      <c r="H965" s="81" t="str">
        <f t="shared" si="235"/>
        <v>N/A</v>
      </c>
      <c r="I965" s="82">
        <v>32.47</v>
      </c>
      <c r="J965" s="82">
        <v>0.23269999999999999</v>
      </c>
      <c r="K965" s="83" t="s">
        <v>112</v>
      </c>
      <c r="L965" s="84" t="str">
        <f t="shared" si="237"/>
        <v>Yes</v>
      </c>
    </row>
    <row r="966" spans="1:12" x14ac:dyDescent="0.25">
      <c r="A966" s="148" t="s">
        <v>39</v>
      </c>
      <c r="B966" s="79" t="s">
        <v>50</v>
      </c>
      <c r="C966" s="80">
        <v>4104</v>
      </c>
      <c r="D966" s="81" t="str">
        <f t="shared" si="233"/>
        <v>N/A</v>
      </c>
      <c r="E966" s="80">
        <v>4378</v>
      </c>
      <c r="F966" s="81" t="str">
        <f t="shared" si="234"/>
        <v>N/A</v>
      </c>
      <c r="G966" s="80">
        <v>3976</v>
      </c>
      <c r="H966" s="81" t="str">
        <f t="shared" si="235"/>
        <v>N/A</v>
      </c>
      <c r="I966" s="82">
        <v>6.6760000000000002</v>
      </c>
      <c r="J966" s="82">
        <v>-9.18</v>
      </c>
      <c r="K966" s="83" t="s">
        <v>112</v>
      </c>
      <c r="L966" s="84" t="str">
        <f t="shared" si="237"/>
        <v>Yes</v>
      </c>
    </row>
    <row r="967" spans="1:12" x14ac:dyDescent="0.25">
      <c r="A967" s="148" t="s">
        <v>437</v>
      </c>
      <c r="B967" s="79" t="s">
        <v>50</v>
      </c>
      <c r="C967" s="85">
        <v>234.0579922</v>
      </c>
      <c r="D967" s="81" t="str">
        <f t="shared" si="233"/>
        <v>N/A</v>
      </c>
      <c r="E967" s="85">
        <v>290.65417998999999</v>
      </c>
      <c r="F967" s="81" t="str">
        <f t="shared" si="234"/>
        <v>N/A</v>
      </c>
      <c r="G967" s="85">
        <v>320.78596578999998</v>
      </c>
      <c r="H967" s="81" t="str">
        <f t="shared" si="235"/>
        <v>N/A</v>
      </c>
      <c r="I967" s="82">
        <v>24.18</v>
      </c>
      <c r="J967" s="82">
        <v>10.37</v>
      </c>
      <c r="K967" s="83" t="s">
        <v>112</v>
      </c>
      <c r="L967" s="84" t="str">
        <f t="shared" si="237"/>
        <v>Yes</v>
      </c>
    </row>
    <row r="968" spans="1:12" ht="12.75" customHeight="1" x14ac:dyDescent="0.25">
      <c r="A968" s="148" t="s">
        <v>438</v>
      </c>
      <c r="B968" s="79" t="s">
        <v>50</v>
      </c>
      <c r="C968" s="85">
        <v>897866</v>
      </c>
      <c r="D968" s="81" t="str">
        <f t="shared" si="233"/>
        <v>N/A</v>
      </c>
      <c r="E968" s="85">
        <v>812647</v>
      </c>
      <c r="F968" s="81" t="str">
        <f t="shared" si="234"/>
        <v>N/A</v>
      </c>
      <c r="G968" s="85">
        <v>684447</v>
      </c>
      <c r="H968" s="81" t="str">
        <f t="shared" si="235"/>
        <v>N/A</v>
      </c>
      <c r="I968" s="82">
        <v>-9.49</v>
      </c>
      <c r="J968" s="82">
        <v>-15.8</v>
      </c>
      <c r="K968" s="83" t="s">
        <v>112</v>
      </c>
      <c r="L968" s="84" t="str">
        <f t="shared" si="237"/>
        <v>No</v>
      </c>
    </row>
    <row r="969" spans="1:12" x14ac:dyDescent="0.25">
      <c r="A969" s="148" t="s">
        <v>439</v>
      </c>
      <c r="B969" s="79" t="s">
        <v>50</v>
      </c>
      <c r="C969" s="80">
        <v>377</v>
      </c>
      <c r="D969" s="81" t="str">
        <f t="shared" si="233"/>
        <v>N/A</v>
      </c>
      <c r="E969" s="80">
        <v>302</v>
      </c>
      <c r="F969" s="81" t="str">
        <f t="shared" si="234"/>
        <v>N/A</v>
      </c>
      <c r="G969" s="80">
        <v>236</v>
      </c>
      <c r="H969" s="81" t="str">
        <f t="shared" si="235"/>
        <v>N/A</v>
      </c>
      <c r="I969" s="82">
        <v>-19.899999999999999</v>
      </c>
      <c r="J969" s="82">
        <v>-21.9</v>
      </c>
      <c r="K969" s="83" t="s">
        <v>112</v>
      </c>
      <c r="L969" s="84" t="str">
        <f t="shared" si="237"/>
        <v>No</v>
      </c>
    </row>
    <row r="970" spans="1:12" x14ac:dyDescent="0.25">
      <c r="A970" s="148" t="s">
        <v>440</v>
      </c>
      <c r="B970" s="79" t="s">
        <v>50</v>
      </c>
      <c r="C970" s="85">
        <v>2381.6074271000002</v>
      </c>
      <c r="D970" s="81" t="str">
        <f t="shared" si="233"/>
        <v>N/A</v>
      </c>
      <c r="E970" s="85">
        <v>2690.884106</v>
      </c>
      <c r="F970" s="81" t="str">
        <f t="shared" si="234"/>
        <v>N/A</v>
      </c>
      <c r="G970" s="85">
        <v>2900.1991524999999</v>
      </c>
      <c r="H970" s="81" t="str">
        <f t="shared" si="235"/>
        <v>N/A</v>
      </c>
      <c r="I970" s="82">
        <v>12.99</v>
      </c>
      <c r="J970" s="82">
        <v>7.7789999999999999</v>
      </c>
      <c r="K970" s="83" t="s">
        <v>112</v>
      </c>
      <c r="L970" s="84" t="str">
        <f t="shared" si="237"/>
        <v>Yes</v>
      </c>
    </row>
    <row r="971" spans="1:12" ht="12.75" customHeight="1" x14ac:dyDescent="0.25">
      <c r="A971" s="148" t="s">
        <v>441</v>
      </c>
      <c r="B971" s="79" t="s">
        <v>50</v>
      </c>
      <c r="C971" s="85">
        <v>1202</v>
      </c>
      <c r="D971" s="81" t="str">
        <f t="shared" si="233"/>
        <v>N/A</v>
      </c>
      <c r="E971" s="85">
        <v>2118</v>
      </c>
      <c r="F971" s="81" t="str">
        <f t="shared" si="234"/>
        <v>N/A</v>
      </c>
      <c r="G971" s="85">
        <v>0</v>
      </c>
      <c r="H971" s="81" t="str">
        <f t="shared" si="235"/>
        <v>N/A</v>
      </c>
      <c r="I971" s="82">
        <v>76.209999999999994</v>
      </c>
      <c r="J971" s="82">
        <v>-100</v>
      </c>
      <c r="K971" s="83" t="s">
        <v>112</v>
      </c>
      <c r="L971" s="84" t="str">
        <f t="shared" si="237"/>
        <v>No</v>
      </c>
    </row>
    <row r="972" spans="1:12" x14ac:dyDescent="0.25">
      <c r="A972" s="148" t="s">
        <v>442</v>
      </c>
      <c r="B972" s="79" t="s">
        <v>50</v>
      </c>
      <c r="C972" s="80">
        <v>11</v>
      </c>
      <c r="D972" s="81" t="str">
        <f t="shared" si="233"/>
        <v>N/A</v>
      </c>
      <c r="E972" s="80">
        <v>15</v>
      </c>
      <c r="F972" s="81" t="str">
        <f t="shared" si="234"/>
        <v>N/A</v>
      </c>
      <c r="G972" s="80">
        <v>0</v>
      </c>
      <c r="H972" s="81" t="str">
        <f t="shared" si="235"/>
        <v>N/A</v>
      </c>
      <c r="I972" s="82">
        <v>66.67</v>
      </c>
      <c r="J972" s="82">
        <v>-100</v>
      </c>
      <c r="K972" s="83" t="s">
        <v>112</v>
      </c>
      <c r="L972" s="84" t="str">
        <f t="shared" si="237"/>
        <v>No</v>
      </c>
    </row>
    <row r="973" spans="1:12" x14ac:dyDescent="0.25">
      <c r="A973" s="148" t="s">
        <v>443</v>
      </c>
      <c r="B973" s="79" t="s">
        <v>50</v>
      </c>
      <c r="C973" s="85">
        <v>133.55555555999999</v>
      </c>
      <c r="D973" s="81" t="str">
        <f t="shared" si="233"/>
        <v>N/A</v>
      </c>
      <c r="E973" s="85">
        <v>141.19999999999999</v>
      </c>
      <c r="F973" s="81" t="str">
        <f t="shared" si="234"/>
        <v>N/A</v>
      </c>
      <c r="G973" s="85" t="s">
        <v>1088</v>
      </c>
      <c r="H973" s="81" t="str">
        <f t="shared" si="235"/>
        <v>N/A</v>
      </c>
      <c r="I973" s="82">
        <v>5.7240000000000002</v>
      </c>
      <c r="J973" s="82" t="s">
        <v>1088</v>
      </c>
      <c r="K973" s="83" t="s">
        <v>112</v>
      </c>
      <c r="L973" s="84" t="str">
        <f t="shared" si="237"/>
        <v>N/A</v>
      </c>
    </row>
    <row r="974" spans="1:12" x14ac:dyDescent="0.25">
      <c r="A974" s="148" t="s">
        <v>444</v>
      </c>
      <c r="B974" s="79" t="s">
        <v>50</v>
      </c>
      <c r="C974" s="85">
        <v>23043</v>
      </c>
      <c r="D974" s="81" t="str">
        <f t="shared" si="233"/>
        <v>N/A</v>
      </c>
      <c r="E974" s="85">
        <v>33350</v>
      </c>
      <c r="F974" s="81" t="str">
        <f t="shared" si="234"/>
        <v>N/A</v>
      </c>
      <c r="G974" s="85">
        <v>29154</v>
      </c>
      <c r="H974" s="81" t="str">
        <f t="shared" si="235"/>
        <v>N/A</v>
      </c>
      <c r="I974" s="82">
        <v>44.73</v>
      </c>
      <c r="J974" s="82">
        <v>-12.6</v>
      </c>
      <c r="K974" s="83" t="s">
        <v>112</v>
      </c>
      <c r="L974" s="84" t="str">
        <f t="shared" si="237"/>
        <v>Yes</v>
      </c>
    </row>
    <row r="975" spans="1:12" x14ac:dyDescent="0.25">
      <c r="A975" s="148" t="s">
        <v>445</v>
      </c>
      <c r="B975" s="79" t="s">
        <v>50</v>
      </c>
      <c r="C975" s="80">
        <v>92</v>
      </c>
      <c r="D975" s="81" t="str">
        <f t="shared" si="233"/>
        <v>N/A</v>
      </c>
      <c r="E975" s="80">
        <v>121</v>
      </c>
      <c r="F975" s="81" t="str">
        <f t="shared" si="234"/>
        <v>N/A</v>
      </c>
      <c r="G975" s="80">
        <v>69</v>
      </c>
      <c r="H975" s="81" t="str">
        <f t="shared" si="235"/>
        <v>N/A</v>
      </c>
      <c r="I975" s="82">
        <v>31.52</v>
      </c>
      <c r="J975" s="82">
        <v>-43</v>
      </c>
      <c r="K975" s="83" t="s">
        <v>112</v>
      </c>
      <c r="L975" s="84" t="str">
        <f t="shared" si="237"/>
        <v>No</v>
      </c>
    </row>
    <row r="976" spans="1:12" x14ac:dyDescent="0.25">
      <c r="A976" s="148" t="s">
        <v>446</v>
      </c>
      <c r="B976" s="79" t="s">
        <v>50</v>
      </c>
      <c r="C976" s="85">
        <v>250.4673913</v>
      </c>
      <c r="D976" s="81" t="str">
        <f t="shared" si="233"/>
        <v>N/A</v>
      </c>
      <c r="E976" s="85">
        <v>275.61983471000002</v>
      </c>
      <c r="F976" s="81" t="str">
        <f t="shared" si="234"/>
        <v>N/A</v>
      </c>
      <c r="G976" s="85">
        <v>422.52173913000001</v>
      </c>
      <c r="H976" s="81" t="str">
        <f t="shared" si="235"/>
        <v>N/A</v>
      </c>
      <c r="I976" s="82">
        <v>10.039999999999999</v>
      </c>
      <c r="J976" s="82">
        <v>53.3</v>
      </c>
      <c r="K976" s="83" t="s">
        <v>112</v>
      </c>
      <c r="L976" s="84" t="str">
        <f t="shared" si="237"/>
        <v>No</v>
      </c>
    </row>
    <row r="977" spans="1:12" ht="12.75" customHeight="1" x14ac:dyDescent="0.25">
      <c r="A977" s="148" t="s">
        <v>447</v>
      </c>
      <c r="B977" s="79" t="s">
        <v>50</v>
      </c>
      <c r="C977" s="85">
        <v>148599</v>
      </c>
      <c r="D977" s="81" t="str">
        <f t="shared" si="233"/>
        <v>N/A</v>
      </c>
      <c r="E977" s="85">
        <v>224414</v>
      </c>
      <c r="F977" s="81" t="str">
        <f t="shared" si="234"/>
        <v>N/A</v>
      </c>
      <c r="G977" s="85">
        <v>225952</v>
      </c>
      <c r="H977" s="81" t="str">
        <f t="shared" si="235"/>
        <v>N/A</v>
      </c>
      <c r="I977" s="82">
        <v>51.02</v>
      </c>
      <c r="J977" s="82">
        <v>0.68530000000000002</v>
      </c>
      <c r="K977" s="83" t="s">
        <v>112</v>
      </c>
      <c r="L977" s="84" t="str">
        <f t="shared" si="237"/>
        <v>Yes</v>
      </c>
    </row>
    <row r="978" spans="1:12" x14ac:dyDescent="0.25">
      <c r="A978" s="148" t="s">
        <v>689</v>
      </c>
      <c r="B978" s="79" t="s">
        <v>50</v>
      </c>
      <c r="C978" s="80">
        <v>1018</v>
      </c>
      <c r="D978" s="81" t="str">
        <f t="shared" si="233"/>
        <v>N/A</v>
      </c>
      <c r="E978" s="80">
        <v>1379</v>
      </c>
      <c r="F978" s="81" t="str">
        <f t="shared" si="234"/>
        <v>N/A</v>
      </c>
      <c r="G978" s="80">
        <v>1451</v>
      </c>
      <c r="H978" s="81" t="str">
        <f t="shared" si="235"/>
        <v>N/A</v>
      </c>
      <c r="I978" s="82">
        <v>35.46</v>
      </c>
      <c r="J978" s="82">
        <v>5.2210000000000001</v>
      </c>
      <c r="K978" s="83" t="s">
        <v>112</v>
      </c>
      <c r="L978" s="84" t="str">
        <f t="shared" si="237"/>
        <v>Yes</v>
      </c>
    </row>
    <row r="979" spans="1:12" x14ac:dyDescent="0.25">
      <c r="A979" s="148" t="s">
        <v>448</v>
      </c>
      <c r="B979" s="79" t="s">
        <v>50</v>
      </c>
      <c r="C979" s="85">
        <v>145.97151277</v>
      </c>
      <c r="D979" s="81" t="str">
        <f t="shared" si="233"/>
        <v>N/A</v>
      </c>
      <c r="E979" s="85">
        <v>162.73676577000001</v>
      </c>
      <c r="F979" s="81" t="str">
        <f t="shared" si="234"/>
        <v>N/A</v>
      </c>
      <c r="G979" s="85">
        <v>155.72157132999999</v>
      </c>
      <c r="H979" s="81" t="str">
        <f t="shared" si="235"/>
        <v>N/A</v>
      </c>
      <c r="I979" s="82">
        <v>11.49</v>
      </c>
      <c r="J979" s="82">
        <v>-4.3099999999999996</v>
      </c>
      <c r="K979" s="83" t="s">
        <v>112</v>
      </c>
      <c r="L979" s="84" t="str">
        <f t="shared" si="237"/>
        <v>Yes</v>
      </c>
    </row>
    <row r="980" spans="1:12" x14ac:dyDescent="0.25">
      <c r="A980" s="148" t="s">
        <v>449</v>
      </c>
      <c r="B980" s="79" t="s">
        <v>50</v>
      </c>
      <c r="C980" s="85">
        <v>9649267</v>
      </c>
      <c r="D980" s="81" t="str">
        <f t="shared" si="233"/>
        <v>N/A</v>
      </c>
      <c r="E980" s="85">
        <v>11534634</v>
      </c>
      <c r="F980" s="81" t="str">
        <f t="shared" si="234"/>
        <v>N/A</v>
      </c>
      <c r="G980" s="85">
        <v>11617288</v>
      </c>
      <c r="H980" s="81" t="str">
        <f t="shared" si="235"/>
        <v>N/A</v>
      </c>
      <c r="I980" s="82">
        <v>19.54</v>
      </c>
      <c r="J980" s="82">
        <v>0.71660000000000001</v>
      </c>
      <c r="K980" s="83" t="s">
        <v>112</v>
      </c>
      <c r="L980" s="84" t="str">
        <f t="shared" si="237"/>
        <v>Yes</v>
      </c>
    </row>
    <row r="981" spans="1:12" x14ac:dyDescent="0.25">
      <c r="A981" s="148" t="s">
        <v>141</v>
      </c>
      <c r="B981" s="79" t="s">
        <v>50</v>
      </c>
      <c r="C981" s="80">
        <v>813</v>
      </c>
      <c r="D981" s="81" t="str">
        <f t="shared" si="233"/>
        <v>N/A</v>
      </c>
      <c r="E981" s="80">
        <v>863</v>
      </c>
      <c r="F981" s="81" t="str">
        <f t="shared" si="234"/>
        <v>N/A</v>
      </c>
      <c r="G981" s="80">
        <v>724</v>
      </c>
      <c r="H981" s="81" t="str">
        <f t="shared" si="235"/>
        <v>N/A</v>
      </c>
      <c r="I981" s="82">
        <v>6.15</v>
      </c>
      <c r="J981" s="82">
        <v>-16.100000000000001</v>
      </c>
      <c r="K981" s="83" t="s">
        <v>112</v>
      </c>
      <c r="L981" s="84" t="str">
        <f t="shared" si="237"/>
        <v>No</v>
      </c>
    </row>
    <row r="982" spans="1:12" x14ac:dyDescent="0.25">
      <c r="A982" s="148" t="s">
        <v>450</v>
      </c>
      <c r="B982" s="79" t="s">
        <v>50</v>
      </c>
      <c r="C982" s="85">
        <v>11868.717097000001</v>
      </c>
      <c r="D982" s="81" t="str">
        <f t="shared" si="233"/>
        <v>N/A</v>
      </c>
      <c r="E982" s="85">
        <v>13365.74044</v>
      </c>
      <c r="F982" s="81" t="str">
        <f t="shared" si="234"/>
        <v>N/A</v>
      </c>
      <c r="G982" s="85">
        <v>16045.977901</v>
      </c>
      <c r="H982" s="81" t="str">
        <f t="shared" si="235"/>
        <v>N/A</v>
      </c>
      <c r="I982" s="82">
        <v>12.61</v>
      </c>
      <c r="J982" s="82">
        <v>20.05</v>
      </c>
      <c r="K982" s="83" t="s">
        <v>112</v>
      </c>
      <c r="L982" s="84" t="str">
        <f t="shared" si="237"/>
        <v>No</v>
      </c>
    </row>
    <row r="983" spans="1:12" x14ac:dyDescent="0.25">
      <c r="A983" s="150" t="s">
        <v>1057</v>
      </c>
      <c r="B983" s="79" t="s">
        <v>50</v>
      </c>
      <c r="C983" s="85" t="s">
        <v>50</v>
      </c>
      <c r="D983" s="81" t="str">
        <f t="shared" si="233"/>
        <v>N/A</v>
      </c>
      <c r="E983" s="85" t="s">
        <v>50</v>
      </c>
      <c r="F983" s="81" t="str">
        <f t="shared" si="234"/>
        <v>N/A</v>
      </c>
      <c r="G983" s="85">
        <v>176340</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1984</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88.881048387000007</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80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11</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80</v>
      </c>
      <c r="H988" s="81" t="str">
        <f t="shared" si="235"/>
        <v>N/A</v>
      </c>
      <c r="I988" s="82" t="s">
        <v>50</v>
      </c>
      <c r="J988" s="82" t="s">
        <v>50</v>
      </c>
      <c r="K988" s="83" t="s">
        <v>112</v>
      </c>
      <c r="L988" s="84" t="str">
        <f t="shared" si="238"/>
        <v>N/A</v>
      </c>
    </row>
    <row r="989" spans="1:12" ht="12.75" customHeight="1" x14ac:dyDescent="0.25">
      <c r="A989" s="148" t="s">
        <v>451</v>
      </c>
      <c r="B989" s="79" t="s">
        <v>50</v>
      </c>
      <c r="C989" s="85">
        <v>4576062</v>
      </c>
      <c r="D989" s="81" t="str">
        <f t="shared" si="233"/>
        <v>N/A</v>
      </c>
      <c r="E989" s="85">
        <v>4274118</v>
      </c>
      <c r="F989" s="81" t="str">
        <f t="shared" si="234"/>
        <v>N/A</v>
      </c>
      <c r="G989" s="85">
        <v>4259580</v>
      </c>
      <c r="H989" s="81" t="str">
        <f t="shared" si="235"/>
        <v>N/A</v>
      </c>
      <c r="I989" s="82">
        <v>-6.6</v>
      </c>
      <c r="J989" s="82">
        <v>-0.34</v>
      </c>
      <c r="K989" s="83" t="s">
        <v>112</v>
      </c>
      <c r="L989" s="84" t="str">
        <f t="shared" si="237"/>
        <v>Yes</v>
      </c>
    </row>
    <row r="990" spans="1:12" x14ac:dyDescent="0.25">
      <c r="A990" s="148" t="s">
        <v>452</v>
      </c>
      <c r="B990" s="79" t="s">
        <v>50</v>
      </c>
      <c r="C990" s="80">
        <v>7316</v>
      </c>
      <c r="D990" s="81" t="str">
        <f t="shared" si="233"/>
        <v>N/A</v>
      </c>
      <c r="E990" s="80">
        <v>7015</v>
      </c>
      <c r="F990" s="81" t="str">
        <f t="shared" si="234"/>
        <v>N/A</v>
      </c>
      <c r="G990" s="80">
        <v>8220</v>
      </c>
      <c r="H990" s="81" t="str">
        <f t="shared" si="235"/>
        <v>N/A</v>
      </c>
      <c r="I990" s="82">
        <v>-4.1100000000000003</v>
      </c>
      <c r="J990" s="82">
        <v>17.18</v>
      </c>
      <c r="K990" s="83" t="s">
        <v>112</v>
      </c>
      <c r="L990" s="84" t="str">
        <f t="shared" si="237"/>
        <v>No</v>
      </c>
    </row>
    <row r="991" spans="1:12" x14ac:dyDescent="0.25">
      <c r="A991" s="148" t="s">
        <v>453</v>
      </c>
      <c r="B991" s="79" t="s">
        <v>50</v>
      </c>
      <c r="C991" s="85">
        <v>625.48687808</v>
      </c>
      <c r="D991" s="81" t="str">
        <f t="shared" si="233"/>
        <v>N/A</v>
      </c>
      <c r="E991" s="85">
        <v>609.28267997</v>
      </c>
      <c r="F991" s="81" t="str">
        <f t="shared" si="234"/>
        <v>N/A</v>
      </c>
      <c r="G991" s="85">
        <v>518.19708029000003</v>
      </c>
      <c r="H991" s="81" t="str">
        <f t="shared" si="235"/>
        <v>N/A</v>
      </c>
      <c r="I991" s="82">
        <v>-2.59</v>
      </c>
      <c r="J991" s="82">
        <v>-14.9</v>
      </c>
      <c r="K991" s="83" t="s">
        <v>112</v>
      </c>
      <c r="L991" s="84" t="str">
        <f t="shared" si="237"/>
        <v>Yes</v>
      </c>
    </row>
    <row r="992" spans="1:12" x14ac:dyDescent="0.25">
      <c r="A992" s="148" t="s">
        <v>454</v>
      </c>
      <c r="B992" s="79" t="s">
        <v>50</v>
      </c>
      <c r="C992" s="85">
        <v>5252322</v>
      </c>
      <c r="D992" s="81" t="str">
        <f t="shared" ref="D992:D1000" si="239">IF($B992="N/A","N/A",IF(C992&gt;10,"No",IF(C992&lt;-10,"No","Yes")))</f>
        <v>N/A</v>
      </c>
      <c r="E992" s="85">
        <v>8480503</v>
      </c>
      <c r="F992" s="81" t="str">
        <f t="shared" ref="F992:F1000" si="240">IF($B992="N/A","N/A",IF(E992&gt;10,"No",IF(E992&lt;-10,"No","Yes")))</f>
        <v>N/A</v>
      </c>
      <c r="G992" s="85">
        <v>19263108</v>
      </c>
      <c r="H992" s="81" t="str">
        <f t="shared" ref="H992:H1000" si="241">IF($B992="N/A","N/A",IF(G992&gt;10,"No",IF(G992&lt;-10,"No","Yes")))</f>
        <v>N/A</v>
      </c>
      <c r="I992" s="82">
        <v>61.46</v>
      </c>
      <c r="J992" s="82">
        <v>127.1</v>
      </c>
      <c r="K992" s="83" t="s">
        <v>112</v>
      </c>
      <c r="L992" s="84" t="str">
        <f t="shared" ref="L992:L1000" si="242">IF(J992="Div by 0", "N/A", IF(K992="N/A","N/A", IF(J992&gt;VALUE(MID(K992,1,2)), "No", IF(J992&lt;-1*VALUE(MID(K992,1,2)), "No", "Yes"))))</f>
        <v>No</v>
      </c>
    </row>
    <row r="993" spans="1:12" x14ac:dyDescent="0.25">
      <c r="A993" s="148" t="s">
        <v>142</v>
      </c>
      <c r="B993" s="79" t="s">
        <v>50</v>
      </c>
      <c r="C993" s="80">
        <v>632</v>
      </c>
      <c r="D993" s="81" t="str">
        <f t="shared" si="239"/>
        <v>N/A</v>
      </c>
      <c r="E993" s="80">
        <v>723</v>
      </c>
      <c r="F993" s="81" t="str">
        <f t="shared" si="240"/>
        <v>N/A</v>
      </c>
      <c r="G993" s="80">
        <v>1520</v>
      </c>
      <c r="H993" s="81" t="str">
        <f t="shared" si="241"/>
        <v>N/A</v>
      </c>
      <c r="I993" s="82">
        <v>14.4</v>
      </c>
      <c r="J993" s="82">
        <v>110.2</v>
      </c>
      <c r="K993" s="83" t="s">
        <v>112</v>
      </c>
      <c r="L993" s="84" t="str">
        <f t="shared" si="242"/>
        <v>No</v>
      </c>
    </row>
    <row r="994" spans="1:12" x14ac:dyDescent="0.25">
      <c r="A994" s="148" t="s">
        <v>455</v>
      </c>
      <c r="B994" s="79" t="s">
        <v>50</v>
      </c>
      <c r="C994" s="85">
        <v>8310.6360758999999</v>
      </c>
      <c r="D994" s="81" t="str">
        <f t="shared" si="239"/>
        <v>N/A</v>
      </c>
      <c r="E994" s="85">
        <v>11729.603042999999</v>
      </c>
      <c r="F994" s="81" t="str">
        <f t="shared" si="240"/>
        <v>N/A</v>
      </c>
      <c r="G994" s="85">
        <v>12673.097368000001</v>
      </c>
      <c r="H994" s="81" t="str">
        <f t="shared" si="241"/>
        <v>N/A</v>
      </c>
      <c r="I994" s="82">
        <v>41.14</v>
      </c>
      <c r="J994" s="82">
        <v>8.0440000000000005</v>
      </c>
      <c r="K994" s="83" t="s">
        <v>112</v>
      </c>
      <c r="L994" s="84" t="str">
        <f t="shared" si="242"/>
        <v>Yes</v>
      </c>
    </row>
    <row r="995" spans="1:12" x14ac:dyDescent="0.25">
      <c r="A995" s="148" t="s">
        <v>456</v>
      </c>
      <c r="B995" s="79" t="s">
        <v>50</v>
      </c>
      <c r="C995" s="85">
        <v>6838321</v>
      </c>
      <c r="D995" s="81" t="str">
        <f t="shared" si="239"/>
        <v>N/A</v>
      </c>
      <c r="E995" s="85">
        <v>4486515</v>
      </c>
      <c r="F995" s="81" t="str">
        <f t="shared" si="240"/>
        <v>N/A</v>
      </c>
      <c r="G995" s="85">
        <v>3471542</v>
      </c>
      <c r="H995" s="81" t="str">
        <f t="shared" si="241"/>
        <v>N/A</v>
      </c>
      <c r="I995" s="82">
        <v>-34.4</v>
      </c>
      <c r="J995" s="82">
        <v>-22.6</v>
      </c>
      <c r="K995" s="83" t="s">
        <v>112</v>
      </c>
      <c r="L995" s="84" t="str">
        <f t="shared" si="242"/>
        <v>No</v>
      </c>
    </row>
    <row r="996" spans="1:12" x14ac:dyDescent="0.25">
      <c r="A996" s="148" t="s">
        <v>457</v>
      </c>
      <c r="B996" s="79" t="s">
        <v>50</v>
      </c>
      <c r="C996" s="80">
        <v>6040</v>
      </c>
      <c r="D996" s="81" t="str">
        <f t="shared" si="239"/>
        <v>N/A</v>
      </c>
      <c r="E996" s="80">
        <v>6660</v>
      </c>
      <c r="F996" s="81" t="str">
        <f t="shared" si="240"/>
        <v>N/A</v>
      </c>
      <c r="G996" s="80">
        <v>6493</v>
      </c>
      <c r="H996" s="81" t="str">
        <f t="shared" si="241"/>
        <v>N/A</v>
      </c>
      <c r="I996" s="82">
        <v>10.26</v>
      </c>
      <c r="J996" s="82">
        <v>-2.5099999999999998</v>
      </c>
      <c r="K996" s="83" t="s">
        <v>112</v>
      </c>
      <c r="L996" s="84" t="str">
        <f t="shared" si="242"/>
        <v>Yes</v>
      </c>
    </row>
    <row r="997" spans="1:12" x14ac:dyDescent="0.25">
      <c r="A997" s="148" t="s">
        <v>458</v>
      </c>
      <c r="B997" s="79" t="s">
        <v>50</v>
      </c>
      <c r="C997" s="85">
        <v>1132.1723509999999</v>
      </c>
      <c r="D997" s="81" t="str">
        <f t="shared" si="239"/>
        <v>N/A</v>
      </c>
      <c r="E997" s="85">
        <v>673.65090090000001</v>
      </c>
      <c r="F997" s="81" t="str">
        <f t="shared" si="240"/>
        <v>N/A</v>
      </c>
      <c r="G997" s="85">
        <v>534.65917142000001</v>
      </c>
      <c r="H997" s="81" t="str">
        <f t="shared" si="241"/>
        <v>N/A</v>
      </c>
      <c r="I997" s="82">
        <v>-40.5</v>
      </c>
      <c r="J997" s="82">
        <v>-20.6</v>
      </c>
      <c r="K997" s="83" t="s">
        <v>112</v>
      </c>
      <c r="L997" s="84" t="str">
        <f t="shared" si="242"/>
        <v>No</v>
      </c>
    </row>
    <row r="998" spans="1:12" x14ac:dyDescent="0.25">
      <c r="A998" s="148" t="s">
        <v>459</v>
      </c>
      <c r="B998" s="79" t="s">
        <v>50</v>
      </c>
      <c r="C998" s="85">
        <v>228712</v>
      </c>
      <c r="D998" s="81" t="str">
        <f t="shared" si="239"/>
        <v>N/A</v>
      </c>
      <c r="E998" s="85">
        <v>208832</v>
      </c>
      <c r="F998" s="81" t="str">
        <f t="shared" si="240"/>
        <v>N/A</v>
      </c>
      <c r="G998" s="85">
        <v>170836</v>
      </c>
      <c r="H998" s="81" t="str">
        <f t="shared" si="241"/>
        <v>N/A</v>
      </c>
      <c r="I998" s="82">
        <v>-8.69</v>
      </c>
      <c r="J998" s="82">
        <v>-18.2</v>
      </c>
      <c r="K998" s="83" t="s">
        <v>112</v>
      </c>
      <c r="L998" s="84" t="str">
        <f t="shared" si="242"/>
        <v>No</v>
      </c>
    </row>
    <row r="999" spans="1:12" x14ac:dyDescent="0.25">
      <c r="A999" s="148" t="s">
        <v>143</v>
      </c>
      <c r="B999" s="79" t="s">
        <v>50</v>
      </c>
      <c r="C999" s="80">
        <v>54</v>
      </c>
      <c r="D999" s="81" t="str">
        <f t="shared" si="239"/>
        <v>N/A</v>
      </c>
      <c r="E999" s="80">
        <v>50</v>
      </c>
      <c r="F999" s="81" t="str">
        <f t="shared" si="240"/>
        <v>N/A</v>
      </c>
      <c r="G999" s="80">
        <v>44</v>
      </c>
      <c r="H999" s="81" t="str">
        <f t="shared" si="241"/>
        <v>N/A</v>
      </c>
      <c r="I999" s="82">
        <v>-7.41</v>
      </c>
      <c r="J999" s="82">
        <v>-12</v>
      </c>
      <c r="K999" s="83" t="s">
        <v>112</v>
      </c>
      <c r="L999" s="84" t="str">
        <f t="shared" si="242"/>
        <v>Yes</v>
      </c>
    </row>
    <row r="1000" spans="1:12" x14ac:dyDescent="0.25">
      <c r="A1000" s="148" t="s">
        <v>460</v>
      </c>
      <c r="B1000" s="96" t="s">
        <v>50</v>
      </c>
      <c r="C1000" s="94">
        <v>4235.4074074</v>
      </c>
      <c r="D1000" s="98" t="str">
        <f t="shared" si="239"/>
        <v>N/A</v>
      </c>
      <c r="E1000" s="94">
        <v>4176.6400000000003</v>
      </c>
      <c r="F1000" s="98" t="str">
        <f t="shared" si="240"/>
        <v>N/A</v>
      </c>
      <c r="G1000" s="94">
        <v>3882.6363636000001</v>
      </c>
      <c r="H1000" s="98" t="str">
        <f t="shared" si="241"/>
        <v>N/A</v>
      </c>
      <c r="I1000" s="99">
        <v>-1.39</v>
      </c>
      <c r="J1000" s="99">
        <v>-7.04</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326.20733267000003</v>
      </c>
      <c r="D1002" s="102" t="str">
        <f t="shared" ref="D1002:D1013" si="243">IF($B1002="N/A","N/A",IF(C1002&gt;10,"No",IF(C1002&lt;-10,"No","Yes")))</f>
        <v>N/A</v>
      </c>
      <c r="E1002" s="143">
        <v>370.26953890999999</v>
      </c>
      <c r="F1002" s="102" t="str">
        <f t="shared" ref="F1002:F1013" si="244">IF($B1002="N/A","N/A",IF(E1002&gt;10,"No",IF(E1002&lt;-10,"No","Yes")))</f>
        <v>N/A</v>
      </c>
      <c r="G1002" s="143">
        <v>332.74963494000002</v>
      </c>
      <c r="H1002" s="102" t="str">
        <f t="shared" ref="H1002:H1013" si="245">IF($B1002="N/A","N/A",IF(G1002&gt;10,"No",IF(G1002&lt;-10,"No","Yes")))</f>
        <v>N/A</v>
      </c>
      <c r="I1002" s="103">
        <v>13.51</v>
      </c>
      <c r="J1002" s="103">
        <v>-10.1</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340.58714510999999</v>
      </c>
      <c r="D1003" s="81" t="str">
        <f t="shared" si="243"/>
        <v>N/A</v>
      </c>
      <c r="E1003" s="85">
        <v>320.45094610000001</v>
      </c>
      <c r="F1003" s="81" t="str">
        <f t="shared" si="244"/>
        <v>N/A</v>
      </c>
      <c r="G1003" s="85">
        <v>292.76773145999999</v>
      </c>
      <c r="H1003" s="81" t="str">
        <f t="shared" si="245"/>
        <v>N/A</v>
      </c>
      <c r="I1003" s="82">
        <v>-5.91</v>
      </c>
      <c r="J1003" s="82">
        <v>-8.64</v>
      </c>
      <c r="K1003" s="83" t="s">
        <v>112</v>
      </c>
      <c r="L1003" s="84" t="str">
        <f t="shared" si="246"/>
        <v>Yes</v>
      </c>
    </row>
    <row r="1004" spans="1:12" x14ac:dyDescent="0.25">
      <c r="A1004" s="129" t="s">
        <v>585</v>
      </c>
      <c r="B1004" s="79" t="s">
        <v>50</v>
      </c>
      <c r="C1004" s="85">
        <v>312.41307531000001</v>
      </c>
      <c r="D1004" s="81" t="str">
        <f t="shared" si="243"/>
        <v>N/A</v>
      </c>
      <c r="E1004" s="85">
        <v>407.5146527</v>
      </c>
      <c r="F1004" s="81" t="str">
        <f t="shared" si="244"/>
        <v>N/A</v>
      </c>
      <c r="G1004" s="85">
        <v>357.28754089</v>
      </c>
      <c r="H1004" s="81" t="str">
        <f t="shared" si="245"/>
        <v>N/A</v>
      </c>
      <c r="I1004" s="82">
        <v>30.44</v>
      </c>
      <c r="J1004" s="82">
        <v>-12.3</v>
      </c>
      <c r="K1004" s="83" t="s">
        <v>112</v>
      </c>
      <c r="L1004" s="84" t="str">
        <f t="shared" si="246"/>
        <v>Yes</v>
      </c>
    </row>
    <row r="1005" spans="1:12" x14ac:dyDescent="0.25">
      <c r="A1005" s="148" t="s">
        <v>626</v>
      </c>
      <c r="B1005" s="79" t="s">
        <v>50</v>
      </c>
      <c r="C1005" s="85">
        <v>5226.1911952999999</v>
      </c>
      <c r="D1005" s="81" t="str">
        <f t="shared" si="243"/>
        <v>N/A</v>
      </c>
      <c r="E1005" s="85">
        <v>5418.6624488999996</v>
      </c>
      <c r="F1005" s="81" t="str">
        <f t="shared" si="244"/>
        <v>N/A</v>
      </c>
      <c r="G1005" s="85">
        <v>4955.6868445999999</v>
      </c>
      <c r="H1005" s="81" t="str">
        <f t="shared" si="245"/>
        <v>N/A</v>
      </c>
      <c r="I1005" s="82">
        <v>3.6829999999999998</v>
      </c>
      <c r="J1005" s="82">
        <v>-8.5399999999999991</v>
      </c>
      <c r="K1005" s="83" t="s">
        <v>112</v>
      </c>
      <c r="L1005" s="84" t="str">
        <f t="shared" si="246"/>
        <v>Yes</v>
      </c>
    </row>
    <row r="1006" spans="1:12" x14ac:dyDescent="0.25">
      <c r="A1006" s="129" t="s">
        <v>582</v>
      </c>
      <c r="B1006" s="79" t="s">
        <v>50</v>
      </c>
      <c r="C1006" s="85">
        <v>7653.7965299999996</v>
      </c>
      <c r="D1006" s="81" t="str">
        <f t="shared" si="243"/>
        <v>N/A</v>
      </c>
      <c r="E1006" s="85">
        <v>7929.4246303</v>
      </c>
      <c r="F1006" s="81" t="str">
        <f t="shared" si="244"/>
        <v>N/A</v>
      </c>
      <c r="G1006" s="85">
        <v>7289.1976178000004</v>
      </c>
      <c r="H1006" s="81" t="str">
        <f t="shared" si="245"/>
        <v>N/A</v>
      </c>
      <c r="I1006" s="82">
        <v>3.601</v>
      </c>
      <c r="J1006" s="82">
        <v>-8.07</v>
      </c>
      <c r="K1006" s="83" t="s">
        <v>112</v>
      </c>
      <c r="L1006" s="84" t="str">
        <f t="shared" si="246"/>
        <v>Yes</v>
      </c>
    </row>
    <row r="1007" spans="1:12" x14ac:dyDescent="0.25">
      <c r="A1007" s="129" t="s">
        <v>585</v>
      </c>
      <c r="B1007" s="79" t="s">
        <v>50</v>
      </c>
      <c r="C1007" s="85">
        <v>3449.5929722000001</v>
      </c>
      <c r="D1007" s="81" t="str">
        <f t="shared" si="243"/>
        <v>N/A</v>
      </c>
      <c r="E1007" s="85">
        <v>3607.3486096000001</v>
      </c>
      <c r="F1007" s="81" t="str">
        <f t="shared" si="244"/>
        <v>N/A</v>
      </c>
      <c r="G1007" s="85">
        <v>3275.8085043000001</v>
      </c>
      <c r="H1007" s="81" t="str">
        <f t="shared" si="245"/>
        <v>N/A</v>
      </c>
      <c r="I1007" s="82">
        <v>4.5730000000000004</v>
      </c>
      <c r="J1007" s="82">
        <v>-9.19</v>
      </c>
      <c r="K1007" s="83" t="s">
        <v>112</v>
      </c>
      <c r="L1007" s="84" t="str">
        <f t="shared" si="246"/>
        <v>Yes</v>
      </c>
    </row>
    <row r="1008" spans="1:12" x14ac:dyDescent="0.25">
      <c r="A1008" s="148" t="s">
        <v>239</v>
      </c>
      <c r="B1008" s="79" t="s">
        <v>50</v>
      </c>
      <c r="C1008" s="85">
        <v>405.13645945000002</v>
      </c>
      <c r="D1008" s="81" t="str">
        <f t="shared" si="243"/>
        <v>N/A</v>
      </c>
      <c r="E1008" s="85">
        <v>349.04280850999999</v>
      </c>
      <c r="F1008" s="81" t="str">
        <f t="shared" si="244"/>
        <v>N/A</v>
      </c>
      <c r="G1008" s="85">
        <v>275.96283020999999</v>
      </c>
      <c r="H1008" s="81" t="str">
        <f t="shared" si="245"/>
        <v>N/A</v>
      </c>
      <c r="I1008" s="82">
        <v>-13.8</v>
      </c>
      <c r="J1008" s="82">
        <v>-20.9</v>
      </c>
      <c r="K1008" s="83" t="s">
        <v>112</v>
      </c>
      <c r="L1008" s="84" t="str">
        <f t="shared" si="246"/>
        <v>No</v>
      </c>
    </row>
    <row r="1009" spans="1:12" x14ac:dyDescent="0.25">
      <c r="A1009" s="129" t="s">
        <v>582</v>
      </c>
      <c r="B1009" s="79" t="s">
        <v>50</v>
      </c>
      <c r="C1009" s="85">
        <v>161.4714511</v>
      </c>
      <c r="D1009" s="81" t="str">
        <f t="shared" si="243"/>
        <v>N/A</v>
      </c>
      <c r="E1009" s="85">
        <v>113.05239306999999</v>
      </c>
      <c r="F1009" s="81" t="str">
        <f t="shared" si="244"/>
        <v>N/A</v>
      </c>
      <c r="G1009" s="85">
        <v>106.18856833</v>
      </c>
      <c r="H1009" s="81" t="str">
        <f t="shared" si="245"/>
        <v>N/A</v>
      </c>
      <c r="I1009" s="82">
        <v>-30</v>
      </c>
      <c r="J1009" s="82">
        <v>-6.07</v>
      </c>
      <c r="K1009" s="83" t="s">
        <v>112</v>
      </c>
      <c r="L1009" s="84" t="str">
        <f t="shared" si="246"/>
        <v>Yes</v>
      </c>
    </row>
    <row r="1010" spans="1:12" x14ac:dyDescent="0.25">
      <c r="A1010" s="129" t="s">
        <v>585</v>
      </c>
      <c r="B1010" s="79" t="s">
        <v>50</v>
      </c>
      <c r="C1010" s="85">
        <v>549.11802151999996</v>
      </c>
      <c r="D1010" s="81" t="str">
        <f t="shared" si="243"/>
        <v>N/A</v>
      </c>
      <c r="E1010" s="85">
        <v>493.72515276000001</v>
      </c>
      <c r="F1010" s="81" t="str">
        <f t="shared" si="244"/>
        <v>N/A</v>
      </c>
      <c r="G1010" s="85">
        <v>377.78299138</v>
      </c>
      <c r="H1010" s="81" t="str">
        <f t="shared" si="245"/>
        <v>N/A</v>
      </c>
      <c r="I1010" s="82">
        <v>-10.1</v>
      </c>
      <c r="J1010" s="82">
        <v>-23.5</v>
      </c>
      <c r="K1010" s="83" t="s">
        <v>112</v>
      </c>
      <c r="L1010" s="84" t="str">
        <f t="shared" si="246"/>
        <v>No</v>
      </c>
    </row>
    <row r="1011" spans="1:12" x14ac:dyDescent="0.25">
      <c r="A1011" s="148" t="s">
        <v>691</v>
      </c>
      <c r="B1011" s="79" t="s">
        <v>50</v>
      </c>
      <c r="C1011" s="85">
        <v>3765.5154636000002</v>
      </c>
      <c r="D1011" s="81" t="str">
        <f t="shared" si="243"/>
        <v>N/A</v>
      </c>
      <c r="E1011" s="85">
        <v>3987.8145307999998</v>
      </c>
      <c r="F1011" s="81" t="str">
        <f t="shared" si="244"/>
        <v>N/A</v>
      </c>
      <c r="G1011" s="85">
        <v>3609.3099031000002</v>
      </c>
      <c r="H1011" s="81" t="str">
        <f t="shared" si="245"/>
        <v>N/A</v>
      </c>
      <c r="I1011" s="82">
        <v>5.9039999999999999</v>
      </c>
      <c r="J1011" s="82">
        <v>-9.49</v>
      </c>
      <c r="K1011" s="83" t="s">
        <v>112</v>
      </c>
      <c r="L1011" s="84" t="str">
        <f t="shared" si="246"/>
        <v>Yes</v>
      </c>
    </row>
    <row r="1012" spans="1:12" x14ac:dyDescent="0.25">
      <c r="A1012" s="129" t="s">
        <v>582</v>
      </c>
      <c r="B1012" s="79" t="s">
        <v>50</v>
      </c>
      <c r="C1012" s="85">
        <v>1919.1427444999999</v>
      </c>
      <c r="D1012" s="81" t="str">
        <f t="shared" si="243"/>
        <v>N/A</v>
      </c>
      <c r="E1012" s="85">
        <v>2115.8207186999998</v>
      </c>
      <c r="F1012" s="81" t="str">
        <f t="shared" si="244"/>
        <v>N/A</v>
      </c>
      <c r="G1012" s="85">
        <v>1993.3065202</v>
      </c>
      <c r="H1012" s="81" t="str">
        <f t="shared" si="245"/>
        <v>N/A</v>
      </c>
      <c r="I1012" s="82">
        <v>10.25</v>
      </c>
      <c r="J1012" s="82">
        <v>-5.79</v>
      </c>
      <c r="K1012" s="83" t="s">
        <v>112</v>
      </c>
      <c r="L1012" s="84" t="str">
        <f t="shared" si="246"/>
        <v>Yes</v>
      </c>
    </row>
    <row r="1013" spans="1:12" x14ac:dyDescent="0.25">
      <c r="A1013" s="129" t="s">
        <v>585</v>
      </c>
      <c r="B1013" s="96" t="s">
        <v>50</v>
      </c>
      <c r="C1013" s="94">
        <v>5337.8118912999998</v>
      </c>
      <c r="D1013" s="98" t="str">
        <f t="shared" si="243"/>
        <v>N/A</v>
      </c>
      <c r="E1013" s="94">
        <v>5524.5684623999996</v>
      </c>
      <c r="F1013" s="98" t="str">
        <f t="shared" si="244"/>
        <v>N/A</v>
      </c>
      <c r="G1013" s="94">
        <v>4893.7005650000001</v>
      </c>
      <c r="H1013" s="98" t="str">
        <f t="shared" si="245"/>
        <v>N/A</v>
      </c>
      <c r="I1013" s="99">
        <v>3.4990000000000001</v>
      </c>
      <c r="J1013" s="99">
        <v>-11.4</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8.9775044057999995</v>
      </c>
      <c r="D1015" s="102" t="str">
        <f t="shared" ref="D1015:D1032" si="247">IF($B1015="N/A","N/A",IF(C1015&gt;10,"No",IF(C1015&lt;-10,"No","Yes")))</f>
        <v>N/A</v>
      </c>
      <c r="E1015" s="110">
        <v>9.4625726368999992</v>
      </c>
      <c r="F1015" s="102" t="str">
        <f t="shared" ref="F1015:F1032" si="248">IF($B1015="N/A","N/A",IF(E1015&gt;10,"No",IF(E1015&lt;-10,"No","Yes")))</f>
        <v>N/A</v>
      </c>
      <c r="G1015" s="110">
        <v>8.7481746979999997</v>
      </c>
      <c r="H1015" s="102" t="str">
        <f t="shared" ref="H1015:H1032" si="249">IF($B1015="N/A","N/A",IF(G1015&gt;10,"No",IF(G1015&lt;-10,"No","Yes")))</f>
        <v>N/A</v>
      </c>
      <c r="I1015" s="103">
        <v>5.4029999999999996</v>
      </c>
      <c r="J1015" s="103">
        <v>-7.55</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9.4164037855</v>
      </c>
      <c r="D1016" s="81" t="str">
        <f t="shared" si="247"/>
        <v>N/A</v>
      </c>
      <c r="E1016" s="87">
        <v>9.8187311178000005</v>
      </c>
      <c r="F1016" s="81" t="str">
        <f t="shared" si="248"/>
        <v>N/A</v>
      </c>
      <c r="G1016" s="87">
        <v>8.8869982211000007</v>
      </c>
      <c r="H1016" s="81" t="str">
        <f t="shared" si="249"/>
        <v>N/A</v>
      </c>
      <c r="I1016" s="82">
        <v>4.2729999999999997</v>
      </c>
      <c r="J1016" s="82">
        <v>-9.49</v>
      </c>
      <c r="K1016" s="83" t="s">
        <v>112</v>
      </c>
      <c r="L1016" s="84" t="str">
        <f t="shared" si="250"/>
        <v>Yes</v>
      </c>
    </row>
    <row r="1017" spans="1:12" x14ac:dyDescent="0.25">
      <c r="A1017" s="129" t="s">
        <v>585</v>
      </c>
      <c r="B1017" s="79" t="s">
        <v>50</v>
      </c>
      <c r="C1017" s="87">
        <v>8.8229677254999999</v>
      </c>
      <c r="D1017" s="81" t="str">
        <f t="shared" si="247"/>
        <v>N/A</v>
      </c>
      <c r="E1017" s="87">
        <v>9.2717296421000004</v>
      </c>
      <c r="F1017" s="81" t="str">
        <f t="shared" si="248"/>
        <v>N/A</v>
      </c>
      <c r="G1017" s="87">
        <v>8.6946179007000008</v>
      </c>
      <c r="H1017" s="81" t="str">
        <f t="shared" si="249"/>
        <v>N/A</v>
      </c>
      <c r="I1017" s="82">
        <v>5.0860000000000003</v>
      </c>
      <c r="J1017" s="82">
        <v>-6.22</v>
      </c>
      <c r="K1017" s="83" t="s">
        <v>112</v>
      </c>
      <c r="L1017" s="84" t="str">
        <f t="shared" si="250"/>
        <v>Yes</v>
      </c>
    </row>
    <row r="1018" spans="1:12" x14ac:dyDescent="0.25">
      <c r="A1018" s="148" t="s">
        <v>477</v>
      </c>
      <c r="B1018" s="79" t="s">
        <v>50</v>
      </c>
      <c r="C1018" s="87">
        <v>17.578354470000001</v>
      </c>
      <c r="D1018" s="81" t="str">
        <f t="shared" si="247"/>
        <v>N/A</v>
      </c>
      <c r="E1018" s="87">
        <v>17.150912903999998</v>
      </c>
      <c r="F1018" s="81" t="str">
        <f t="shared" si="248"/>
        <v>N/A</v>
      </c>
      <c r="G1018" s="87">
        <v>15.355767953999999</v>
      </c>
      <c r="H1018" s="81" t="str">
        <f t="shared" si="249"/>
        <v>N/A</v>
      </c>
      <c r="I1018" s="82">
        <v>-2.4300000000000002</v>
      </c>
      <c r="J1018" s="82">
        <v>-10.5</v>
      </c>
      <c r="K1018" s="83" t="s">
        <v>112</v>
      </c>
      <c r="L1018" s="84" t="str">
        <f t="shared" si="250"/>
        <v>Yes</v>
      </c>
    </row>
    <row r="1019" spans="1:12" x14ac:dyDescent="0.25">
      <c r="A1019" s="129" t="s">
        <v>582</v>
      </c>
      <c r="B1019" s="79" t="s">
        <v>50</v>
      </c>
      <c r="C1019" s="87">
        <v>29.763406939999999</v>
      </c>
      <c r="D1019" s="81" t="str">
        <f t="shared" si="247"/>
        <v>N/A</v>
      </c>
      <c r="E1019" s="87">
        <v>29.106376212000001</v>
      </c>
      <c r="F1019" s="81" t="str">
        <f t="shared" si="248"/>
        <v>N/A</v>
      </c>
      <c r="G1019" s="87">
        <v>25.570423080000001</v>
      </c>
      <c r="H1019" s="81" t="str">
        <f t="shared" si="249"/>
        <v>N/A</v>
      </c>
      <c r="I1019" s="82">
        <v>-2.21</v>
      </c>
      <c r="J1019" s="82">
        <v>-12.1</v>
      </c>
      <c r="K1019" s="83" t="s">
        <v>112</v>
      </c>
      <c r="L1019" s="84" t="str">
        <f t="shared" si="250"/>
        <v>Yes</v>
      </c>
    </row>
    <row r="1020" spans="1:12" x14ac:dyDescent="0.25">
      <c r="A1020" s="129" t="s">
        <v>585</v>
      </c>
      <c r="B1020" s="79" t="s">
        <v>50</v>
      </c>
      <c r="C1020" s="87">
        <v>8.3519001845999998</v>
      </c>
      <c r="D1020" s="81" t="str">
        <f t="shared" si="247"/>
        <v>N/A</v>
      </c>
      <c r="E1020" s="87">
        <v>8.2740990148000009</v>
      </c>
      <c r="F1020" s="81" t="str">
        <f t="shared" si="248"/>
        <v>N/A</v>
      </c>
      <c r="G1020" s="87">
        <v>7.8560808802000004</v>
      </c>
      <c r="H1020" s="81" t="str">
        <f t="shared" si="249"/>
        <v>N/A</v>
      </c>
      <c r="I1020" s="82">
        <v>-0.93200000000000005</v>
      </c>
      <c r="J1020" s="82">
        <v>-5.05</v>
      </c>
      <c r="K1020" s="83" t="s">
        <v>112</v>
      </c>
      <c r="L1020" s="84" t="str">
        <f t="shared" si="250"/>
        <v>Yes</v>
      </c>
    </row>
    <row r="1021" spans="1:12" x14ac:dyDescent="0.25">
      <c r="A1021" s="148" t="s">
        <v>478</v>
      </c>
      <c r="B1021" s="79" t="s">
        <v>50</v>
      </c>
      <c r="C1021" s="87">
        <v>56.771139292999997</v>
      </c>
      <c r="D1021" s="81" t="str">
        <f t="shared" si="247"/>
        <v>N/A</v>
      </c>
      <c r="E1021" s="87">
        <v>48.980504074999999</v>
      </c>
      <c r="F1021" s="81" t="str">
        <f t="shared" si="248"/>
        <v>N/A</v>
      </c>
      <c r="G1021" s="87">
        <v>44.729855303000001</v>
      </c>
      <c r="H1021" s="81" t="str">
        <f t="shared" si="249"/>
        <v>N/A</v>
      </c>
      <c r="I1021" s="82">
        <v>-13.7</v>
      </c>
      <c r="J1021" s="82">
        <v>-8.68</v>
      </c>
      <c r="K1021" s="83" t="s">
        <v>112</v>
      </c>
      <c r="L1021" s="84" t="str">
        <f t="shared" si="250"/>
        <v>Yes</v>
      </c>
    </row>
    <row r="1022" spans="1:12" x14ac:dyDescent="0.25">
      <c r="A1022" s="129" t="s">
        <v>582</v>
      </c>
      <c r="B1022" s="79" t="s">
        <v>50</v>
      </c>
      <c r="C1022" s="87">
        <v>53.036277603000002</v>
      </c>
      <c r="D1022" s="81" t="str">
        <f t="shared" si="247"/>
        <v>N/A</v>
      </c>
      <c r="E1022" s="87">
        <v>42.590236922000003</v>
      </c>
      <c r="F1022" s="81" t="str">
        <f t="shared" si="248"/>
        <v>N/A</v>
      </c>
      <c r="G1022" s="87">
        <v>38.456183772999999</v>
      </c>
      <c r="H1022" s="81" t="str">
        <f t="shared" si="249"/>
        <v>N/A</v>
      </c>
      <c r="I1022" s="82">
        <v>-19.7</v>
      </c>
      <c r="J1022" s="82">
        <v>-9.7100000000000009</v>
      </c>
      <c r="K1022" s="83" t="s">
        <v>112</v>
      </c>
      <c r="L1022" s="84" t="str">
        <f t="shared" si="250"/>
        <v>Yes</v>
      </c>
    </row>
    <row r="1023" spans="1:12" x14ac:dyDescent="0.25">
      <c r="A1023" s="129" t="s">
        <v>585</v>
      </c>
      <c r="B1023" s="79" t="s">
        <v>50</v>
      </c>
      <c r="C1023" s="87">
        <v>58.998026609</v>
      </c>
      <c r="D1023" s="81" t="str">
        <f t="shared" si="247"/>
        <v>N/A</v>
      </c>
      <c r="E1023" s="87">
        <v>52.999127072999997</v>
      </c>
      <c r="F1023" s="81" t="str">
        <f t="shared" si="248"/>
        <v>N/A</v>
      </c>
      <c r="G1023" s="87">
        <v>48.789771037999998</v>
      </c>
      <c r="H1023" s="81" t="str">
        <f t="shared" si="249"/>
        <v>N/A</v>
      </c>
      <c r="I1023" s="82">
        <v>-10.199999999999999</v>
      </c>
      <c r="J1023" s="82">
        <v>-7.94</v>
      </c>
      <c r="K1023" s="83" t="s">
        <v>112</v>
      </c>
      <c r="L1023" s="84" t="str">
        <f t="shared" si="250"/>
        <v>Yes</v>
      </c>
    </row>
    <row r="1024" spans="1:12" x14ac:dyDescent="0.25">
      <c r="A1024" s="148" t="s">
        <v>692</v>
      </c>
      <c r="B1024" s="79" t="s">
        <v>50</v>
      </c>
      <c r="C1024" s="87">
        <v>77.825771450000005</v>
      </c>
      <c r="D1024" s="81" t="str">
        <f t="shared" si="247"/>
        <v>N/A</v>
      </c>
      <c r="E1024" s="87">
        <v>78.967094179</v>
      </c>
      <c r="F1024" s="81" t="str">
        <f t="shared" si="248"/>
        <v>N/A</v>
      </c>
      <c r="G1024" s="87">
        <v>75.730120802000002</v>
      </c>
      <c r="H1024" s="81" t="str">
        <f t="shared" si="249"/>
        <v>N/A</v>
      </c>
      <c r="I1024" s="82">
        <v>1.4670000000000001</v>
      </c>
      <c r="J1024" s="82">
        <v>-4.0999999999999996</v>
      </c>
      <c r="K1024" s="83" t="s">
        <v>112</v>
      </c>
      <c r="L1024" s="84" t="str">
        <f t="shared" si="250"/>
        <v>Yes</v>
      </c>
    </row>
    <row r="1025" spans="1:12" x14ac:dyDescent="0.25">
      <c r="A1025" s="129" t="s">
        <v>582</v>
      </c>
      <c r="B1025" s="79" t="s">
        <v>50</v>
      </c>
      <c r="C1025" s="87">
        <v>72.492113564999997</v>
      </c>
      <c r="D1025" s="81" t="str">
        <f t="shared" si="247"/>
        <v>N/A</v>
      </c>
      <c r="E1025" s="87">
        <v>74.216886626999994</v>
      </c>
      <c r="F1025" s="81" t="str">
        <f t="shared" si="248"/>
        <v>N/A</v>
      </c>
      <c r="G1025" s="87">
        <v>71.366695027000006</v>
      </c>
      <c r="H1025" s="81" t="str">
        <f t="shared" si="249"/>
        <v>N/A</v>
      </c>
      <c r="I1025" s="82">
        <v>2.379</v>
      </c>
      <c r="J1025" s="82">
        <v>-3.84</v>
      </c>
      <c r="K1025" s="83" t="s">
        <v>112</v>
      </c>
      <c r="L1025" s="84" t="str">
        <f t="shared" si="250"/>
        <v>Yes</v>
      </c>
    </row>
    <row r="1026" spans="1:12" x14ac:dyDescent="0.25">
      <c r="A1026" s="129" t="s">
        <v>585</v>
      </c>
      <c r="B1026" s="79" t="s">
        <v>50</v>
      </c>
      <c r="C1026" s="87">
        <v>82.099433446000006</v>
      </c>
      <c r="D1026" s="81" t="str">
        <f t="shared" si="247"/>
        <v>N/A</v>
      </c>
      <c r="E1026" s="87">
        <v>82.703579000000005</v>
      </c>
      <c r="F1026" s="81" t="str">
        <f t="shared" si="248"/>
        <v>N/A</v>
      </c>
      <c r="G1026" s="87">
        <v>79.119833482000004</v>
      </c>
      <c r="H1026" s="81" t="str">
        <f t="shared" si="249"/>
        <v>N/A</v>
      </c>
      <c r="I1026" s="82">
        <v>0.7359</v>
      </c>
      <c r="J1026" s="82">
        <v>-4.33</v>
      </c>
      <c r="K1026" s="83" t="s">
        <v>112</v>
      </c>
      <c r="L1026" s="84" t="str">
        <f t="shared" si="250"/>
        <v>Yes</v>
      </c>
    </row>
    <row r="1027" spans="1:12" x14ac:dyDescent="0.25">
      <c r="A1027" s="148" t="s">
        <v>479</v>
      </c>
      <c r="B1027" s="79" t="s">
        <v>50</v>
      </c>
      <c r="C1027" s="80">
        <v>1.0896843726000001</v>
      </c>
      <c r="D1027" s="81" t="str">
        <f t="shared" si="247"/>
        <v>N/A</v>
      </c>
      <c r="E1027" s="80">
        <v>1.1984011628</v>
      </c>
      <c r="F1027" s="81" t="str">
        <f t="shared" si="248"/>
        <v>N/A</v>
      </c>
      <c r="G1027" s="80">
        <v>1.0974962064</v>
      </c>
      <c r="H1027" s="81" t="str">
        <f t="shared" si="249"/>
        <v>N/A</v>
      </c>
      <c r="I1027" s="82">
        <v>9.9770000000000003</v>
      </c>
      <c r="J1027" s="82">
        <v>-8.42</v>
      </c>
      <c r="K1027" s="83" t="s">
        <v>112</v>
      </c>
      <c r="L1027" s="84" t="str">
        <f t="shared" si="250"/>
        <v>Yes</v>
      </c>
    </row>
    <row r="1028" spans="1:12" x14ac:dyDescent="0.25">
      <c r="A1028" s="129" t="s">
        <v>582</v>
      </c>
      <c r="B1028" s="79" t="s">
        <v>50</v>
      </c>
      <c r="C1028" s="80">
        <v>1.1457286432</v>
      </c>
      <c r="D1028" s="81" t="str">
        <f t="shared" si="247"/>
        <v>N/A</v>
      </c>
      <c r="E1028" s="80">
        <v>1.1101214575</v>
      </c>
      <c r="F1028" s="81" t="str">
        <f t="shared" si="248"/>
        <v>N/A</v>
      </c>
      <c r="G1028" s="80">
        <v>0.97476066139999995</v>
      </c>
      <c r="H1028" s="81" t="str">
        <f t="shared" si="249"/>
        <v>N/A</v>
      </c>
      <c r="I1028" s="82">
        <v>-3.11</v>
      </c>
      <c r="J1028" s="82">
        <v>-12.2</v>
      </c>
      <c r="K1028" s="83" t="s">
        <v>112</v>
      </c>
      <c r="L1028" s="84" t="str">
        <f t="shared" si="250"/>
        <v>Yes</v>
      </c>
    </row>
    <row r="1029" spans="1:12" x14ac:dyDescent="0.25">
      <c r="A1029" s="129" t="s">
        <v>585</v>
      </c>
      <c r="B1029" s="79" t="s">
        <v>50</v>
      </c>
      <c r="C1029" s="80">
        <v>0.9834054834</v>
      </c>
      <c r="D1029" s="81" t="str">
        <f t="shared" si="247"/>
        <v>N/A</v>
      </c>
      <c r="E1029" s="80">
        <v>1.2494956288000001</v>
      </c>
      <c r="F1029" s="81" t="str">
        <f t="shared" si="248"/>
        <v>N/A</v>
      </c>
      <c r="G1029" s="80">
        <v>1.1545827633000001</v>
      </c>
      <c r="H1029" s="81" t="str">
        <f t="shared" si="249"/>
        <v>N/A</v>
      </c>
      <c r="I1029" s="82">
        <v>27.06</v>
      </c>
      <c r="J1029" s="82">
        <v>-7.6</v>
      </c>
      <c r="K1029" s="83" t="s">
        <v>112</v>
      </c>
      <c r="L1029" s="84" t="str">
        <f t="shared" si="250"/>
        <v>Yes</v>
      </c>
    </row>
    <row r="1030" spans="1:12" ht="12.75" customHeight="1" x14ac:dyDescent="0.25">
      <c r="A1030" s="148" t="s">
        <v>480</v>
      </c>
      <c r="B1030" s="79" t="s">
        <v>50</v>
      </c>
      <c r="C1030" s="80">
        <v>221.81914684</v>
      </c>
      <c r="D1030" s="81" t="str">
        <f t="shared" si="247"/>
        <v>N/A</v>
      </c>
      <c r="E1030" s="80">
        <v>224.21331194999999</v>
      </c>
      <c r="F1030" s="81" t="str">
        <f t="shared" si="248"/>
        <v>N/A</v>
      </c>
      <c r="G1030" s="80">
        <v>222.73870758999999</v>
      </c>
      <c r="H1030" s="81" t="str">
        <f t="shared" si="249"/>
        <v>N/A</v>
      </c>
      <c r="I1030" s="82">
        <v>1.079</v>
      </c>
      <c r="J1030" s="82">
        <v>-0.65800000000000003</v>
      </c>
      <c r="K1030" s="83" t="s">
        <v>112</v>
      </c>
      <c r="L1030" s="84" t="str">
        <f t="shared" si="250"/>
        <v>Yes</v>
      </c>
    </row>
    <row r="1031" spans="1:12" x14ac:dyDescent="0.25">
      <c r="A1031" s="129" t="s">
        <v>582</v>
      </c>
      <c r="B1031" s="79" t="s">
        <v>50</v>
      </c>
      <c r="C1031" s="80">
        <v>212.21701113</v>
      </c>
      <c r="D1031" s="81" t="str">
        <f t="shared" si="247"/>
        <v>N/A</v>
      </c>
      <c r="E1031" s="80">
        <v>212.85359191000001</v>
      </c>
      <c r="F1031" s="81" t="str">
        <f t="shared" si="248"/>
        <v>N/A</v>
      </c>
      <c r="G1031" s="80">
        <v>215.37719297999999</v>
      </c>
      <c r="H1031" s="81" t="str">
        <f t="shared" si="249"/>
        <v>N/A</v>
      </c>
      <c r="I1031" s="82">
        <v>0.3</v>
      </c>
      <c r="J1031" s="82">
        <v>1.1859999999999999</v>
      </c>
      <c r="K1031" s="83" t="s">
        <v>112</v>
      </c>
      <c r="L1031" s="84" t="str">
        <f t="shared" si="250"/>
        <v>Yes</v>
      </c>
    </row>
    <row r="1032" spans="1:12" x14ac:dyDescent="0.25">
      <c r="A1032" s="129" t="s">
        <v>585</v>
      </c>
      <c r="B1032" s="96" t="s">
        <v>50</v>
      </c>
      <c r="C1032" s="107">
        <v>249.60289634</v>
      </c>
      <c r="D1032" s="98" t="str">
        <f t="shared" si="247"/>
        <v>N/A</v>
      </c>
      <c r="E1032" s="107">
        <v>255.55312735000001</v>
      </c>
      <c r="F1032" s="98" t="str">
        <f t="shared" si="248"/>
        <v>N/A</v>
      </c>
      <c r="G1032" s="107">
        <v>241.16199849</v>
      </c>
      <c r="H1032" s="98" t="str">
        <f t="shared" si="249"/>
        <v>N/A</v>
      </c>
      <c r="I1032" s="99">
        <v>2.3839999999999999</v>
      </c>
      <c r="J1032" s="99">
        <v>-5.63</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11</v>
      </c>
      <c r="F1035" s="81" t="str">
        <f t="shared" si="252"/>
        <v>N/A</v>
      </c>
      <c r="G1035" s="80">
        <v>11</v>
      </c>
      <c r="H1035" s="81" t="str">
        <f t="shared" si="253"/>
        <v>N/A</v>
      </c>
      <c r="I1035" s="82" t="s">
        <v>1088</v>
      </c>
      <c r="J1035" s="82">
        <v>0</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11</v>
      </c>
      <c r="D1037" s="81" t="str">
        <f t="shared" si="251"/>
        <v>N/A</v>
      </c>
      <c r="E1037" s="80">
        <v>12</v>
      </c>
      <c r="F1037" s="81" t="str">
        <f t="shared" si="252"/>
        <v>N/A</v>
      </c>
      <c r="G1037" s="80">
        <v>11</v>
      </c>
      <c r="H1037" s="81" t="str">
        <f t="shared" si="253"/>
        <v>N/A</v>
      </c>
      <c r="I1037" s="82">
        <v>9.0909999999999993</v>
      </c>
      <c r="J1037" s="82">
        <v>-16.7</v>
      </c>
      <c r="K1037" s="139" t="s">
        <v>50</v>
      </c>
      <c r="L1037" s="84" t="str">
        <f t="shared" si="254"/>
        <v>N/A</v>
      </c>
    </row>
    <row r="1038" spans="1:12" x14ac:dyDescent="0.25">
      <c r="A1038" s="129" t="s">
        <v>630</v>
      </c>
      <c r="B1038" s="79" t="s">
        <v>50</v>
      </c>
      <c r="C1038" s="80">
        <v>0</v>
      </c>
      <c r="D1038" s="81" t="str">
        <f t="shared" si="251"/>
        <v>N/A</v>
      </c>
      <c r="E1038" s="80">
        <v>11</v>
      </c>
      <c r="F1038" s="81" t="str">
        <f t="shared" si="252"/>
        <v>N/A</v>
      </c>
      <c r="G1038" s="80">
        <v>0</v>
      </c>
      <c r="H1038" s="81" t="str">
        <f t="shared" si="253"/>
        <v>N/A</v>
      </c>
      <c r="I1038" s="82" t="s">
        <v>1088</v>
      </c>
      <c r="J1038" s="82">
        <v>-100</v>
      </c>
      <c r="K1038" s="139" t="s">
        <v>50</v>
      </c>
      <c r="L1038" s="84" t="str">
        <f t="shared" si="254"/>
        <v>N/A</v>
      </c>
    </row>
    <row r="1039" spans="1:12" x14ac:dyDescent="0.25">
      <c r="A1039" s="129" t="s">
        <v>631</v>
      </c>
      <c r="B1039" s="79" t="s">
        <v>50</v>
      </c>
      <c r="C1039" s="80">
        <v>11</v>
      </c>
      <c r="D1039" s="81" t="str">
        <f t="shared" si="251"/>
        <v>N/A</v>
      </c>
      <c r="E1039" s="80">
        <v>0</v>
      </c>
      <c r="F1039" s="81" t="str">
        <f t="shared" si="252"/>
        <v>N/A</v>
      </c>
      <c r="G1039" s="80">
        <v>11</v>
      </c>
      <c r="H1039" s="81" t="str">
        <f t="shared" si="253"/>
        <v>N/A</v>
      </c>
      <c r="I1039" s="82">
        <v>-100</v>
      </c>
      <c r="J1039" s="82" t="s">
        <v>1088</v>
      </c>
      <c r="K1039" s="139" t="s">
        <v>50</v>
      </c>
      <c r="L1039" s="84" t="str">
        <f t="shared" si="254"/>
        <v>N/A</v>
      </c>
    </row>
    <row r="1040" spans="1:12" x14ac:dyDescent="0.25">
      <c r="A1040" s="148" t="s">
        <v>817</v>
      </c>
      <c r="B1040" s="130" t="s">
        <v>50</v>
      </c>
      <c r="C1040" s="143">
        <v>464161</v>
      </c>
      <c r="D1040" s="102" t="str">
        <f t="shared" si="251"/>
        <v>N/A</v>
      </c>
      <c r="E1040" s="143">
        <v>519335</v>
      </c>
      <c r="F1040" s="102" t="str">
        <f t="shared" si="252"/>
        <v>N/A</v>
      </c>
      <c r="G1040" s="143">
        <v>557389</v>
      </c>
      <c r="H1040" s="102" t="str">
        <f t="shared" si="253"/>
        <v>N/A</v>
      </c>
      <c r="I1040" s="103">
        <v>11.89</v>
      </c>
      <c r="J1040" s="103">
        <v>7.327</v>
      </c>
      <c r="K1040" s="139" t="s">
        <v>50</v>
      </c>
      <c r="L1040" s="104" t="str">
        <f t="shared" si="254"/>
        <v>N/A</v>
      </c>
    </row>
    <row r="1041" spans="1:12" x14ac:dyDescent="0.25">
      <c r="A1041" s="129" t="s">
        <v>632</v>
      </c>
      <c r="B1041" s="130" t="s">
        <v>50</v>
      </c>
      <c r="C1041" s="143">
        <v>382897</v>
      </c>
      <c r="D1041" s="102" t="str">
        <f t="shared" si="251"/>
        <v>N/A</v>
      </c>
      <c r="E1041" s="143">
        <v>477375</v>
      </c>
      <c r="F1041" s="102" t="str">
        <f t="shared" si="252"/>
        <v>N/A</v>
      </c>
      <c r="G1041" s="143">
        <v>403505</v>
      </c>
      <c r="H1041" s="102" t="str">
        <f t="shared" si="253"/>
        <v>N/A</v>
      </c>
      <c r="I1041" s="103">
        <v>24.67</v>
      </c>
      <c r="J1041" s="103">
        <v>-15.5</v>
      </c>
      <c r="K1041" s="139" t="s">
        <v>50</v>
      </c>
      <c r="L1041" s="104" t="str">
        <f t="shared" si="254"/>
        <v>N/A</v>
      </c>
    </row>
    <row r="1042" spans="1:12" x14ac:dyDescent="0.25">
      <c r="A1042" s="129" t="s">
        <v>626</v>
      </c>
      <c r="B1042" s="130" t="s">
        <v>50</v>
      </c>
      <c r="C1042" s="143">
        <v>322301</v>
      </c>
      <c r="D1042" s="102" t="str">
        <f t="shared" si="251"/>
        <v>N/A</v>
      </c>
      <c r="E1042" s="143">
        <v>340795</v>
      </c>
      <c r="F1042" s="102" t="str">
        <f t="shared" si="252"/>
        <v>N/A</v>
      </c>
      <c r="G1042" s="143">
        <v>287305</v>
      </c>
      <c r="H1042" s="102" t="str">
        <f t="shared" si="253"/>
        <v>N/A</v>
      </c>
      <c r="I1042" s="103">
        <v>5.7380000000000004</v>
      </c>
      <c r="J1042" s="103">
        <v>-15.7</v>
      </c>
      <c r="K1042" s="139" t="s">
        <v>50</v>
      </c>
      <c r="L1042" s="104" t="str">
        <f t="shared" si="254"/>
        <v>N/A</v>
      </c>
    </row>
    <row r="1043" spans="1:12" x14ac:dyDescent="0.25">
      <c r="A1043" s="129" t="s">
        <v>239</v>
      </c>
      <c r="B1043" s="130" t="s">
        <v>50</v>
      </c>
      <c r="C1043" s="143">
        <v>142783</v>
      </c>
      <c r="D1043" s="102" t="str">
        <f t="shared" si="251"/>
        <v>N/A</v>
      </c>
      <c r="E1043" s="143">
        <v>215590</v>
      </c>
      <c r="F1043" s="102" t="str">
        <f t="shared" si="252"/>
        <v>N/A</v>
      </c>
      <c r="G1043" s="143">
        <v>49130</v>
      </c>
      <c r="H1043" s="102" t="str">
        <f t="shared" si="253"/>
        <v>N/A</v>
      </c>
      <c r="I1043" s="103">
        <v>50.99</v>
      </c>
      <c r="J1043" s="103">
        <v>-77.2</v>
      </c>
      <c r="K1043" s="139" t="s">
        <v>50</v>
      </c>
      <c r="L1043" s="104" t="str">
        <f t="shared" si="254"/>
        <v>N/A</v>
      </c>
    </row>
    <row r="1044" spans="1:12" x14ac:dyDescent="0.25">
      <c r="A1044" s="129" t="s">
        <v>627</v>
      </c>
      <c r="B1044" s="130" t="s">
        <v>50</v>
      </c>
      <c r="C1044" s="143">
        <v>221131</v>
      </c>
      <c r="D1044" s="102" t="str">
        <f t="shared" si="251"/>
        <v>N/A</v>
      </c>
      <c r="E1044" s="143">
        <v>182506</v>
      </c>
      <c r="F1044" s="102" t="str">
        <f t="shared" si="252"/>
        <v>N/A</v>
      </c>
      <c r="G1044" s="143">
        <v>309308</v>
      </c>
      <c r="H1044" s="102" t="str">
        <f t="shared" si="253"/>
        <v>N/A</v>
      </c>
      <c r="I1044" s="103">
        <v>-17.5</v>
      </c>
      <c r="J1044" s="103">
        <v>69.48</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107620</v>
      </c>
      <c r="D1046" s="102" t="str">
        <f t="shared" ref="D1046:D1060" si="255">IF($B1046="N/A","N/A",IF(C1046&gt;10,"No",IF(C1046&lt;-10,"No","Yes")))</f>
        <v>N/A</v>
      </c>
      <c r="E1046" s="143">
        <v>88314</v>
      </c>
      <c r="F1046" s="102" t="str">
        <f t="shared" ref="F1046:F1060" si="256">IF($B1046="N/A","N/A",IF(E1046&gt;10,"No",IF(E1046&lt;-10,"No","Yes")))</f>
        <v>N/A</v>
      </c>
      <c r="G1046" s="143">
        <v>112571</v>
      </c>
      <c r="H1046" s="102" t="str">
        <f t="shared" ref="H1046:H1060" si="257">IF($B1046="N/A","N/A",IF(G1046&gt;10,"No",IF(G1046&lt;-10,"No","Yes")))</f>
        <v>N/A</v>
      </c>
      <c r="I1046" s="103">
        <v>-17.899999999999999</v>
      </c>
      <c r="J1046" s="103">
        <v>27.47</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377</v>
      </c>
      <c r="D1047" s="81" t="str">
        <f t="shared" si="255"/>
        <v>N/A</v>
      </c>
      <c r="E1047" s="80">
        <v>312</v>
      </c>
      <c r="F1047" s="81" t="str">
        <f t="shared" si="256"/>
        <v>N/A</v>
      </c>
      <c r="G1047" s="80">
        <v>326</v>
      </c>
      <c r="H1047" s="81" t="str">
        <f t="shared" si="257"/>
        <v>N/A</v>
      </c>
      <c r="I1047" s="82">
        <v>-17.2</v>
      </c>
      <c r="J1047" s="82">
        <v>4.4870000000000001</v>
      </c>
      <c r="K1047" s="83" t="s">
        <v>112</v>
      </c>
      <c r="L1047" s="84" t="str">
        <f t="shared" si="258"/>
        <v>Yes</v>
      </c>
    </row>
    <row r="1048" spans="1:12" x14ac:dyDescent="0.25">
      <c r="A1048" s="148" t="s">
        <v>635</v>
      </c>
      <c r="B1048" s="79" t="s">
        <v>50</v>
      </c>
      <c r="C1048" s="85">
        <v>285.46419098000001</v>
      </c>
      <c r="D1048" s="81" t="str">
        <f t="shared" si="255"/>
        <v>N/A</v>
      </c>
      <c r="E1048" s="85">
        <v>283.05769230999999</v>
      </c>
      <c r="F1048" s="81" t="str">
        <f t="shared" si="256"/>
        <v>N/A</v>
      </c>
      <c r="G1048" s="85">
        <v>345.30981594999997</v>
      </c>
      <c r="H1048" s="81" t="str">
        <f t="shared" si="257"/>
        <v>N/A</v>
      </c>
      <c r="I1048" s="82">
        <v>-0.84299999999999997</v>
      </c>
      <c r="J1048" s="82">
        <v>21.99</v>
      </c>
      <c r="K1048" s="83" t="s">
        <v>112</v>
      </c>
      <c r="L1048" s="84" t="str">
        <f t="shared" si="258"/>
        <v>No</v>
      </c>
    </row>
    <row r="1049" spans="1:12" x14ac:dyDescent="0.25">
      <c r="A1049" s="148" t="s">
        <v>636</v>
      </c>
      <c r="B1049" s="79" t="s">
        <v>50</v>
      </c>
      <c r="C1049" s="85">
        <v>59973</v>
      </c>
      <c r="D1049" s="81" t="str">
        <f t="shared" si="255"/>
        <v>N/A</v>
      </c>
      <c r="E1049" s="85">
        <v>58234</v>
      </c>
      <c r="F1049" s="81" t="str">
        <f t="shared" si="256"/>
        <v>N/A</v>
      </c>
      <c r="G1049" s="85">
        <v>63248</v>
      </c>
      <c r="H1049" s="81" t="str">
        <f t="shared" si="257"/>
        <v>N/A</v>
      </c>
      <c r="I1049" s="82">
        <v>-2.9</v>
      </c>
      <c r="J1049" s="82">
        <v>8.61</v>
      </c>
      <c r="K1049" s="83" t="s">
        <v>112</v>
      </c>
      <c r="L1049" s="84" t="str">
        <f t="shared" si="258"/>
        <v>Yes</v>
      </c>
    </row>
    <row r="1050" spans="1:12" x14ac:dyDescent="0.25">
      <c r="A1050" s="148" t="s">
        <v>637</v>
      </c>
      <c r="B1050" s="79" t="s">
        <v>50</v>
      </c>
      <c r="C1050" s="80">
        <v>360</v>
      </c>
      <c r="D1050" s="81" t="str">
        <f t="shared" si="255"/>
        <v>N/A</v>
      </c>
      <c r="E1050" s="80">
        <v>406</v>
      </c>
      <c r="F1050" s="81" t="str">
        <f t="shared" si="256"/>
        <v>N/A</v>
      </c>
      <c r="G1050" s="80">
        <v>358</v>
      </c>
      <c r="H1050" s="81" t="str">
        <f t="shared" si="257"/>
        <v>N/A</v>
      </c>
      <c r="I1050" s="82">
        <v>12.78</v>
      </c>
      <c r="J1050" s="82">
        <v>-11.8</v>
      </c>
      <c r="K1050" s="83" t="s">
        <v>112</v>
      </c>
      <c r="L1050" s="84" t="str">
        <f t="shared" si="258"/>
        <v>Yes</v>
      </c>
    </row>
    <row r="1051" spans="1:12" x14ac:dyDescent="0.25">
      <c r="A1051" s="148" t="s">
        <v>638</v>
      </c>
      <c r="B1051" s="79" t="s">
        <v>50</v>
      </c>
      <c r="C1051" s="85">
        <v>166.59166667</v>
      </c>
      <c r="D1051" s="81" t="str">
        <f t="shared" si="255"/>
        <v>N/A</v>
      </c>
      <c r="E1051" s="85">
        <v>143.43349753999999</v>
      </c>
      <c r="F1051" s="81" t="str">
        <f t="shared" si="256"/>
        <v>N/A</v>
      </c>
      <c r="G1051" s="85">
        <v>176.67039105999999</v>
      </c>
      <c r="H1051" s="81" t="str">
        <f t="shared" si="257"/>
        <v>N/A</v>
      </c>
      <c r="I1051" s="82">
        <v>-13.9</v>
      </c>
      <c r="J1051" s="82">
        <v>23.17</v>
      </c>
      <c r="K1051" s="83" t="s">
        <v>112</v>
      </c>
      <c r="L1051" s="84" t="str">
        <f t="shared" si="258"/>
        <v>No</v>
      </c>
    </row>
    <row r="1052" spans="1:12" x14ac:dyDescent="0.25">
      <c r="A1052" s="148" t="s">
        <v>648</v>
      </c>
      <c r="B1052" s="79" t="s">
        <v>50</v>
      </c>
      <c r="C1052" s="85">
        <v>31739</v>
      </c>
      <c r="D1052" s="81" t="str">
        <f t="shared" si="255"/>
        <v>N/A</v>
      </c>
      <c r="E1052" s="85">
        <v>31704</v>
      </c>
      <c r="F1052" s="81" t="str">
        <f t="shared" si="256"/>
        <v>N/A</v>
      </c>
      <c r="G1052" s="85">
        <v>30629</v>
      </c>
      <c r="H1052" s="81" t="str">
        <f t="shared" si="257"/>
        <v>N/A</v>
      </c>
      <c r="I1052" s="82">
        <v>-0.11</v>
      </c>
      <c r="J1052" s="82">
        <v>-3.39</v>
      </c>
      <c r="K1052" s="83" t="s">
        <v>112</v>
      </c>
      <c r="L1052" s="84" t="str">
        <f t="shared" si="258"/>
        <v>Yes</v>
      </c>
    </row>
    <row r="1053" spans="1:12" x14ac:dyDescent="0.25">
      <c r="A1053" s="148" t="s">
        <v>650</v>
      </c>
      <c r="B1053" s="79" t="s">
        <v>50</v>
      </c>
      <c r="C1053" s="80">
        <v>109</v>
      </c>
      <c r="D1053" s="81" t="str">
        <f t="shared" si="255"/>
        <v>N/A</v>
      </c>
      <c r="E1053" s="80">
        <v>103</v>
      </c>
      <c r="F1053" s="81" t="str">
        <f t="shared" si="256"/>
        <v>N/A</v>
      </c>
      <c r="G1053" s="80">
        <v>108</v>
      </c>
      <c r="H1053" s="81" t="str">
        <f t="shared" si="257"/>
        <v>N/A</v>
      </c>
      <c r="I1053" s="82">
        <v>-5.5</v>
      </c>
      <c r="J1053" s="82">
        <v>4.8540000000000001</v>
      </c>
      <c r="K1053" s="83" t="s">
        <v>112</v>
      </c>
      <c r="L1053" s="84" t="str">
        <f t="shared" si="258"/>
        <v>Yes</v>
      </c>
    </row>
    <row r="1054" spans="1:12" x14ac:dyDescent="0.25">
      <c r="A1054" s="148" t="s">
        <v>649</v>
      </c>
      <c r="B1054" s="79" t="s">
        <v>50</v>
      </c>
      <c r="C1054" s="85">
        <v>291.18348623999998</v>
      </c>
      <c r="D1054" s="81" t="str">
        <f t="shared" si="255"/>
        <v>N/A</v>
      </c>
      <c r="E1054" s="85">
        <v>307.80582523999999</v>
      </c>
      <c r="F1054" s="81" t="str">
        <f t="shared" si="256"/>
        <v>N/A</v>
      </c>
      <c r="G1054" s="85">
        <v>283.60185185</v>
      </c>
      <c r="H1054" s="81" t="str">
        <f t="shared" si="257"/>
        <v>N/A</v>
      </c>
      <c r="I1054" s="82">
        <v>5.7089999999999996</v>
      </c>
      <c r="J1054" s="82">
        <v>-7.86</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67226351</v>
      </c>
      <c r="D1058" s="81" t="str">
        <f t="shared" si="255"/>
        <v>N/A</v>
      </c>
      <c r="E1058" s="85">
        <v>73181617</v>
      </c>
      <c r="F1058" s="81" t="str">
        <f t="shared" si="256"/>
        <v>N/A</v>
      </c>
      <c r="G1058" s="85">
        <v>66698016</v>
      </c>
      <c r="H1058" s="81" t="str">
        <f t="shared" si="257"/>
        <v>N/A</v>
      </c>
      <c r="I1058" s="82">
        <v>8.859</v>
      </c>
      <c r="J1058" s="82">
        <v>-8.86</v>
      </c>
      <c r="K1058" s="83" t="s">
        <v>112</v>
      </c>
      <c r="L1058" s="84" t="str">
        <f t="shared" si="258"/>
        <v>Yes</v>
      </c>
    </row>
    <row r="1059" spans="1:12" x14ac:dyDescent="0.25">
      <c r="A1059" s="148" t="s">
        <v>642</v>
      </c>
      <c r="B1059" s="79" t="s">
        <v>50</v>
      </c>
      <c r="C1059" s="80">
        <v>2723</v>
      </c>
      <c r="D1059" s="81" t="str">
        <f t="shared" si="255"/>
        <v>N/A</v>
      </c>
      <c r="E1059" s="80">
        <v>2836</v>
      </c>
      <c r="F1059" s="81" t="str">
        <f t="shared" si="256"/>
        <v>N/A</v>
      </c>
      <c r="G1059" s="80">
        <v>2755</v>
      </c>
      <c r="H1059" s="81" t="str">
        <f t="shared" si="257"/>
        <v>N/A</v>
      </c>
      <c r="I1059" s="82">
        <v>4.1500000000000004</v>
      </c>
      <c r="J1059" s="82">
        <v>-2.86</v>
      </c>
      <c r="K1059" s="83" t="s">
        <v>112</v>
      </c>
      <c r="L1059" s="84" t="str">
        <f t="shared" si="258"/>
        <v>Yes</v>
      </c>
    </row>
    <row r="1060" spans="1:12" x14ac:dyDescent="0.25">
      <c r="A1060" s="148" t="s">
        <v>643</v>
      </c>
      <c r="B1060" s="96" t="s">
        <v>50</v>
      </c>
      <c r="C1060" s="94">
        <v>24688.340433000001</v>
      </c>
      <c r="D1060" s="98" t="str">
        <f t="shared" si="255"/>
        <v>N/A</v>
      </c>
      <c r="E1060" s="94">
        <v>25804.519393999999</v>
      </c>
      <c r="F1060" s="98" t="str">
        <f t="shared" si="256"/>
        <v>N/A</v>
      </c>
      <c r="G1060" s="94">
        <v>24209.806171</v>
      </c>
      <c r="H1060" s="98" t="str">
        <f t="shared" si="257"/>
        <v>N/A</v>
      </c>
      <c r="I1060" s="99">
        <v>4.5209999999999999</v>
      </c>
      <c r="J1060" s="99">
        <v>-6.18</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70840523</v>
      </c>
      <c r="D1062" s="81" t="str">
        <f t="shared" ref="D1062:D1077" si="259">IF($B1062="N/A","N/A",IF(C1062&gt;10,"No",IF(C1062&lt;-10,"No","Yes")))</f>
        <v>N/A</v>
      </c>
      <c r="E1062" s="85">
        <v>77175180</v>
      </c>
      <c r="F1062" s="81" t="str">
        <f t="shared" ref="F1062:F1077" si="260">IF($B1062="N/A","N/A",IF(E1062&gt;10,"No",IF(E1062&lt;-10,"No","Yes")))</f>
        <v>N/A</v>
      </c>
      <c r="G1062" s="85">
        <v>70392939</v>
      </c>
      <c r="H1062" s="81" t="str">
        <f t="shared" ref="H1062:H1077" si="261">IF($B1062="N/A","N/A",IF(G1062&gt;10,"No",IF(G1062&lt;-10,"No","Yes")))</f>
        <v>N/A</v>
      </c>
      <c r="I1062" s="82">
        <v>8.9420000000000002</v>
      </c>
      <c r="J1062" s="82">
        <v>-8.7899999999999991</v>
      </c>
      <c r="K1062" s="83" t="s">
        <v>112</v>
      </c>
      <c r="L1062" s="84" t="str">
        <f t="shared" ref="L1062:L1077" si="262">IF(J1062="Div by 0", "N/A", IF(K1062="N/A","N/A", IF(J1062&gt;VALUE(MID(K1062,1,2)), "No", IF(J1062&lt;-1*VALUE(MID(K1062,1,2)), "No", "Yes"))))</f>
        <v>Yes</v>
      </c>
    </row>
    <row r="1063" spans="1:12" x14ac:dyDescent="0.25">
      <c r="A1063" s="86" t="s">
        <v>482</v>
      </c>
      <c r="B1063" s="79" t="s">
        <v>50</v>
      </c>
      <c r="C1063" s="80">
        <v>3099</v>
      </c>
      <c r="D1063" s="81" t="str">
        <f t="shared" si="259"/>
        <v>N/A</v>
      </c>
      <c r="E1063" s="80">
        <v>3195</v>
      </c>
      <c r="F1063" s="81" t="str">
        <f t="shared" si="260"/>
        <v>N/A</v>
      </c>
      <c r="G1063" s="80">
        <v>3120</v>
      </c>
      <c r="H1063" s="81" t="str">
        <f t="shared" si="261"/>
        <v>N/A</v>
      </c>
      <c r="I1063" s="82">
        <v>3.0979999999999999</v>
      </c>
      <c r="J1063" s="82">
        <v>-2.35</v>
      </c>
      <c r="K1063" s="83" t="s">
        <v>112</v>
      </c>
      <c r="L1063" s="84" t="str">
        <f t="shared" si="262"/>
        <v>Yes</v>
      </c>
    </row>
    <row r="1064" spans="1:12" ht="12.75" customHeight="1" x14ac:dyDescent="0.25">
      <c r="A1064" s="86" t="s">
        <v>824</v>
      </c>
      <c r="B1064" s="79" t="s">
        <v>50</v>
      </c>
      <c r="C1064" s="85">
        <v>22859.155534000001</v>
      </c>
      <c r="D1064" s="81" t="str">
        <f t="shared" si="259"/>
        <v>N/A</v>
      </c>
      <c r="E1064" s="85">
        <v>24154.985915000001</v>
      </c>
      <c r="F1064" s="81" t="str">
        <f t="shared" si="260"/>
        <v>N/A</v>
      </c>
      <c r="G1064" s="85">
        <v>22561.839423000001</v>
      </c>
      <c r="H1064" s="81" t="str">
        <f t="shared" si="261"/>
        <v>N/A</v>
      </c>
      <c r="I1064" s="82">
        <v>5.6689999999999996</v>
      </c>
      <c r="J1064" s="82">
        <v>-6.6</v>
      </c>
      <c r="K1064" s="83" t="s">
        <v>112</v>
      </c>
      <c r="L1064" s="84" t="str">
        <f t="shared" si="262"/>
        <v>Yes</v>
      </c>
    </row>
    <row r="1065" spans="1:12" x14ac:dyDescent="0.25">
      <c r="A1065" s="129" t="s">
        <v>582</v>
      </c>
      <c r="B1065" s="79" t="s">
        <v>50</v>
      </c>
      <c r="C1065" s="85">
        <v>8139.6815353000002</v>
      </c>
      <c r="D1065" s="81" t="str">
        <f t="shared" si="259"/>
        <v>N/A</v>
      </c>
      <c r="E1065" s="85">
        <v>8851.7608476000005</v>
      </c>
      <c r="F1065" s="81" t="str">
        <f t="shared" si="260"/>
        <v>N/A</v>
      </c>
      <c r="G1065" s="85">
        <v>8560.7851518999996</v>
      </c>
      <c r="H1065" s="81" t="str">
        <f t="shared" si="261"/>
        <v>N/A</v>
      </c>
      <c r="I1065" s="82">
        <v>8.7479999999999993</v>
      </c>
      <c r="J1065" s="82">
        <v>-3.29</v>
      </c>
      <c r="K1065" s="83" t="s">
        <v>112</v>
      </c>
      <c r="L1065" s="84" t="str">
        <f t="shared" si="262"/>
        <v>Yes</v>
      </c>
    </row>
    <row r="1066" spans="1:12" x14ac:dyDescent="0.25">
      <c r="A1066" s="129" t="s">
        <v>585</v>
      </c>
      <c r="B1066" s="79" t="s">
        <v>50</v>
      </c>
      <c r="C1066" s="85">
        <v>29552.270765000001</v>
      </c>
      <c r="D1066" s="81" t="str">
        <f t="shared" si="259"/>
        <v>N/A</v>
      </c>
      <c r="E1066" s="85">
        <v>31046.088516</v>
      </c>
      <c r="F1066" s="81" t="str">
        <f t="shared" si="260"/>
        <v>N/A</v>
      </c>
      <c r="G1066" s="85">
        <v>28153.339462</v>
      </c>
      <c r="H1066" s="81" t="str">
        <f t="shared" si="261"/>
        <v>N/A</v>
      </c>
      <c r="I1066" s="82">
        <v>5.0549999999999997</v>
      </c>
      <c r="J1066" s="82">
        <v>-9.32</v>
      </c>
      <c r="K1066" s="83" t="s">
        <v>112</v>
      </c>
      <c r="L1066" s="84" t="str">
        <f t="shared" si="262"/>
        <v>Yes</v>
      </c>
    </row>
    <row r="1067" spans="1:12" ht="12.75" customHeight="1" x14ac:dyDescent="0.25">
      <c r="A1067" s="148" t="s">
        <v>483</v>
      </c>
      <c r="B1067" s="79" t="s">
        <v>50</v>
      </c>
      <c r="C1067" s="84">
        <v>10.708732161</v>
      </c>
      <c r="D1067" s="81" t="str">
        <f t="shared" si="259"/>
        <v>N/A</v>
      </c>
      <c r="E1067" s="84">
        <v>10.985799264000001</v>
      </c>
      <c r="F1067" s="81" t="str">
        <f t="shared" si="260"/>
        <v>N/A</v>
      </c>
      <c r="G1067" s="84">
        <v>10.354440461999999</v>
      </c>
      <c r="H1067" s="81" t="str">
        <f t="shared" si="261"/>
        <v>N/A</v>
      </c>
      <c r="I1067" s="82">
        <v>2.5870000000000002</v>
      </c>
      <c r="J1067" s="82">
        <v>-5.75</v>
      </c>
      <c r="K1067" s="83" t="s">
        <v>112</v>
      </c>
      <c r="L1067" s="84" t="str">
        <f t="shared" si="262"/>
        <v>Yes</v>
      </c>
    </row>
    <row r="1068" spans="1:12" x14ac:dyDescent="0.25">
      <c r="A1068" s="129" t="s">
        <v>582</v>
      </c>
      <c r="B1068" s="79" t="s">
        <v>50</v>
      </c>
      <c r="C1068" s="84">
        <v>7.6025236593000001</v>
      </c>
      <c r="D1068" s="81" t="str">
        <f t="shared" si="259"/>
        <v>N/A</v>
      </c>
      <c r="E1068" s="84">
        <v>7.8788360629999996</v>
      </c>
      <c r="F1068" s="81" t="str">
        <f t="shared" si="260"/>
        <v>N/A</v>
      </c>
      <c r="G1068" s="84">
        <v>6.8760151596999997</v>
      </c>
      <c r="H1068" s="81" t="str">
        <f t="shared" si="261"/>
        <v>N/A</v>
      </c>
      <c r="I1068" s="82">
        <v>3.6339999999999999</v>
      </c>
      <c r="J1068" s="82">
        <v>-12.7</v>
      </c>
      <c r="K1068" s="83" t="s">
        <v>112</v>
      </c>
      <c r="L1068" s="84" t="str">
        <f t="shared" si="262"/>
        <v>Yes</v>
      </c>
    </row>
    <row r="1069" spans="1:12" x14ac:dyDescent="0.25">
      <c r="A1069" s="129" t="s">
        <v>585</v>
      </c>
      <c r="B1069" s="79" t="s">
        <v>50</v>
      </c>
      <c r="C1069" s="84">
        <v>13.565472022</v>
      </c>
      <c r="D1069" s="81" t="str">
        <f t="shared" si="259"/>
        <v>N/A</v>
      </c>
      <c r="E1069" s="84">
        <v>13.736126699</v>
      </c>
      <c r="F1069" s="81" t="str">
        <f t="shared" si="260"/>
        <v>N/A</v>
      </c>
      <c r="G1069" s="84">
        <v>13.261968481</v>
      </c>
      <c r="H1069" s="81" t="str">
        <f t="shared" si="261"/>
        <v>N/A</v>
      </c>
      <c r="I1069" s="82">
        <v>1.258</v>
      </c>
      <c r="J1069" s="82">
        <v>-3.45</v>
      </c>
      <c r="K1069" s="83" t="s">
        <v>112</v>
      </c>
      <c r="L1069" s="84" t="str">
        <f t="shared" si="262"/>
        <v>Yes</v>
      </c>
    </row>
    <row r="1070" spans="1:12" ht="12.75" customHeight="1" x14ac:dyDescent="0.25">
      <c r="A1070" s="86" t="s">
        <v>820</v>
      </c>
      <c r="B1070" s="79" t="s">
        <v>50</v>
      </c>
      <c r="C1070" s="85">
        <v>67226351</v>
      </c>
      <c r="D1070" s="81" t="str">
        <f t="shared" si="259"/>
        <v>N/A</v>
      </c>
      <c r="E1070" s="85">
        <v>73181617</v>
      </c>
      <c r="F1070" s="81" t="str">
        <f t="shared" si="260"/>
        <v>N/A</v>
      </c>
      <c r="G1070" s="85">
        <v>66698016</v>
      </c>
      <c r="H1070" s="81" t="str">
        <f t="shared" si="261"/>
        <v>N/A</v>
      </c>
      <c r="I1070" s="82">
        <v>8.859</v>
      </c>
      <c r="J1070" s="82">
        <v>-8.86</v>
      </c>
      <c r="K1070" s="83" t="s">
        <v>112</v>
      </c>
      <c r="L1070" s="84" t="str">
        <f t="shared" si="262"/>
        <v>Yes</v>
      </c>
    </row>
    <row r="1071" spans="1:12" ht="13.5" customHeight="1" x14ac:dyDescent="0.25">
      <c r="A1071" s="86" t="s">
        <v>932</v>
      </c>
      <c r="B1071" s="79" t="s">
        <v>50</v>
      </c>
      <c r="C1071" s="80">
        <v>2723</v>
      </c>
      <c r="D1071" s="81" t="str">
        <f t="shared" si="259"/>
        <v>N/A</v>
      </c>
      <c r="E1071" s="80">
        <v>2836</v>
      </c>
      <c r="F1071" s="81" t="str">
        <f t="shared" si="260"/>
        <v>N/A</v>
      </c>
      <c r="G1071" s="80">
        <v>2755</v>
      </c>
      <c r="H1071" s="81" t="str">
        <f t="shared" si="261"/>
        <v>N/A</v>
      </c>
      <c r="I1071" s="82">
        <v>4.1500000000000004</v>
      </c>
      <c r="J1071" s="82">
        <v>-2.86</v>
      </c>
      <c r="K1071" s="83" t="s">
        <v>112</v>
      </c>
      <c r="L1071" s="84" t="str">
        <f t="shared" si="262"/>
        <v>Yes</v>
      </c>
    </row>
    <row r="1072" spans="1:12" ht="25" x14ac:dyDescent="0.25">
      <c r="A1072" s="86" t="s">
        <v>825</v>
      </c>
      <c r="B1072" s="79" t="s">
        <v>50</v>
      </c>
      <c r="C1072" s="85">
        <v>24688.340433000001</v>
      </c>
      <c r="D1072" s="81" t="str">
        <f t="shared" si="259"/>
        <v>N/A</v>
      </c>
      <c r="E1072" s="85">
        <v>25804.519393999999</v>
      </c>
      <c r="F1072" s="81" t="str">
        <f t="shared" si="260"/>
        <v>N/A</v>
      </c>
      <c r="G1072" s="85">
        <v>24209.806171</v>
      </c>
      <c r="H1072" s="81" t="str">
        <f t="shared" si="261"/>
        <v>N/A</v>
      </c>
      <c r="I1072" s="82">
        <v>4.5209999999999999</v>
      </c>
      <c r="J1072" s="82">
        <v>-6.18</v>
      </c>
      <c r="K1072" s="83" t="s">
        <v>112</v>
      </c>
      <c r="L1072" s="84" t="str">
        <f t="shared" si="262"/>
        <v>Yes</v>
      </c>
    </row>
    <row r="1073" spans="1:12" x14ac:dyDescent="0.25">
      <c r="A1073" s="129" t="s">
        <v>644</v>
      </c>
      <c r="B1073" s="79" t="s">
        <v>50</v>
      </c>
      <c r="C1073" s="85">
        <v>7622.7901086000002</v>
      </c>
      <c r="D1073" s="81" t="str">
        <f t="shared" si="259"/>
        <v>N/A</v>
      </c>
      <c r="E1073" s="85">
        <v>8193.7979333999992</v>
      </c>
      <c r="F1073" s="81" t="str">
        <f t="shared" si="260"/>
        <v>N/A</v>
      </c>
      <c r="G1073" s="85">
        <v>8217.5602648999993</v>
      </c>
      <c r="H1073" s="81" t="str">
        <f t="shared" si="261"/>
        <v>N/A</v>
      </c>
      <c r="I1073" s="82">
        <v>7.4909999999999997</v>
      </c>
      <c r="J1073" s="82">
        <v>0.28999999999999998</v>
      </c>
      <c r="K1073" s="83" t="s">
        <v>112</v>
      </c>
      <c r="L1073" s="84" t="str">
        <f t="shared" si="262"/>
        <v>Yes</v>
      </c>
    </row>
    <row r="1074" spans="1:12" x14ac:dyDescent="0.25">
      <c r="A1074" s="129" t="s">
        <v>645</v>
      </c>
      <c r="B1074" s="79" t="s">
        <v>50</v>
      </c>
      <c r="C1074" s="85">
        <v>32170.685684</v>
      </c>
      <c r="D1074" s="81" t="str">
        <f t="shared" si="259"/>
        <v>N/A</v>
      </c>
      <c r="E1074" s="85">
        <v>33623.353869999999</v>
      </c>
      <c r="F1074" s="81" t="str">
        <f t="shared" si="260"/>
        <v>N/A</v>
      </c>
      <c r="G1074" s="85">
        <v>30246.879000000001</v>
      </c>
      <c r="H1074" s="81" t="str">
        <f t="shared" si="261"/>
        <v>N/A</v>
      </c>
      <c r="I1074" s="82">
        <v>4.516</v>
      </c>
      <c r="J1074" s="82">
        <v>-10</v>
      </c>
      <c r="K1074" s="83" t="s">
        <v>112</v>
      </c>
      <c r="L1074" s="84" t="str">
        <f t="shared" si="262"/>
        <v>Yes</v>
      </c>
    </row>
    <row r="1075" spans="1:12" ht="25" x14ac:dyDescent="0.25">
      <c r="A1075" s="148" t="s">
        <v>484</v>
      </c>
      <c r="B1075" s="79" t="s">
        <v>50</v>
      </c>
      <c r="C1075" s="84">
        <v>9.4094474584000007</v>
      </c>
      <c r="D1075" s="81" t="str">
        <f t="shared" si="259"/>
        <v>N/A</v>
      </c>
      <c r="E1075" s="84">
        <v>9.7514011622000005</v>
      </c>
      <c r="F1075" s="81" t="str">
        <f t="shared" si="260"/>
        <v>N/A</v>
      </c>
      <c r="G1075" s="84">
        <v>9.1431036771999992</v>
      </c>
      <c r="H1075" s="81" t="str">
        <f t="shared" si="261"/>
        <v>N/A</v>
      </c>
      <c r="I1075" s="82">
        <v>3.6339999999999999</v>
      </c>
      <c r="J1075" s="82">
        <v>-6.24</v>
      </c>
      <c r="K1075" s="83" t="s">
        <v>112</v>
      </c>
      <c r="L1075" s="84" t="str">
        <f t="shared" si="262"/>
        <v>Yes</v>
      </c>
    </row>
    <row r="1076" spans="1:12" x14ac:dyDescent="0.25">
      <c r="A1076" s="129" t="s">
        <v>582</v>
      </c>
      <c r="B1076" s="79" t="s">
        <v>50</v>
      </c>
      <c r="C1076" s="84">
        <v>6.5378548896000002</v>
      </c>
      <c r="D1076" s="81" t="str">
        <f t="shared" si="259"/>
        <v>N/A</v>
      </c>
      <c r="E1076" s="84">
        <v>6.9247893146999999</v>
      </c>
      <c r="F1076" s="81" t="str">
        <f t="shared" si="260"/>
        <v>N/A</v>
      </c>
      <c r="G1076" s="84">
        <v>5.8395854281000004</v>
      </c>
      <c r="H1076" s="81" t="str">
        <f t="shared" si="261"/>
        <v>N/A</v>
      </c>
      <c r="I1076" s="82">
        <v>5.9180000000000001</v>
      </c>
      <c r="J1076" s="82">
        <v>-15.7</v>
      </c>
      <c r="K1076" s="83" t="s">
        <v>112</v>
      </c>
      <c r="L1076" s="84" t="str">
        <f t="shared" si="262"/>
        <v>No</v>
      </c>
    </row>
    <row r="1077" spans="1:12" x14ac:dyDescent="0.25">
      <c r="A1077" s="129" t="s">
        <v>585</v>
      </c>
      <c r="B1077" s="79" t="s">
        <v>50</v>
      </c>
      <c r="C1077" s="84">
        <v>12.050416958</v>
      </c>
      <c r="D1077" s="81" t="str">
        <f t="shared" si="259"/>
        <v>N/A</v>
      </c>
      <c r="E1077" s="84">
        <v>12.245915950000001</v>
      </c>
      <c r="F1077" s="81" t="str">
        <f t="shared" si="260"/>
        <v>N/A</v>
      </c>
      <c r="G1077" s="84">
        <v>11.894142134999999</v>
      </c>
      <c r="H1077" s="81" t="str">
        <f t="shared" si="261"/>
        <v>N/A</v>
      </c>
      <c r="I1077" s="82">
        <v>1.6220000000000001</v>
      </c>
      <c r="J1077" s="82">
        <v>-2.87</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292780</v>
      </c>
      <c r="D1079" s="81" t="str">
        <f>IF($B1079="N/A","N/A",IF(C1079&gt;10,"No",IF(C1079&lt;-10,"No","Yes")))</f>
        <v>N/A</v>
      </c>
      <c r="E1079" s="101">
        <v>280810</v>
      </c>
      <c r="F1079" s="81" t="str">
        <f>IF($B1079="N/A","N/A",IF(E1079&gt;10,"No",IF(E1079&lt;-10,"No","Yes")))</f>
        <v>N/A</v>
      </c>
      <c r="G1079" s="101">
        <v>290494</v>
      </c>
      <c r="H1079" s="81" t="str">
        <f>IF($B1079="N/A","N/A",IF(G1079&gt;10,"No",IF(G1079&lt;-10,"No","Yes")))</f>
        <v>N/A</v>
      </c>
      <c r="I1079" s="82">
        <v>-4.09</v>
      </c>
      <c r="J1079" s="82">
        <v>3.4489999999999998</v>
      </c>
      <c r="K1079" s="109" t="s">
        <v>112</v>
      </c>
      <c r="L1079" s="84" t="str">
        <f t="shared" ref="L1079:L1119" si="263">IF(J1079="Div by 0", "N/A", IF(K1079="N/A","N/A", IF(J1079&gt;VALUE(MID(K1079,1,2)), "No", IF(J1079&lt;-1*VALUE(MID(K1079,1,2)), "No", "Yes"))))</f>
        <v>Yes</v>
      </c>
    </row>
    <row r="1080" spans="1:12" x14ac:dyDescent="0.25">
      <c r="A1080" s="148" t="s">
        <v>38</v>
      </c>
      <c r="B1080" s="79" t="s">
        <v>50</v>
      </c>
      <c r="C1080" s="80">
        <v>237722</v>
      </c>
      <c r="D1080" s="81" t="str">
        <f>IF($B1080="N/A","N/A",IF(C1080&gt;10,"No",IF(C1080&lt;-10,"No","Yes")))</f>
        <v>N/A</v>
      </c>
      <c r="E1080" s="80">
        <v>229909</v>
      </c>
      <c r="F1080" s="81" t="str">
        <f>IF($B1080="N/A","N/A",IF(E1080&gt;10,"No",IF(E1080&lt;-10,"No","Yes")))</f>
        <v>N/A</v>
      </c>
      <c r="G1080" s="80">
        <v>230006</v>
      </c>
      <c r="H1080" s="81" t="str">
        <f>IF($B1080="N/A","N/A",IF(G1080&gt;10,"No",IF(G1080&lt;-10,"No","Yes")))</f>
        <v>N/A</v>
      </c>
      <c r="I1080" s="82">
        <v>-3.29</v>
      </c>
      <c r="J1080" s="82">
        <v>4.2200000000000001E-2</v>
      </c>
      <c r="K1080" s="83" t="s">
        <v>112</v>
      </c>
      <c r="L1080" s="84" t="str">
        <f t="shared" si="263"/>
        <v>Yes</v>
      </c>
    </row>
    <row r="1081" spans="1:12" x14ac:dyDescent="0.25">
      <c r="A1081" s="148" t="s">
        <v>485</v>
      </c>
      <c r="B1081" s="84" t="s">
        <v>107</v>
      </c>
      <c r="C1081" s="87">
        <v>81.194753739999996</v>
      </c>
      <c r="D1081" s="81" t="str">
        <f>IF($B1081="N/A","N/A",IF(C1081&gt;90,"No",IF(C1081&lt;65,"No","Yes")))</f>
        <v>Yes</v>
      </c>
      <c r="E1081" s="87">
        <v>81.873508778000001</v>
      </c>
      <c r="F1081" s="81" t="str">
        <f>IF($B1081="N/A","N/A",IF(E1081&gt;90,"No",IF(E1081&lt;65,"No","Yes")))</f>
        <v>Yes</v>
      </c>
      <c r="G1081" s="87">
        <v>79.177538951000002</v>
      </c>
      <c r="H1081" s="81" t="str">
        <f>IF($B1081="N/A","N/A",IF(G1081&gt;90,"No",IF(G1081&lt;65,"No","Yes")))</f>
        <v>Yes</v>
      </c>
      <c r="I1081" s="82">
        <v>0.83599999999999997</v>
      </c>
      <c r="J1081" s="82">
        <v>-3.29</v>
      </c>
      <c r="K1081" s="83" t="s">
        <v>112</v>
      </c>
      <c r="L1081" s="84" t="str">
        <f t="shared" si="263"/>
        <v>Yes</v>
      </c>
    </row>
    <row r="1082" spans="1:12" x14ac:dyDescent="0.25">
      <c r="A1082" s="148" t="s">
        <v>486</v>
      </c>
      <c r="B1082" s="84" t="s">
        <v>106</v>
      </c>
      <c r="C1082" s="87">
        <v>84.750597486999993</v>
      </c>
      <c r="D1082" s="81" t="str">
        <f>IF($B1082="N/A","N/A",IF(C1082&gt;100,"No",IF(C1082&lt;90,"No","Yes")))</f>
        <v>No</v>
      </c>
      <c r="E1082" s="87">
        <v>82.829851673999997</v>
      </c>
      <c r="F1082" s="81" t="str">
        <f>IF($B1082="N/A","N/A",IF(E1082&gt;100,"No",IF(E1082&lt;90,"No","Yes")))</f>
        <v>No</v>
      </c>
      <c r="G1082" s="87">
        <v>78.835259461000007</v>
      </c>
      <c r="H1082" s="81" t="str">
        <f>IF($B1082="N/A","N/A",IF(G1082&gt;100,"No",IF(G1082&lt;90,"No","Yes")))</f>
        <v>No</v>
      </c>
      <c r="I1082" s="82">
        <v>-2.27</v>
      </c>
      <c r="J1082" s="82">
        <v>-4.82</v>
      </c>
      <c r="K1082" s="83" t="s">
        <v>112</v>
      </c>
      <c r="L1082" s="84" t="str">
        <f t="shared" si="263"/>
        <v>Yes</v>
      </c>
    </row>
    <row r="1083" spans="1:12" x14ac:dyDescent="0.25">
      <c r="A1083" s="148" t="s">
        <v>487</v>
      </c>
      <c r="B1083" s="84" t="s">
        <v>108</v>
      </c>
      <c r="C1083" s="87">
        <v>90.190728030000002</v>
      </c>
      <c r="D1083" s="81" t="str">
        <f>IF($B1083="N/A","N/A",IF(C1083&gt;100,"No",IF(C1083&lt;85,"No","Yes")))</f>
        <v>Yes</v>
      </c>
      <c r="E1083" s="87">
        <v>90.288837713000007</v>
      </c>
      <c r="F1083" s="81" t="str">
        <f>IF($B1083="N/A","N/A",IF(E1083&gt;100,"No",IF(E1083&lt;85,"No","Yes")))</f>
        <v>Yes</v>
      </c>
      <c r="G1083" s="87">
        <v>86.398096831999993</v>
      </c>
      <c r="H1083" s="81" t="str">
        <f>IF($B1083="N/A","N/A",IF(G1083&gt;100,"No",IF(G1083&lt;85,"No","Yes")))</f>
        <v>Yes</v>
      </c>
      <c r="I1083" s="82">
        <v>0.10879999999999999</v>
      </c>
      <c r="J1083" s="82">
        <v>-4.3099999999999996</v>
      </c>
      <c r="K1083" s="83" t="s">
        <v>112</v>
      </c>
      <c r="L1083" s="84" t="str">
        <f t="shared" si="263"/>
        <v>Yes</v>
      </c>
    </row>
    <row r="1084" spans="1:12" x14ac:dyDescent="0.25">
      <c r="A1084" s="148" t="s">
        <v>488</v>
      </c>
      <c r="B1084" s="84" t="s">
        <v>109</v>
      </c>
      <c r="C1084" s="87">
        <v>78.852760294000007</v>
      </c>
      <c r="D1084" s="81" t="str">
        <f>IF($B1084="N/A","N/A",IF(C1084&gt;100,"No",IF(C1084&lt;80,"No","Yes")))</f>
        <v>No</v>
      </c>
      <c r="E1084" s="87">
        <v>79.874713307999997</v>
      </c>
      <c r="F1084" s="81" t="str">
        <f>IF($B1084="N/A","N/A",IF(E1084&gt;100,"No",IF(E1084&lt;80,"No","Yes")))</f>
        <v>No</v>
      </c>
      <c r="G1084" s="87">
        <v>77.199044450000002</v>
      </c>
      <c r="H1084" s="81" t="str">
        <f>IF($B1084="N/A","N/A",IF(G1084&gt;100,"No",IF(G1084&lt;80,"No","Yes")))</f>
        <v>No</v>
      </c>
      <c r="I1084" s="82">
        <v>1.296</v>
      </c>
      <c r="J1084" s="82">
        <v>-3.35</v>
      </c>
      <c r="K1084" s="83" t="s">
        <v>112</v>
      </c>
      <c r="L1084" s="84" t="str">
        <f t="shared" si="263"/>
        <v>Yes</v>
      </c>
    </row>
    <row r="1085" spans="1:12" x14ac:dyDescent="0.25">
      <c r="A1085" s="148" t="s">
        <v>489</v>
      </c>
      <c r="B1085" s="84" t="s">
        <v>109</v>
      </c>
      <c r="C1085" s="87">
        <v>81.503916046000001</v>
      </c>
      <c r="D1085" s="81" t="str">
        <f>IF($B1085="N/A","N/A",IF(C1085&gt;100,"No",IF(C1085&lt;80,"No","Yes")))</f>
        <v>Yes</v>
      </c>
      <c r="E1085" s="87">
        <v>81.860040541000004</v>
      </c>
      <c r="F1085" s="81" t="str">
        <f>IF($B1085="N/A","N/A",IF(E1085&gt;100,"No",IF(E1085&lt;80,"No","Yes")))</f>
        <v>Yes</v>
      </c>
      <c r="G1085" s="87">
        <v>79.884927044999998</v>
      </c>
      <c r="H1085" s="81" t="str">
        <f>IF($B1085="N/A","N/A",IF(G1085&gt;100,"No",IF(G1085&lt;80,"No","Yes")))</f>
        <v>No</v>
      </c>
      <c r="I1085" s="82">
        <v>0.43690000000000001</v>
      </c>
      <c r="J1085" s="82">
        <v>-2.41</v>
      </c>
      <c r="K1085" s="83" t="s">
        <v>112</v>
      </c>
      <c r="L1085" s="84" t="str">
        <f t="shared" si="263"/>
        <v>Yes</v>
      </c>
    </row>
    <row r="1086" spans="1:12" x14ac:dyDescent="0.25">
      <c r="A1086" s="78" t="s">
        <v>490</v>
      </c>
      <c r="B1086" s="79" t="s">
        <v>50</v>
      </c>
      <c r="C1086" s="80">
        <v>202199.45</v>
      </c>
      <c r="D1086" s="81" t="str">
        <f t="shared" ref="D1086:D1117" si="264">IF($B1086="N/A","N/A",IF(C1086&gt;10,"No",IF(C1086&lt;-10,"No","Yes")))</f>
        <v>N/A</v>
      </c>
      <c r="E1086" s="80">
        <v>192498</v>
      </c>
      <c r="F1086" s="81" t="str">
        <f t="shared" ref="F1086:F1117" si="265">IF($B1086="N/A","N/A",IF(E1086&gt;10,"No",IF(E1086&lt;-10,"No","Yes")))</f>
        <v>N/A</v>
      </c>
      <c r="G1086" s="80">
        <v>200080.56</v>
      </c>
      <c r="H1086" s="81" t="str">
        <f t="shared" ref="H1086:H1117" si="266">IF($B1086="N/A","N/A",IF(G1086&gt;10,"No",IF(G1086&lt;-10,"No","Yes")))</f>
        <v>N/A</v>
      </c>
      <c r="I1086" s="82">
        <v>-4.8</v>
      </c>
      <c r="J1086" s="82">
        <v>3.9390000000000001</v>
      </c>
      <c r="K1086" s="83" t="s">
        <v>112</v>
      </c>
      <c r="L1086" s="84" t="str">
        <f t="shared" si="263"/>
        <v>Yes</v>
      </c>
    </row>
    <row r="1087" spans="1:12" x14ac:dyDescent="0.25">
      <c r="A1087" s="78" t="s">
        <v>581</v>
      </c>
      <c r="B1087" s="79" t="s">
        <v>50</v>
      </c>
      <c r="C1087" s="80">
        <v>12971</v>
      </c>
      <c r="D1087" s="81" t="str">
        <f t="shared" si="264"/>
        <v>N/A</v>
      </c>
      <c r="E1087" s="80">
        <v>12877</v>
      </c>
      <c r="F1087" s="81" t="str">
        <f t="shared" si="265"/>
        <v>N/A</v>
      </c>
      <c r="G1087" s="80">
        <v>13239</v>
      </c>
      <c r="H1087" s="81" t="str">
        <f t="shared" si="266"/>
        <v>N/A</v>
      </c>
      <c r="I1087" s="82">
        <v>-0.72499999999999998</v>
      </c>
      <c r="J1087" s="82">
        <v>2.8109999999999999</v>
      </c>
      <c r="K1087" s="83" t="s">
        <v>111</v>
      </c>
      <c r="L1087" s="84" t="str">
        <f t="shared" si="263"/>
        <v>Yes</v>
      </c>
    </row>
    <row r="1088" spans="1:12" x14ac:dyDescent="0.25">
      <c r="A1088" s="129" t="s">
        <v>767</v>
      </c>
      <c r="B1088" s="79" t="s">
        <v>50</v>
      </c>
      <c r="C1088" s="80">
        <v>3551</v>
      </c>
      <c r="D1088" s="81" t="str">
        <f t="shared" si="264"/>
        <v>N/A</v>
      </c>
      <c r="E1088" s="80">
        <v>3588</v>
      </c>
      <c r="F1088" s="81" t="str">
        <f t="shared" si="265"/>
        <v>N/A</v>
      </c>
      <c r="G1088" s="80">
        <v>3693</v>
      </c>
      <c r="H1088" s="81" t="str">
        <f t="shared" si="266"/>
        <v>N/A</v>
      </c>
      <c r="I1088" s="82">
        <v>1.042</v>
      </c>
      <c r="J1088" s="82">
        <v>2.9260000000000002</v>
      </c>
      <c r="K1088" s="83" t="s">
        <v>111</v>
      </c>
      <c r="L1088" s="84" t="str">
        <f t="shared" si="263"/>
        <v>Yes</v>
      </c>
    </row>
    <row r="1089" spans="1:12" x14ac:dyDescent="0.25">
      <c r="A1089" s="129" t="s">
        <v>768</v>
      </c>
      <c r="B1089" s="79" t="s">
        <v>50</v>
      </c>
      <c r="C1089" s="80">
        <v>1548</v>
      </c>
      <c r="D1089" s="81" t="str">
        <f t="shared" si="264"/>
        <v>N/A</v>
      </c>
      <c r="E1089" s="80">
        <v>1507</v>
      </c>
      <c r="F1089" s="81" t="str">
        <f t="shared" si="265"/>
        <v>N/A</v>
      </c>
      <c r="G1089" s="80">
        <v>1743</v>
      </c>
      <c r="H1089" s="81" t="str">
        <f t="shared" si="266"/>
        <v>N/A</v>
      </c>
      <c r="I1089" s="82">
        <v>-2.65</v>
      </c>
      <c r="J1089" s="82">
        <v>15.66</v>
      </c>
      <c r="K1089" s="83" t="s">
        <v>111</v>
      </c>
      <c r="L1089" s="84" t="str">
        <f t="shared" si="263"/>
        <v>No</v>
      </c>
    </row>
    <row r="1090" spans="1:12" x14ac:dyDescent="0.25">
      <c r="A1090" s="129" t="s">
        <v>769</v>
      </c>
      <c r="B1090" s="79" t="s">
        <v>50</v>
      </c>
      <c r="C1090" s="80">
        <v>3409</v>
      </c>
      <c r="D1090" s="81" t="str">
        <f t="shared" si="264"/>
        <v>N/A</v>
      </c>
      <c r="E1090" s="80">
        <v>3546</v>
      </c>
      <c r="F1090" s="81" t="str">
        <f t="shared" si="265"/>
        <v>N/A</v>
      </c>
      <c r="G1090" s="80">
        <v>3843</v>
      </c>
      <c r="H1090" s="81" t="str">
        <f t="shared" si="266"/>
        <v>N/A</v>
      </c>
      <c r="I1090" s="82">
        <v>4.0190000000000001</v>
      </c>
      <c r="J1090" s="82">
        <v>8.3759999999999994</v>
      </c>
      <c r="K1090" s="83" t="s">
        <v>111</v>
      </c>
      <c r="L1090" s="84" t="str">
        <f t="shared" si="263"/>
        <v>Yes</v>
      </c>
    </row>
    <row r="1091" spans="1:12" x14ac:dyDescent="0.25">
      <c r="A1091" s="129" t="s">
        <v>770</v>
      </c>
      <c r="B1091" s="79" t="s">
        <v>50</v>
      </c>
      <c r="C1091" s="80">
        <v>4463</v>
      </c>
      <c r="D1091" s="81" t="str">
        <f t="shared" si="264"/>
        <v>N/A</v>
      </c>
      <c r="E1091" s="80">
        <v>4236</v>
      </c>
      <c r="F1091" s="81" t="str">
        <f t="shared" si="265"/>
        <v>N/A</v>
      </c>
      <c r="G1091" s="80">
        <v>3960</v>
      </c>
      <c r="H1091" s="81" t="str">
        <f t="shared" si="266"/>
        <v>N/A</v>
      </c>
      <c r="I1091" s="82">
        <v>-5.09</v>
      </c>
      <c r="J1091" s="82">
        <v>-6.52</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35548</v>
      </c>
      <c r="D1093" s="81" t="str">
        <f t="shared" si="264"/>
        <v>N/A</v>
      </c>
      <c r="E1093" s="80">
        <v>36041</v>
      </c>
      <c r="F1093" s="81" t="str">
        <f t="shared" si="265"/>
        <v>N/A</v>
      </c>
      <c r="G1093" s="80">
        <v>38252</v>
      </c>
      <c r="H1093" s="81" t="str">
        <f t="shared" si="266"/>
        <v>N/A</v>
      </c>
      <c r="I1093" s="82">
        <v>1.387</v>
      </c>
      <c r="J1093" s="82">
        <v>6.1349999999999998</v>
      </c>
      <c r="K1093" s="83" t="s">
        <v>111</v>
      </c>
      <c r="L1093" s="84" t="str">
        <f t="shared" si="263"/>
        <v>Yes</v>
      </c>
    </row>
    <row r="1094" spans="1:12" x14ac:dyDescent="0.25">
      <c r="A1094" s="129" t="s">
        <v>772</v>
      </c>
      <c r="B1094" s="79" t="s">
        <v>50</v>
      </c>
      <c r="C1094" s="80">
        <v>16664</v>
      </c>
      <c r="D1094" s="81" t="str">
        <f t="shared" si="264"/>
        <v>N/A</v>
      </c>
      <c r="E1094" s="80">
        <v>17229</v>
      </c>
      <c r="F1094" s="81" t="str">
        <f t="shared" si="265"/>
        <v>N/A</v>
      </c>
      <c r="G1094" s="80">
        <v>17984</v>
      </c>
      <c r="H1094" s="81" t="str">
        <f t="shared" si="266"/>
        <v>N/A</v>
      </c>
      <c r="I1094" s="82">
        <v>3.391</v>
      </c>
      <c r="J1094" s="82">
        <v>4.3819999999999997</v>
      </c>
      <c r="K1094" s="83" t="s">
        <v>111</v>
      </c>
      <c r="L1094" s="84" t="str">
        <f t="shared" si="263"/>
        <v>Yes</v>
      </c>
    </row>
    <row r="1095" spans="1:12" x14ac:dyDescent="0.25">
      <c r="A1095" s="129" t="s">
        <v>773</v>
      </c>
      <c r="B1095" s="79" t="s">
        <v>50</v>
      </c>
      <c r="C1095" s="80">
        <v>3067</v>
      </c>
      <c r="D1095" s="81" t="str">
        <f t="shared" si="264"/>
        <v>N/A</v>
      </c>
      <c r="E1095" s="80">
        <v>3003</v>
      </c>
      <c r="F1095" s="81" t="str">
        <f t="shared" si="265"/>
        <v>N/A</v>
      </c>
      <c r="G1095" s="80">
        <v>3523</v>
      </c>
      <c r="H1095" s="81" t="str">
        <f t="shared" si="266"/>
        <v>N/A</v>
      </c>
      <c r="I1095" s="82">
        <v>-2.09</v>
      </c>
      <c r="J1095" s="82">
        <v>17.32</v>
      </c>
      <c r="K1095" s="83" t="s">
        <v>111</v>
      </c>
      <c r="L1095" s="84" t="str">
        <f t="shared" si="263"/>
        <v>No</v>
      </c>
    </row>
    <row r="1096" spans="1:12" x14ac:dyDescent="0.25">
      <c r="A1096" s="129" t="s">
        <v>866</v>
      </c>
      <c r="B1096" s="79" t="s">
        <v>50</v>
      </c>
      <c r="C1096" s="80">
        <v>9366</v>
      </c>
      <c r="D1096" s="81" t="str">
        <f t="shared" si="264"/>
        <v>N/A</v>
      </c>
      <c r="E1096" s="80">
        <v>9288</v>
      </c>
      <c r="F1096" s="81" t="str">
        <f t="shared" si="265"/>
        <v>N/A</v>
      </c>
      <c r="G1096" s="80">
        <v>10081</v>
      </c>
      <c r="H1096" s="81" t="str">
        <f t="shared" si="266"/>
        <v>N/A</v>
      </c>
      <c r="I1096" s="82">
        <v>-0.83299999999999996</v>
      </c>
      <c r="J1096" s="82">
        <v>8.5380000000000003</v>
      </c>
      <c r="K1096" s="83" t="s">
        <v>111</v>
      </c>
      <c r="L1096" s="84" t="str">
        <f t="shared" si="263"/>
        <v>Yes</v>
      </c>
    </row>
    <row r="1097" spans="1:12" x14ac:dyDescent="0.25">
      <c r="A1097" s="129" t="s">
        <v>788</v>
      </c>
      <c r="B1097" s="79" t="s">
        <v>50</v>
      </c>
      <c r="C1097" s="80">
        <v>6446</v>
      </c>
      <c r="D1097" s="81" t="str">
        <f t="shared" si="264"/>
        <v>N/A</v>
      </c>
      <c r="E1097" s="80">
        <v>6521</v>
      </c>
      <c r="F1097" s="81" t="str">
        <f t="shared" si="265"/>
        <v>N/A</v>
      </c>
      <c r="G1097" s="80">
        <v>6664</v>
      </c>
      <c r="H1097" s="81" t="str">
        <f t="shared" si="266"/>
        <v>N/A</v>
      </c>
      <c r="I1097" s="82">
        <v>1.1639999999999999</v>
      </c>
      <c r="J1097" s="82">
        <v>2.1930000000000001</v>
      </c>
      <c r="K1097" s="83" t="s">
        <v>111</v>
      </c>
      <c r="L1097" s="84" t="str">
        <f t="shared" si="263"/>
        <v>Yes</v>
      </c>
    </row>
    <row r="1098" spans="1:12" x14ac:dyDescent="0.25">
      <c r="A1098" s="129" t="s">
        <v>774</v>
      </c>
      <c r="B1098" s="79" t="s">
        <v>50</v>
      </c>
      <c r="C1098" s="80">
        <v>11</v>
      </c>
      <c r="D1098" s="81" t="str">
        <f t="shared" si="264"/>
        <v>N/A</v>
      </c>
      <c r="E1098" s="80">
        <v>0</v>
      </c>
      <c r="F1098" s="81" t="str">
        <f t="shared" si="265"/>
        <v>N/A</v>
      </c>
      <c r="G1098" s="80">
        <v>0</v>
      </c>
      <c r="H1098" s="81" t="str">
        <f t="shared" si="266"/>
        <v>N/A</v>
      </c>
      <c r="I1098" s="82">
        <v>-100</v>
      </c>
      <c r="J1098" s="82" t="s">
        <v>1088</v>
      </c>
      <c r="K1098" s="83" t="s">
        <v>111</v>
      </c>
      <c r="L1098" s="84" t="str">
        <f t="shared" si="263"/>
        <v>N/A</v>
      </c>
    </row>
    <row r="1099" spans="1:12" x14ac:dyDescent="0.25">
      <c r="A1099" s="78" t="s">
        <v>587</v>
      </c>
      <c r="B1099" s="79" t="s">
        <v>50</v>
      </c>
      <c r="C1099" s="80">
        <v>166504</v>
      </c>
      <c r="D1099" s="81" t="str">
        <f t="shared" si="264"/>
        <v>N/A</v>
      </c>
      <c r="E1099" s="80">
        <v>157399</v>
      </c>
      <c r="F1099" s="81" t="str">
        <f t="shared" si="265"/>
        <v>N/A</v>
      </c>
      <c r="G1099" s="80">
        <v>164094</v>
      </c>
      <c r="H1099" s="81" t="str">
        <f t="shared" si="266"/>
        <v>N/A</v>
      </c>
      <c r="I1099" s="82">
        <v>-5.47</v>
      </c>
      <c r="J1099" s="82">
        <v>4.2539999999999996</v>
      </c>
      <c r="K1099" s="83" t="s">
        <v>111</v>
      </c>
      <c r="L1099" s="84" t="str">
        <f t="shared" si="263"/>
        <v>Yes</v>
      </c>
    </row>
    <row r="1100" spans="1:12" x14ac:dyDescent="0.25">
      <c r="A1100" s="129" t="s">
        <v>775</v>
      </c>
      <c r="B1100" s="79" t="s">
        <v>50</v>
      </c>
      <c r="C1100" s="80">
        <v>51126</v>
      </c>
      <c r="D1100" s="81" t="str">
        <f t="shared" si="264"/>
        <v>N/A</v>
      </c>
      <c r="E1100" s="80">
        <v>48039</v>
      </c>
      <c r="F1100" s="81" t="str">
        <f t="shared" si="265"/>
        <v>N/A</v>
      </c>
      <c r="G1100" s="80">
        <v>52667</v>
      </c>
      <c r="H1100" s="81" t="str">
        <f t="shared" si="266"/>
        <v>N/A</v>
      </c>
      <c r="I1100" s="82">
        <v>-6.04</v>
      </c>
      <c r="J1100" s="82">
        <v>9.6340000000000003</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1444</v>
      </c>
      <c r="D1102" s="81" t="str">
        <f t="shared" si="264"/>
        <v>N/A</v>
      </c>
      <c r="E1102" s="80">
        <v>1183</v>
      </c>
      <c r="F1102" s="81" t="str">
        <f t="shared" si="265"/>
        <v>N/A</v>
      </c>
      <c r="G1102" s="80">
        <v>1069</v>
      </c>
      <c r="H1102" s="81" t="str">
        <f t="shared" si="266"/>
        <v>N/A</v>
      </c>
      <c r="I1102" s="82">
        <v>-18.100000000000001</v>
      </c>
      <c r="J1102" s="82">
        <v>-9.64</v>
      </c>
      <c r="K1102" s="83" t="s">
        <v>111</v>
      </c>
      <c r="L1102" s="84" t="str">
        <f t="shared" si="263"/>
        <v>Yes</v>
      </c>
    </row>
    <row r="1103" spans="1:12" x14ac:dyDescent="0.25">
      <c r="A1103" s="129" t="s">
        <v>778</v>
      </c>
      <c r="B1103" s="79" t="s">
        <v>50</v>
      </c>
      <c r="C1103" s="80">
        <v>72711</v>
      </c>
      <c r="D1103" s="81" t="str">
        <f t="shared" si="264"/>
        <v>N/A</v>
      </c>
      <c r="E1103" s="80">
        <v>68204</v>
      </c>
      <c r="F1103" s="81" t="str">
        <f t="shared" si="265"/>
        <v>N/A</v>
      </c>
      <c r="G1103" s="80">
        <v>72046</v>
      </c>
      <c r="H1103" s="81" t="str">
        <f t="shared" si="266"/>
        <v>N/A</v>
      </c>
      <c r="I1103" s="82">
        <v>-6.2</v>
      </c>
      <c r="J1103" s="82">
        <v>5.633</v>
      </c>
      <c r="K1103" s="83" t="s">
        <v>111</v>
      </c>
      <c r="L1103" s="84" t="str">
        <f t="shared" si="263"/>
        <v>Yes</v>
      </c>
    </row>
    <row r="1104" spans="1:12" x14ac:dyDescent="0.25">
      <c r="A1104" s="129" t="s">
        <v>779</v>
      </c>
      <c r="B1104" s="79" t="s">
        <v>50</v>
      </c>
      <c r="C1104" s="80">
        <v>32436</v>
      </c>
      <c r="D1104" s="81" t="str">
        <f t="shared" si="264"/>
        <v>N/A</v>
      </c>
      <c r="E1104" s="80">
        <v>30691</v>
      </c>
      <c r="F1104" s="81" t="str">
        <f t="shared" si="265"/>
        <v>N/A</v>
      </c>
      <c r="G1104" s="80">
        <v>28947</v>
      </c>
      <c r="H1104" s="81" t="str">
        <f t="shared" si="266"/>
        <v>N/A</v>
      </c>
      <c r="I1104" s="82">
        <v>-5.38</v>
      </c>
      <c r="J1104" s="82">
        <v>-5.68</v>
      </c>
      <c r="K1104" s="83" t="s">
        <v>111</v>
      </c>
      <c r="L1104" s="84" t="str">
        <f t="shared" si="263"/>
        <v>Yes</v>
      </c>
    </row>
    <row r="1105" spans="1:12" x14ac:dyDescent="0.25">
      <c r="A1105" s="129" t="s">
        <v>780</v>
      </c>
      <c r="B1105" s="79" t="s">
        <v>50</v>
      </c>
      <c r="C1105" s="80">
        <v>8549</v>
      </c>
      <c r="D1105" s="81" t="str">
        <f t="shared" si="264"/>
        <v>N/A</v>
      </c>
      <c r="E1105" s="80">
        <v>9282</v>
      </c>
      <c r="F1105" s="81" t="str">
        <f t="shared" si="265"/>
        <v>N/A</v>
      </c>
      <c r="G1105" s="80">
        <v>9365</v>
      </c>
      <c r="H1105" s="81" t="str">
        <f t="shared" si="266"/>
        <v>N/A</v>
      </c>
      <c r="I1105" s="82">
        <v>8.5739999999999998</v>
      </c>
      <c r="J1105" s="82">
        <v>0.89419999999999999</v>
      </c>
      <c r="K1105" s="83" t="s">
        <v>111</v>
      </c>
      <c r="L1105" s="84" t="str">
        <f t="shared" si="263"/>
        <v>Yes</v>
      </c>
    </row>
    <row r="1106" spans="1:12" x14ac:dyDescent="0.25">
      <c r="A1106" s="129" t="s">
        <v>781</v>
      </c>
      <c r="B1106" s="79" t="s">
        <v>50</v>
      </c>
      <c r="C1106" s="80">
        <v>238</v>
      </c>
      <c r="D1106" s="81" t="str">
        <f t="shared" si="264"/>
        <v>N/A</v>
      </c>
      <c r="E1106" s="80">
        <v>0</v>
      </c>
      <c r="F1106" s="81" t="str">
        <f t="shared" si="265"/>
        <v>N/A</v>
      </c>
      <c r="G1106" s="80">
        <v>0</v>
      </c>
      <c r="H1106" s="81" t="str">
        <f t="shared" si="266"/>
        <v>N/A</v>
      </c>
      <c r="I1106" s="82">
        <v>-100</v>
      </c>
      <c r="J1106" s="82" t="s">
        <v>1088</v>
      </c>
      <c r="K1106" s="83" t="s">
        <v>111</v>
      </c>
      <c r="L1106" s="84" t="str">
        <f t="shared" si="263"/>
        <v>N/A</v>
      </c>
    </row>
    <row r="1107" spans="1:12" x14ac:dyDescent="0.25">
      <c r="A1107" s="78" t="s">
        <v>589</v>
      </c>
      <c r="B1107" s="79" t="s">
        <v>50</v>
      </c>
      <c r="C1107" s="80">
        <v>77757</v>
      </c>
      <c r="D1107" s="81" t="str">
        <f t="shared" si="264"/>
        <v>N/A</v>
      </c>
      <c r="E1107" s="80">
        <v>74493</v>
      </c>
      <c r="F1107" s="81" t="str">
        <f t="shared" si="265"/>
        <v>N/A</v>
      </c>
      <c r="G1107" s="80">
        <v>74909</v>
      </c>
      <c r="H1107" s="81" t="str">
        <f t="shared" si="266"/>
        <v>N/A</v>
      </c>
      <c r="I1107" s="82">
        <v>-4.2</v>
      </c>
      <c r="J1107" s="82">
        <v>0.55840000000000001</v>
      </c>
      <c r="K1107" s="83" t="s">
        <v>111</v>
      </c>
      <c r="L1107" s="84" t="str">
        <f t="shared" si="263"/>
        <v>Yes</v>
      </c>
    </row>
    <row r="1108" spans="1:12" x14ac:dyDescent="0.25">
      <c r="A1108" s="129" t="s">
        <v>782</v>
      </c>
      <c r="B1108" s="79" t="s">
        <v>50</v>
      </c>
      <c r="C1108" s="80">
        <v>22373</v>
      </c>
      <c r="D1108" s="81" t="str">
        <f t="shared" si="264"/>
        <v>N/A</v>
      </c>
      <c r="E1108" s="80">
        <v>19412</v>
      </c>
      <c r="F1108" s="81" t="str">
        <f t="shared" si="265"/>
        <v>N/A</v>
      </c>
      <c r="G1108" s="80">
        <v>22303</v>
      </c>
      <c r="H1108" s="81" t="str">
        <f t="shared" si="266"/>
        <v>N/A</v>
      </c>
      <c r="I1108" s="82">
        <v>-13.2</v>
      </c>
      <c r="J1108" s="82">
        <v>14.89</v>
      </c>
      <c r="K1108" s="83" t="s">
        <v>111</v>
      </c>
      <c r="L1108" s="84" t="str">
        <f t="shared" si="263"/>
        <v>No</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1265</v>
      </c>
      <c r="D1110" s="81" t="str">
        <f t="shared" si="264"/>
        <v>N/A</v>
      </c>
      <c r="E1110" s="80">
        <v>927</v>
      </c>
      <c r="F1110" s="81" t="str">
        <f t="shared" si="265"/>
        <v>N/A</v>
      </c>
      <c r="G1110" s="80">
        <v>1128</v>
      </c>
      <c r="H1110" s="81" t="str">
        <f t="shared" si="266"/>
        <v>N/A</v>
      </c>
      <c r="I1110" s="82">
        <v>-26.7</v>
      </c>
      <c r="J1110" s="82">
        <v>21.68</v>
      </c>
      <c r="K1110" s="83" t="s">
        <v>111</v>
      </c>
      <c r="L1110" s="84" t="str">
        <f t="shared" si="263"/>
        <v>No</v>
      </c>
    </row>
    <row r="1111" spans="1:12" x14ac:dyDescent="0.25">
      <c r="A1111" s="129" t="s">
        <v>785</v>
      </c>
      <c r="B1111" s="79" t="s">
        <v>50</v>
      </c>
      <c r="C1111" s="80">
        <v>18466</v>
      </c>
      <c r="D1111" s="81" t="str">
        <f t="shared" si="264"/>
        <v>N/A</v>
      </c>
      <c r="E1111" s="80">
        <v>18579</v>
      </c>
      <c r="F1111" s="81" t="str">
        <f t="shared" si="265"/>
        <v>N/A</v>
      </c>
      <c r="G1111" s="80">
        <v>20287</v>
      </c>
      <c r="H1111" s="81" t="str">
        <f t="shared" si="266"/>
        <v>N/A</v>
      </c>
      <c r="I1111" s="82">
        <v>0.6119</v>
      </c>
      <c r="J1111" s="82">
        <v>9.1929999999999996</v>
      </c>
      <c r="K1111" s="83" t="s">
        <v>111</v>
      </c>
      <c r="L1111" s="84" t="str">
        <f t="shared" si="263"/>
        <v>Yes</v>
      </c>
    </row>
    <row r="1112" spans="1:12" x14ac:dyDescent="0.25">
      <c r="A1112" s="129" t="s">
        <v>786</v>
      </c>
      <c r="B1112" s="79" t="s">
        <v>50</v>
      </c>
      <c r="C1112" s="80">
        <v>10856</v>
      </c>
      <c r="D1112" s="81" t="str">
        <f t="shared" si="264"/>
        <v>N/A</v>
      </c>
      <c r="E1112" s="80">
        <v>8040</v>
      </c>
      <c r="F1112" s="81" t="str">
        <f t="shared" si="265"/>
        <v>N/A</v>
      </c>
      <c r="G1112" s="80">
        <v>5853</v>
      </c>
      <c r="H1112" s="81" t="str">
        <f t="shared" si="266"/>
        <v>N/A</v>
      </c>
      <c r="I1112" s="82">
        <v>-25.9</v>
      </c>
      <c r="J1112" s="82">
        <v>-27.2</v>
      </c>
      <c r="K1112" s="83" t="s">
        <v>111</v>
      </c>
      <c r="L1112" s="84" t="str">
        <f t="shared" si="263"/>
        <v>No</v>
      </c>
    </row>
    <row r="1113" spans="1:12" x14ac:dyDescent="0.25">
      <c r="A1113" s="129" t="s">
        <v>787</v>
      </c>
      <c r="B1113" s="79" t="s">
        <v>50</v>
      </c>
      <c r="C1113" s="80">
        <v>24797</v>
      </c>
      <c r="D1113" s="81" t="str">
        <f t="shared" si="264"/>
        <v>N/A</v>
      </c>
      <c r="E1113" s="80">
        <v>27535</v>
      </c>
      <c r="F1113" s="81" t="str">
        <f t="shared" si="265"/>
        <v>N/A</v>
      </c>
      <c r="G1113" s="80">
        <v>25338</v>
      </c>
      <c r="H1113" s="81" t="str">
        <f t="shared" si="266"/>
        <v>N/A</v>
      </c>
      <c r="I1113" s="82">
        <v>11.04</v>
      </c>
      <c r="J1113" s="82">
        <v>-7.98</v>
      </c>
      <c r="K1113" s="83" t="s">
        <v>111</v>
      </c>
      <c r="L1113" s="84" t="str">
        <f t="shared" si="263"/>
        <v>Yes</v>
      </c>
    </row>
    <row r="1114" spans="1:12" x14ac:dyDescent="0.25">
      <c r="A1114" s="148" t="s">
        <v>399</v>
      </c>
      <c r="B1114" s="79" t="s">
        <v>50</v>
      </c>
      <c r="C1114" s="85">
        <v>985195031</v>
      </c>
      <c r="D1114" s="81" t="str">
        <f t="shared" si="264"/>
        <v>N/A</v>
      </c>
      <c r="E1114" s="85">
        <v>1042953895</v>
      </c>
      <c r="F1114" s="81" t="str">
        <f t="shared" si="265"/>
        <v>N/A</v>
      </c>
      <c r="G1114" s="85">
        <v>1009894758</v>
      </c>
      <c r="H1114" s="81" t="str">
        <f t="shared" si="266"/>
        <v>N/A</v>
      </c>
      <c r="I1114" s="82">
        <v>5.8630000000000004</v>
      </c>
      <c r="J1114" s="82">
        <v>-3.17</v>
      </c>
      <c r="K1114" s="83" t="s">
        <v>112</v>
      </c>
      <c r="L1114" s="84" t="str">
        <f t="shared" si="263"/>
        <v>Yes</v>
      </c>
    </row>
    <row r="1115" spans="1:12" x14ac:dyDescent="0.25">
      <c r="A1115" s="148" t="s">
        <v>491</v>
      </c>
      <c r="B1115" s="79" t="s">
        <v>50</v>
      </c>
      <c r="C1115" s="85">
        <v>3364.9669752</v>
      </c>
      <c r="D1115" s="81" t="str">
        <f t="shared" si="264"/>
        <v>N/A</v>
      </c>
      <c r="E1115" s="85">
        <v>3714.0910045999999</v>
      </c>
      <c r="F1115" s="81" t="str">
        <f t="shared" si="265"/>
        <v>N/A</v>
      </c>
      <c r="G1115" s="85">
        <v>3476.4737240999998</v>
      </c>
      <c r="H1115" s="81" t="str">
        <f t="shared" si="266"/>
        <v>N/A</v>
      </c>
      <c r="I1115" s="82">
        <v>10.38</v>
      </c>
      <c r="J1115" s="82">
        <v>-6.4</v>
      </c>
      <c r="K1115" s="83" t="s">
        <v>112</v>
      </c>
      <c r="L1115" s="84" t="str">
        <f t="shared" si="263"/>
        <v>Yes</v>
      </c>
    </row>
    <row r="1116" spans="1:12" ht="12.75" customHeight="1" x14ac:dyDescent="0.25">
      <c r="A1116" s="148" t="s">
        <v>492</v>
      </c>
      <c r="B1116" s="96" t="s">
        <v>50</v>
      </c>
      <c r="C1116" s="94">
        <v>4144.3157596000001</v>
      </c>
      <c r="D1116" s="98" t="str">
        <f t="shared" si="264"/>
        <v>N/A</v>
      </c>
      <c r="E1116" s="94">
        <v>4536.3769795999997</v>
      </c>
      <c r="F1116" s="98" t="str">
        <f t="shared" si="265"/>
        <v>N/A</v>
      </c>
      <c r="G1116" s="94">
        <v>4390.7322330999996</v>
      </c>
      <c r="H1116" s="98" t="str">
        <f t="shared" si="266"/>
        <v>N/A</v>
      </c>
      <c r="I1116" s="99">
        <v>9.4600000000000009</v>
      </c>
      <c r="J1116" s="99">
        <v>-3.21</v>
      </c>
      <c r="K1116" s="90" t="s">
        <v>112</v>
      </c>
      <c r="L1116" s="92" t="str">
        <f t="shared" si="263"/>
        <v>Yes</v>
      </c>
    </row>
    <row r="1117" spans="1:12" x14ac:dyDescent="0.25">
      <c r="A1117" s="141" t="s">
        <v>591</v>
      </c>
      <c r="B1117" s="79" t="s">
        <v>50</v>
      </c>
      <c r="C1117" s="85" t="s">
        <v>50</v>
      </c>
      <c r="D1117" s="81" t="str">
        <f t="shared" si="264"/>
        <v>N/A</v>
      </c>
      <c r="E1117" s="85">
        <v>623436</v>
      </c>
      <c r="F1117" s="81" t="str">
        <f t="shared" si="265"/>
        <v>N/A</v>
      </c>
      <c r="G1117" s="85">
        <v>110621688</v>
      </c>
      <c r="H1117" s="81" t="str">
        <f t="shared" si="266"/>
        <v>N/A</v>
      </c>
      <c r="I1117" s="82" t="s">
        <v>50</v>
      </c>
      <c r="J1117" s="82">
        <v>17644</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436</v>
      </c>
      <c r="F1118" s="81" t="str">
        <f>IF($B1118="N/A","N/A",IF(E1118&gt;0,"No",IF(E1118&lt;0,"No","Yes")))</f>
        <v>No</v>
      </c>
      <c r="G1118" s="89">
        <v>0</v>
      </c>
      <c r="H1118" s="81" t="str">
        <f>IF($B1118="N/A","N/A",IF(G1118&gt;0,"No",IF(G1118&lt;0,"No","Yes")))</f>
        <v>Yes</v>
      </c>
      <c r="I1118" s="82" t="s">
        <v>50</v>
      </c>
      <c r="J1118" s="82">
        <v>-100</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623436</v>
      </c>
      <c r="F1119" s="81" t="str">
        <f t="shared" ref="F1119:F1120" si="268">IF($B1119="N/A","N/A",IF(E1119&gt;10,"No",IF(E1119&lt;-10,"No","Yes")))</f>
        <v>N/A</v>
      </c>
      <c r="G1119" s="85">
        <v>0</v>
      </c>
      <c r="H1119" s="81" t="str">
        <f t="shared" ref="H1119:H1120" si="269">IF($B1119="N/A","N/A",IF(G1119&gt;10,"No",IF(G1119&lt;-10,"No","Yes")))</f>
        <v>N/A</v>
      </c>
      <c r="I1119" s="82" t="s">
        <v>50</v>
      </c>
      <c r="J1119" s="82">
        <v>-100</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t="s">
        <v>1088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9976.6392722000001</v>
      </c>
      <c r="D1122" s="102" t="str">
        <f t="shared" ref="D1122:D1148" si="270">IF($B1122="N/A","N/A",IF(C1122&gt;10,"No",IF(C1122&lt;-10,"No","Yes")))</f>
        <v>N/A</v>
      </c>
      <c r="E1122" s="143">
        <v>10363.562864</v>
      </c>
      <c r="F1122" s="102" t="str">
        <f t="shared" ref="F1122:F1148" si="271">IF($B1122="N/A","N/A",IF(E1122&gt;10,"No",IF(E1122&lt;-10,"No","Yes")))</f>
        <v>N/A</v>
      </c>
      <c r="G1122" s="143">
        <v>9587.8320870000007</v>
      </c>
      <c r="H1122" s="102" t="str">
        <f t="shared" ref="H1122:H1148" si="272">IF($B1122="N/A","N/A",IF(G1122&gt;10,"No",IF(G1122&lt;-10,"No","Yes")))</f>
        <v>N/A</v>
      </c>
      <c r="I1122" s="103">
        <v>3.8780000000000001</v>
      </c>
      <c r="J1122" s="103">
        <v>-7.49</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3698.7786538999999</v>
      </c>
      <c r="D1123" s="81" t="str">
        <f t="shared" si="270"/>
        <v>N/A</v>
      </c>
      <c r="E1123" s="85">
        <v>3544.2781494000001</v>
      </c>
      <c r="F1123" s="81" t="str">
        <f t="shared" si="271"/>
        <v>N/A</v>
      </c>
      <c r="G1123" s="85">
        <v>3255.76469</v>
      </c>
      <c r="H1123" s="81" t="str">
        <f t="shared" si="272"/>
        <v>N/A</v>
      </c>
      <c r="I1123" s="82">
        <v>-4.18</v>
      </c>
      <c r="J1123" s="82">
        <v>-8.14</v>
      </c>
      <c r="K1123" s="83" t="s">
        <v>112</v>
      </c>
      <c r="L1123" s="84" t="str">
        <f t="shared" si="273"/>
        <v>Yes</v>
      </c>
    </row>
    <row r="1124" spans="1:12" x14ac:dyDescent="0.25">
      <c r="A1124" s="129" t="s">
        <v>768</v>
      </c>
      <c r="B1124" s="79" t="s">
        <v>50</v>
      </c>
      <c r="C1124" s="85">
        <v>5203.0316536999999</v>
      </c>
      <c r="D1124" s="81" t="str">
        <f t="shared" si="270"/>
        <v>N/A</v>
      </c>
      <c r="E1124" s="85">
        <v>6060.5454545000002</v>
      </c>
      <c r="F1124" s="81" t="str">
        <f t="shared" si="271"/>
        <v>N/A</v>
      </c>
      <c r="G1124" s="85">
        <v>5437.4509466</v>
      </c>
      <c r="H1124" s="81" t="str">
        <f t="shared" si="272"/>
        <v>N/A</v>
      </c>
      <c r="I1124" s="82">
        <v>16.48</v>
      </c>
      <c r="J1124" s="82">
        <v>-10.3</v>
      </c>
      <c r="K1124" s="83" t="s">
        <v>112</v>
      </c>
      <c r="L1124" s="84" t="str">
        <f t="shared" si="273"/>
        <v>Yes</v>
      </c>
    </row>
    <row r="1125" spans="1:12" x14ac:dyDescent="0.25">
      <c r="A1125" s="129" t="s">
        <v>769</v>
      </c>
      <c r="B1125" s="79" t="s">
        <v>50</v>
      </c>
      <c r="C1125" s="85">
        <v>1435.1237900000001</v>
      </c>
      <c r="D1125" s="81" t="str">
        <f t="shared" si="270"/>
        <v>N/A</v>
      </c>
      <c r="E1125" s="85">
        <v>1307.5775521999999</v>
      </c>
      <c r="F1125" s="81" t="str">
        <f t="shared" si="271"/>
        <v>N/A</v>
      </c>
      <c r="G1125" s="85">
        <v>1391.9063232000001</v>
      </c>
      <c r="H1125" s="81" t="str">
        <f t="shared" si="272"/>
        <v>N/A</v>
      </c>
      <c r="I1125" s="82">
        <v>-8.89</v>
      </c>
      <c r="J1125" s="82">
        <v>6.4489999999999998</v>
      </c>
      <c r="K1125" s="83" t="s">
        <v>112</v>
      </c>
      <c r="L1125" s="84" t="str">
        <f t="shared" si="273"/>
        <v>Yes</v>
      </c>
    </row>
    <row r="1126" spans="1:12" x14ac:dyDescent="0.25">
      <c r="A1126" s="129" t="s">
        <v>770</v>
      </c>
      <c r="B1126" s="79" t="s">
        <v>50</v>
      </c>
      <c r="C1126" s="85">
        <v>23151.690567000001</v>
      </c>
      <c r="D1126" s="81" t="str">
        <f t="shared" si="270"/>
        <v>N/A</v>
      </c>
      <c r="E1126" s="85">
        <v>25251.373229000001</v>
      </c>
      <c r="F1126" s="81" t="str">
        <f t="shared" si="271"/>
        <v>N/A</v>
      </c>
      <c r="G1126" s="85">
        <v>25273.534596000001</v>
      </c>
      <c r="H1126" s="81" t="str">
        <f t="shared" si="272"/>
        <v>N/A</v>
      </c>
      <c r="I1126" s="82">
        <v>9.0690000000000008</v>
      </c>
      <c r="J1126" s="82">
        <v>8.7800000000000003E-2</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12997.715061000001</v>
      </c>
      <c r="D1128" s="81" t="str">
        <f t="shared" si="270"/>
        <v>N/A</v>
      </c>
      <c r="E1128" s="85">
        <v>13639.48209</v>
      </c>
      <c r="F1128" s="81" t="str">
        <f t="shared" si="271"/>
        <v>N/A</v>
      </c>
      <c r="G1128" s="85">
        <v>12103.202552000001</v>
      </c>
      <c r="H1128" s="81" t="str">
        <f t="shared" si="272"/>
        <v>N/A</v>
      </c>
      <c r="I1128" s="82">
        <v>4.9379999999999997</v>
      </c>
      <c r="J1128" s="82">
        <v>-11.3</v>
      </c>
      <c r="K1128" s="83" t="s">
        <v>112</v>
      </c>
      <c r="L1128" s="84" t="str">
        <f t="shared" si="273"/>
        <v>Yes</v>
      </c>
    </row>
    <row r="1129" spans="1:12" x14ac:dyDescent="0.25">
      <c r="A1129" s="129" t="s">
        <v>772</v>
      </c>
      <c r="B1129" s="79" t="s">
        <v>50</v>
      </c>
      <c r="C1129" s="85">
        <v>9739.0654704999997</v>
      </c>
      <c r="D1129" s="81" t="str">
        <f t="shared" si="270"/>
        <v>N/A</v>
      </c>
      <c r="E1129" s="85">
        <v>9808.4344999999994</v>
      </c>
      <c r="F1129" s="81" t="str">
        <f t="shared" si="271"/>
        <v>N/A</v>
      </c>
      <c r="G1129" s="85">
        <v>9245.8336854999998</v>
      </c>
      <c r="H1129" s="81" t="str">
        <f t="shared" si="272"/>
        <v>N/A</v>
      </c>
      <c r="I1129" s="82">
        <v>0.71230000000000004</v>
      </c>
      <c r="J1129" s="82">
        <v>-5.74</v>
      </c>
      <c r="K1129" s="83" t="s">
        <v>112</v>
      </c>
      <c r="L1129" s="84" t="str">
        <f t="shared" si="273"/>
        <v>Yes</v>
      </c>
    </row>
    <row r="1130" spans="1:12" x14ac:dyDescent="0.25">
      <c r="A1130" s="129" t="s">
        <v>773</v>
      </c>
      <c r="B1130" s="79" t="s">
        <v>50</v>
      </c>
      <c r="C1130" s="85">
        <v>7048.2109553</v>
      </c>
      <c r="D1130" s="81" t="str">
        <f t="shared" si="270"/>
        <v>N/A</v>
      </c>
      <c r="E1130" s="85">
        <v>7105.8827838999996</v>
      </c>
      <c r="F1130" s="81" t="str">
        <f t="shared" si="271"/>
        <v>N/A</v>
      </c>
      <c r="G1130" s="85">
        <v>6166.9849560000002</v>
      </c>
      <c r="H1130" s="81" t="str">
        <f t="shared" si="272"/>
        <v>N/A</v>
      </c>
      <c r="I1130" s="82">
        <v>0.81820000000000004</v>
      </c>
      <c r="J1130" s="82">
        <v>-13.2</v>
      </c>
      <c r="K1130" s="83" t="s">
        <v>112</v>
      </c>
      <c r="L1130" s="84" t="str">
        <f t="shared" si="273"/>
        <v>Yes</v>
      </c>
    </row>
    <row r="1131" spans="1:12" x14ac:dyDescent="0.25">
      <c r="A1131" s="129" t="s">
        <v>866</v>
      </c>
      <c r="B1131" s="79" t="s">
        <v>50</v>
      </c>
      <c r="C1131" s="85">
        <v>6146.6333547000004</v>
      </c>
      <c r="D1131" s="81" t="str">
        <f t="shared" si="270"/>
        <v>N/A</v>
      </c>
      <c r="E1131" s="85">
        <v>6672.2593668999998</v>
      </c>
      <c r="F1131" s="81" t="str">
        <f t="shared" si="271"/>
        <v>N/A</v>
      </c>
      <c r="G1131" s="85">
        <v>5509.8780875000002</v>
      </c>
      <c r="H1131" s="81" t="str">
        <f t="shared" si="272"/>
        <v>N/A</v>
      </c>
      <c r="I1131" s="82">
        <v>8.5510000000000002</v>
      </c>
      <c r="J1131" s="82">
        <v>-17.399999999999999</v>
      </c>
      <c r="K1131" s="83" t="s">
        <v>112</v>
      </c>
      <c r="L1131" s="84" t="str">
        <f t="shared" si="273"/>
        <v>No</v>
      </c>
    </row>
    <row r="1132" spans="1:12" x14ac:dyDescent="0.25">
      <c r="A1132" s="129" t="s">
        <v>788</v>
      </c>
      <c r="B1132" s="79" t="s">
        <v>50</v>
      </c>
      <c r="C1132" s="85">
        <v>34217.302979</v>
      </c>
      <c r="D1132" s="81" t="str">
        <f t="shared" si="270"/>
        <v>N/A</v>
      </c>
      <c r="E1132" s="85">
        <v>36693.780862</v>
      </c>
      <c r="F1132" s="81" t="str">
        <f t="shared" si="271"/>
        <v>N/A</v>
      </c>
      <c r="G1132" s="85">
        <v>32926.659963999999</v>
      </c>
      <c r="H1132" s="81" t="str">
        <f t="shared" si="272"/>
        <v>N/A</v>
      </c>
      <c r="I1132" s="82">
        <v>7.2380000000000004</v>
      </c>
      <c r="J1132" s="82">
        <v>-10.3</v>
      </c>
      <c r="K1132" s="83" t="s">
        <v>112</v>
      </c>
      <c r="L1132" s="84" t="str">
        <f t="shared" si="273"/>
        <v>Yes</v>
      </c>
    </row>
    <row r="1133" spans="1:12" x14ac:dyDescent="0.25">
      <c r="A1133" s="129" t="s">
        <v>774</v>
      </c>
      <c r="B1133" s="79" t="s">
        <v>50</v>
      </c>
      <c r="C1133" s="85">
        <v>4.4000000000000004</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1472.5461971</v>
      </c>
      <c r="D1134" s="81" t="str">
        <f t="shared" si="270"/>
        <v>N/A</v>
      </c>
      <c r="E1134" s="85">
        <v>1705.4901110999999</v>
      </c>
      <c r="F1134" s="81" t="str">
        <f t="shared" si="271"/>
        <v>N/A</v>
      </c>
      <c r="G1134" s="85">
        <v>1678.4487122999999</v>
      </c>
      <c r="H1134" s="81" t="str">
        <f t="shared" si="272"/>
        <v>N/A</v>
      </c>
      <c r="I1134" s="82">
        <v>15.82</v>
      </c>
      <c r="J1134" s="82">
        <v>-1.59</v>
      </c>
      <c r="K1134" s="83" t="s">
        <v>112</v>
      </c>
      <c r="L1134" s="84" t="str">
        <f t="shared" si="273"/>
        <v>Yes</v>
      </c>
    </row>
    <row r="1135" spans="1:12" x14ac:dyDescent="0.25">
      <c r="A1135" s="129" t="s">
        <v>775</v>
      </c>
      <c r="B1135" s="79" t="s">
        <v>50</v>
      </c>
      <c r="C1135" s="85">
        <v>988.00504636000005</v>
      </c>
      <c r="D1135" s="81" t="str">
        <f t="shared" si="270"/>
        <v>N/A</v>
      </c>
      <c r="E1135" s="85">
        <v>1051.5459522000001</v>
      </c>
      <c r="F1135" s="81" t="str">
        <f t="shared" si="271"/>
        <v>N/A</v>
      </c>
      <c r="G1135" s="85">
        <v>1098.3385042</v>
      </c>
      <c r="H1135" s="81" t="str">
        <f t="shared" si="272"/>
        <v>N/A</v>
      </c>
      <c r="I1135" s="82">
        <v>6.431</v>
      </c>
      <c r="J1135" s="82">
        <v>4.45</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3418.8476454000001</v>
      </c>
      <c r="D1137" s="81" t="str">
        <f t="shared" si="270"/>
        <v>N/A</v>
      </c>
      <c r="E1137" s="85">
        <v>5383.5376162000002</v>
      </c>
      <c r="F1137" s="81" t="str">
        <f t="shared" si="271"/>
        <v>N/A</v>
      </c>
      <c r="G1137" s="85">
        <v>4938.3115060999999</v>
      </c>
      <c r="H1137" s="81" t="str">
        <f t="shared" si="272"/>
        <v>N/A</v>
      </c>
      <c r="I1137" s="82">
        <v>57.47</v>
      </c>
      <c r="J1137" s="82">
        <v>-8.27</v>
      </c>
      <c r="K1137" s="83" t="s">
        <v>112</v>
      </c>
      <c r="L1137" s="84" t="str">
        <f t="shared" si="273"/>
        <v>Yes</v>
      </c>
    </row>
    <row r="1138" spans="1:12" x14ac:dyDescent="0.25">
      <c r="A1138" s="129" t="s">
        <v>778</v>
      </c>
      <c r="B1138" s="79" t="s">
        <v>50</v>
      </c>
      <c r="C1138" s="85">
        <v>820.83672347000004</v>
      </c>
      <c r="D1138" s="81" t="str">
        <f t="shared" si="270"/>
        <v>N/A</v>
      </c>
      <c r="E1138" s="85">
        <v>849.30270952000001</v>
      </c>
      <c r="F1138" s="81" t="str">
        <f t="shared" si="271"/>
        <v>N/A</v>
      </c>
      <c r="G1138" s="85">
        <v>850.97849985000005</v>
      </c>
      <c r="H1138" s="81" t="str">
        <f t="shared" si="272"/>
        <v>N/A</v>
      </c>
      <c r="I1138" s="82">
        <v>3.468</v>
      </c>
      <c r="J1138" s="82">
        <v>0.1973</v>
      </c>
      <c r="K1138" s="83" t="s">
        <v>112</v>
      </c>
      <c r="L1138" s="84" t="str">
        <f t="shared" si="273"/>
        <v>Yes</v>
      </c>
    </row>
    <row r="1139" spans="1:12" x14ac:dyDescent="0.25">
      <c r="A1139" s="129" t="s">
        <v>779</v>
      </c>
      <c r="B1139" s="79" t="s">
        <v>50</v>
      </c>
      <c r="C1139" s="85">
        <v>2209.1532556000002</v>
      </c>
      <c r="D1139" s="81" t="str">
        <f t="shared" si="270"/>
        <v>N/A</v>
      </c>
      <c r="E1139" s="85">
        <v>2875.4925874</v>
      </c>
      <c r="F1139" s="81" t="str">
        <f t="shared" si="271"/>
        <v>N/A</v>
      </c>
      <c r="G1139" s="85">
        <v>3131.3968977999998</v>
      </c>
      <c r="H1139" s="81" t="str">
        <f t="shared" si="272"/>
        <v>N/A</v>
      </c>
      <c r="I1139" s="82">
        <v>30.16</v>
      </c>
      <c r="J1139" s="82">
        <v>8.8989999999999991</v>
      </c>
      <c r="K1139" s="83" t="s">
        <v>112</v>
      </c>
      <c r="L1139" s="84" t="str">
        <f t="shared" si="273"/>
        <v>Yes</v>
      </c>
    </row>
    <row r="1140" spans="1:12" x14ac:dyDescent="0.25">
      <c r="A1140" s="129" t="s">
        <v>780</v>
      </c>
      <c r="B1140" s="79" t="s">
        <v>50</v>
      </c>
      <c r="C1140" s="85">
        <v>6822.8250088000004</v>
      </c>
      <c r="D1140" s="81" t="str">
        <f t="shared" si="270"/>
        <v>N/A</v>
      </c>
      <c r="E1140" s="85">
        <v>7043.8388278000002</v>
      </c>
      <c r="F1140" s="81" t="str">
        <f t="shared" si="271"/>
        <v>N/A</v>
      </c>
      <c r="G1140" s="85">
        <v>6443.5633742999999</v>
      </c>
      <c r="H1140" s="81" t="str">
        <f t="shared" si="272"/>
        <v>N/A</v>
      </c>
      <c r="I1140" s="82">
        <v>3.2389999999999999</v>
      </c>
      <c r="J1140" s="82">
        <v>-8.52</v>
      </c>
      <c r="K1140" s="83" t="s">
        <v>112</v>
      </c>
      <c r="L1140" s="84" t="str">
        <f t="shared" si="273"/>
        <v>Yes</v>
      </c>
    </row>
    <row r="1141" spans="1:12" x14ac:dyDescent="0.25">
      <c r="A1141" s="129" t="s">
        <v>781</v>
      </c>
      <c r="B1141" s="79" t="s">
        <v>50</v>
      </c>
      <c r="C1141" s="85">
        <v>281.44957983</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1910.5731444999999</v>
      </c>
      <c r="D1142" s="81" t="str">
        <f t="shared" si="270"/>
        <v>N/A</v>
      </c>
      <c r="E1142" s="85">
        <v>2006.6218839000001</v>
      </c>
      <c r="F1142" s="81" t="str">
        <f t="shared" si="271"/>
        <v>N/A</v>
      </c>
      <c r="G1142" s="85">
        <v>1929.8933638999999</v>
      </c>
      <c r="H1142" s="81" t="str">
        <f t="shared" si="272"/>
        <v>N/A</v>
      </c>
      <c r="I1142" s="82">
        <v>5.0270000000000001</v>
      </c>
      <c r="J1142" s="82">
        <v>-3.82</v>
      </c>
      <c r="K1142" s="83" t="s">
        <v>112</v>
      </c>
      <c r="L1142" s="84" t="str">
        <f t="shared" si="273"/>
        <v>Yes</v>
      </c>
    </row>
    <row r="1143" spans="1:12" x14ac:dyDescent="0.25">
      <c r="A1143" s="129" t="s">
        <v>782</v>
      </c>
      <c r="B1143" s="79" t="s">
        <v>50</v>
      </c>
      <c r="C1143" s="85">
        <v>2430.5495463000002</v>
      </c>
      <c r="D1143" s="81" t="str">
        <f t="shared" si="270"/>
        <v>N/A</v>
      </c>
      <c r="E1143" s="85">
        <v>2724.1596949999998</v>
      </c>
      <c r="F1143" s="81" t="str">
        <f t="shared" si="271"/>
        <v>N/A</v>
      </c>
      <c r="G1143" s="85">
        <v>2455.4763932999999</v>
      </c>
      <c r="H1143" s="81" t="str">
        <f t="shared" si="272"/>
        <v>N/A</v>
      </c>
      <c r="I1143" s="82">
        <v>12.08</v>
      </c>
      <c r="J1143" s="82">
        <v>-9.86</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v>3656.9359684000001</v>
      </c>
      <c r="D1145" s="81" t="str">
        <f t="shared" si="270"/>
        <v>N/A</v>
      </c>
      <c r="E1145" s="85">
        <v>3605.5555555999999</v>
      </c>
      <c r="F1145" s="81" t="str">
        <f t="shared" si="271"/>
        <v>N/A</v>
      </c>
      <c r="G1145" s="85">
        <v>2798.4955673999998</v>
      </c>
      <c r="H1145" s="81" t="str">
        <f t="shared" si="272"/>
        <v>N/A</v>
      </c>
      <c r="I1145" s="82">
        <v>-1.41</v>
      </c>
      <c r="J1145" s="82">
        <v>-22.4</v>
      </c>
      <c r="K1145" s="83" t="s">
        <v>112</v>
      </c>
      <c r="L1145" s="84" t="str">
        <f t="shared" si="273"/>
        <v>No</v>
      </c>
    </row>
    <row r="1146" spans="1:12" x14ac:dyDescent="0.25">
      <c r="A1146" s="129" t="s">
        <v>785</v>
      </c>
      <c r="B1146" s="79" t="s">
        <v>50</v>
      </c>
      <c r="C1146" s="85">
        <v>2586.5272934</v>
      </c>
      <c r="D1146" s="81" t="str">
        <f t="shared" si="270"/>
        <v>N/A</v>
      </c>
      <c r="E1146" s="85">
        <v>2683.2025942999999</v>
      </c>
      <c r="F1146" s="81" t="str">
        <f t="shared" si="271"/>
        <v>N/A</v>
      </c>
      <c r="G1146" s="85">
        <v>2376.7424952000001</v>
      </c>
      <c r="H1146" s="81" t="str">
        <f t="shared" si="272"/>
        <v>N/A</v>
      </c>
      <c r="I1146" s="82">
        <v>3.738</v>
      </c>
      <c r="J1146" s="82">
        <v>-11.4</v>
      </c>
      <c r="K1146" s="83" t="s">
        <v>112</v>
      </c>
      <c r="L1146" s="84" t="str">
        <f t="shared" si="273"/>
        <v>Yes</v>
      </c>
    </row>
    <row r="1147" spans="1:12" x14ac:dyDescent="0.25">
      <c r="A1147" s="129" t="s">
        <v>786</v>
      </c>
      <c r="B1147" s="79" t="s">
        <v>50</v>
      </c>
      <c r="C1147" s="85">
        <v>1413.9081613999999</v>
      </c>
      <c r="D1147" s="81" t="str">
        <f t="shared" si="270"/>
        <v>N/A</v>
      </c>
      <c r="E1147" s="85">
        <v>1555.0727612000001</v>
      </c>
      <c r="F1147" s="81" t="str">
        <f t="shared" si="271"/>
        <v>N/A</v>
      </c>
      <c r="G1147" s="85">
        <v>1952.4826585000001</v>
      </c>
      <c r="H1147" s="81" t="str">
        <f t="shared" si="272"/>
        <v>N/A</v>
      </c>
      <c r="I1147" s="82">
        <v>9.984</v>
      </c>
      <c r="J1147" s="82">
        <v>25.56</v>
      </c>
      <c r="K1147" s="83" t="s">
        <v>112</v>
      </c>
      <c r="L1147" s="84" t="str">
        <f t="shared" si="273"/>
        <v>No</v>
      </c>
    </row>
    <row r="1148" spans="1:12" x14ac:dyDescent="0.25">
      <c r="A1148" s="129" t="s">
        <v>787</v>
      </c>
      <c r="B1148" s="96" t="s">
        <v>50</v>
      </c>
      <c r="C1148" s="94">
        <v>1066.4002499999999</v>
      </c>
      <c r="D1148" s="98" t="str">
        <f t="shared" si="270"/>
        <v>N/A</v>
      </c>
      <c r="E1148" s="94">
        <v>1122.2640276</v>
      </c>
      <c r="F1148" s="98" t="str">
        <f t="shared" si="271"/>
        <v>N/A</v>
      </c>
      <c r="G1148" s="94">
        <v>1065.6063225</v>
      </c>
      <c r="H1148" s="98" t="str">
        <f t="shared" si="272"/>
        <v>N/A</v>
      </c>
      <c r="I1148" s="99">
        <v>5.2389999999999999</v>
      </c>
      <c r="J1148" s="99">
        <v>-5.05</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184817775</v>
      </c>
      <c r="D1150" s="102" t="str">
        <f t="shared" ref="D1150:D1219" si="274">IF($B1150="N/A","N/A",IF(C1150&gt;10,"No",IF(C1150&lt;-10,"No","Yes")))</f>
        <v>N/A</v>
      </c>
      <c r="E1150" s="143">
        <v>203157318</v>
      </c>
      <c r="F1150" s="102" t="str">
        <f t="shared" ref="F1150:F1219" si="275">IF($B1150="N/A","N/A",IF(E1150&gt;10,"No",IF(E1150&lt;-10,"No","Yes")))</f>
        <v>N/A</v>
      </c>
      <c r="G1150" s="143">
        <v>202837628</v>
      </c>
      <c r="H1150" s="102" t="str">
        <f t="shared" ref="H1150:H1219" si="276">IF($B1150="N/A","N/A",IF(G1150&gt;10,"No",IF(G1150&lt;-10,"No","Yes")))</f>
        <v>N/A</v>
      </c>
      <c r="I1150" s="103">
        <v>9.923</v>
      </c>
      <c r="J1150" s="103">
        <v>-0.157</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27690</v>
      </c>
      <c r="D1151" s="81" t="str">
        <f t="shared" si="274"/>
        <v>N/A</v>
      </c>
      <c r="E1151" s="80">
        <v>28255</v>
      </c>
      <c r="F1151" s="81" t="str">
        <f t="shared" si="275"/>
        <v>N/A</v>
      </c>
      <c r="G1151" s="80">
        <v>26482</v>
      </c>
      <c r="H1151" s="81" t="str">
        <f t="shared" si="276"/>
        <v>N/A</v>
      </c>
      <c r="I1151" s="82">
        <v>2.04</v>
      </c>
      <c r="J1151" s="82">
        <v>-6.27</v>
      </c>
      <c r="K1151" s="83" t="s">
        <v>112</v>
      </c>
      <c r="L1151" s="84" t="str">
        <f t="shared" si="277"/>
        <v>Yes</v>
      </c>
    </row>
    <row r="1152" spans="1:12" x14ac:dyDescent="0.25">
      <c r="A1152" s="148" t="s">
        <v>405</v>
      </c>
      <c r="B1152" s="79" t="s">
        <v>50</v>
      </c>
      <c r="C1152" s="85">
        <v>6674.5314193000004</v>
      </c>
      <c r="D1152" s="81" t="str">
        <f t="shared" si="274"/>
        <v>N/A</v>
      </c>
      <c r="E1152" s="85">
        <v>7190.1368960999998</v>
      </c>
      <c r="F1152" s="81" t="str">
        <f t="shared" si="275"/>
        <v>N/A</v>
      </c>
      <c r="G1152" s="85">
        <v>7659.4527604000004</v>
      </c>
      <c r="H1152" s="81" t="str">
        <f t="shared" si="276"/>
        <v>N/A</v>
      </c>
      <c r="I1152" s="82">
        <v>7.7249999999999996</v>
      </c>
      <c r="J1152" s="82">
        <v>6.5270000000000001</v>
      </c>
      <c r="K1152" s="83" t="s">
        <v>112</v>
      </c>
      <c r="L1152" s="84" t="str">
        <f t="shared" si="277"/>
        <v>Yes</v>
      </c>
    </row>
    <row r="1153" spans="1:12" x14ac:dyDescent="0.25">
      <c r="A1153" s="148" t="s">
        <v>406</v>
      </c>
      <c r="B1153" s="79" t="s">
        <v>50</v>
      </c>
      <c r="C1153" s="80">
        <v>3.8865294330000002</v>
      </c>
      <c r="D1153" s="81" t="str">
        <f t="shared" si="274"/>
        <v>N/A</v>
      </c>
      <c r="E1153" s="80">
        <v>3.962484516</v>
      </c>
      <c r="F1153" s="81" t="str">
        <f t="shared" si="275"/>
        <v>N/A</v>
      </c>
      <c r="G1153" s="80">
        <v>3.9578581678</v>
      </c>
      <c r="H1153" s="81" t="str">
        <f t="shared" si="276"/>
        <v>N/A</v>
      </c>
      <c r="I1153" s="82">
        <v>1.954</v>
      </c>
      <c r="J1153" s="82">
        <v>-0.11700000000000001</v>
      </c>
      <c r="K1153" s="83" t="s">
        <v>112</v>
      </c>
      <c r="L1153" s="84" t="str">
        <f t="shared" si="277"/>
        <v>Yes</v>
      </c>
    </row>
    <row r="1154" spans="1:12" x14ac:dyDescent="0.25">
      <c r="A1154" s="148" t="s">
        <v>407</v>
      </c>
      <c r="B1154" s="79" t="s">
        <v>50</v>
      </c>
      <c r="C1154" s="85">
        <v>52982</v>
      </c>
      <c r="D1154" s="81" t="str">
        <f t="shared" si="274"/>
        <v>N/A</v>
      </c>
      <c r="E1154" s="85">
        <v>97895</v>
      </c>
      <c r="F1154" s="81" t="str">
        <f t="shared" si="275"/>
        <v>N/A</v>
      </c>
      <c r="G1154" s="85">
        <v>236127</v>
      </c>
      <c r="H1154" s="81" t="str">
        <f t="shared" si="276"/>
        <v>N/A</v>
      </c>
      <c r="I1154" s="82">
        <v>84.77</v>
      </c>
      <c r="J1154" s="82">
        <v>141.19999999999999</v>
      </c>
      <c r="K1154" s="83" t="s">
        <v>112</v>
      </c>
      <c r="L1154" s="84" t="str">
        <f t="shared" si="277"/>
        <v>No</v>
      </c>
    </row>
    <row r="1155" spans="1:12" x14ac:dyDescent="0.25">
      <c r="A1155" s="148" t="s">
        <v>98</v>
      </c>
      <c r="B1155" s="79" t="s">
        <v>50</v>
      </c>
      <c r="C1155" s="80">
        <v>11</v>
      </c>
      <c r="D1155" s="81" t="str">
        <f t="shared" si="274"/>
        <v>N/A</v>
      </c>
      <c r="E1155" s="80">
        <v>11</v>
      </c>
      <c r="F1155" s="81" t="str">
        <f t="shared" si="275"/>
        <v>N/A</v>
      </c>
      <c r="G1155" s="80">
        <v>11</v>
      </c>
      <c r="H1155" s="81" t="str">
        <f t="shared" si="276"/>
        <v>N/A</v>
      </c>
      <c r="I1155" s="82">
        <v>100</v>
      </c>
      <c r="J1155" s="82">
        <v>50</v>
      </c>
      <c r="K1155" s="83" t="s">
        <v>112</v>
      </c>
      <c r="L1155" s="84" t="str">
        <f t="shared" si="277"/>
        <v>No</v>
      </c>
    </row>
    <row r="1156" spans="1:12" x14ac:dyDescent="0.25">
      <c r="A1156" s="148" t="s">
        <v>408</v>
      </c>
      <c r="B1156" s="79" t="s">
        <v>50</v>
      </c>
      <c r="C1156" s="85">
        <v>52982</v>
      </c>
      <c r="D1156" s="81" t="str">
        <f t="shared" si="274"/>
        <v>N/A</v>
      </c>
      <c r="E1156" s="85">
        <v>48947.5</v>
      </c>
      <c r="F1156" s="81" t="str">
        <f t="shared" si="275"/>
        <v>N/A</v>
      </c>
      <c r="G1156" s="85">
        <v>78709</v>
      </c>
      <c r="H1156" s="81" t="str">
        <f t="shared" si="276"/>
        <v>N/A</v>
      </c>
      <c r="I1156" s="82">
        <v>-7.61</v>
      </c>
      <c r="J1156" s="82">
        <v>60.8</v>
      </c>
      <c r="K1156" s="83" t="s">
        <v>112</v>
      </c>
      <c r="L1156" s="84" t="str">
        <f t="shared" si="277"/>
        <v>No</v>
      </c>
    </row>
    <row r="1157" spans="1:12" x14ac:dyDescent="0.25">
      <c r="A1157" s="148" t="s">
        <v>409</v>
      </c>
      <c r="B1157" s="79" t="s">
        <v>50</v>
      </c>
      <c r="C1157" s="85">
        <v>14098240</v>
      </c>
      <c r="D1157" s="81" t="str">
        <f t="shared" si="274"/>
        <v>N/A</v>
      </c>
      <c r="E1157" s="85">
        <v>16380429</v>
      </c>
      <c r="F1157" s="81" t="str">
        <f t="shared" si="275"/>
        <v>N/A</v>
      </c>
      <c r="G1157" s="85">
        <v>14171264</v>
      </c>
      <c r="H1157" s="81" t="str">
        <f t="shared" si="276"/>
        <v>N/A</v>
      </c>
      <c r="I1157" s="82">
        <v>16.190000000000001</v>
      </c>
      <c r="J1157" s="82">
        <v>-13.5</v>
      </c>
      <c r="K1157" s="83" t="s">
        <v>112</v>
      </c>
      <c r="L1157" s="84" t="str">
        <f t="shared" si="277"/>
        <v>Yes</v>
      </c>
    </row>
    <row r="1158" spans="1:12" x14ac:dyDescent="0.25">
      <c r="A1158" s="148" t="s">
        <v>410</v>
      </c>
      <c r="B1158" s="79" t="s">
        <v>50</v>
      </c>
      <c r="C1158" s="80">
        <v>112</v>
      </c>
      <c r="D1158" s="81" t="str">
        <f t="shared" si="274"/>
        <v>N/A</v>
      </c>
      <c r="E1158" s="80">
        <v>129</v>
      </c>
      <c r="F1158" s="81" t="str">
        <f t="shared" si="275"/>
        <v>N/A</v>
      </c>
      <c r="G1158" s="80">
        <v>105</v>
      </c>
      <c r="H1158" s="81" t="str">
        <f t="shared" si="276"/>
        <v>N/A</v>
      </c>
      <c r="I1158" s="82">
        <v>15.18</v>
      </c>
      <c r="J1158" s="82">
        <v>-18.600000000000001</v>
      </c>
      <c r="K1158" s="83" t="s">
        <v>112</v>
      </c>
      <c r="L1158" s="84" t="str">
        <f t="shared" si="277"/>
        <v>No</v>
      </c>
    </row>
    <row r="1159" spans="1:12" x14ac:dyDescent="0.25">
      <c r="A1159" s="148" t="s">
        <v>809</v>
      </c>
      <c r="B1159" s="79" t="s">
        <v>50</v>
      </c>
      <c r="C1159" s="85">
        <v>125877.14286000001</v>
      </c>
      <c r="D1159" s="81" t="str">
        <f t="shared" si="274"/>
        <v>N/A</v>
      </c>
      <c r="E1159" s="85">
        <v>126980.06977</v>
      </c>
      <c r="F1159" s="81" t="str">
        <f t="shared" si="275"/>
        <v>N/A</v>
      </c>
      <c r="G1159" s="85">
        <v>134964.41905</v>
      </c>
      <c r="H1159" s="81" t="str">
        <f t="shared" si="276"/>
        <v>N/A</v>
      </c>
      <c r="I1159" s="82">
        <v>0.87619999999999998</v>
      </c>
      <c r="J1159" s="82">
        <v>6.2880000000000003</v>
      </c>
      <c r="K1159" s="83" t="s">
        <v>112</v>
      </c>
      <c r="L1159" s="84" t="str">
        <f t="shared" si="277"/>
        <v>Yes</v>
      </c>
    </row>
    <row r="1160" spans="1:12" x14ac:dyDescent="0.25">
      <c r="A1160" s="148" t="s">
        <v>411</v>
      </c>
      <c r="B1160" s="79" t="s">
        <v>50</v>
      </c>
      <c r="C1160" s="85">
        <v>56574322</v>
      </c>
      <c r="D1160" s="81" t="str">
        <f t="shared" si="274"/>
        <v>N/A</v>
      </c>
      <c r="E1160" s="85">
        <v>57469396</v>
      </c>
      <c r="F1160" s="81" t="str">
        <f t="shared" si="275"/>
        <v>N/A</v>
      </c>
      <c r="G1160" s="85">
        <v>53401046</v>
      </c>
      <c r="H1160" s="81" t="str">
        <f t="shared" si="276"/>
        <v>N/A</v>
      </c>
      <c r="I1160" s="82">
        <v>1.5820000000000001</v>
      </c>
      <c r="J1160" s="82">
        <v>-7.08</v>
      </c>
      <c r="K1160" s="83" t="s">
        <v>112</v>
      </c>
      <c r="L1160" s="84" t="str">
        <f t="shared" si="277"/>
        <v>Yes</v>
      </c>
    </row>
    <row r="1161" spans="1:12" x14ac:dyDescent="0.25">
      <c r="A1161" s="148" t="s">
        <v>99</v>
      </c>
      <c r="B1161" s="79" t="s">
        <v>50</v>
      </c>
      <c r="C1161" s="80">
        <v>826</v>
      </c>
      <c r="D1161" s="81" t="str">
        <f t="shared" si="274"/>
        <v>N/A</v>
      </c>
      <c r="E1161" s="80">
        <v>830</v>
      </c>
      <c r="F1161" s="81" t="str">
        <f t="shared" si="275"/>
        <v>N/A</v>
      </c>
      <c r="G1161" s="80">
        <v>824</v>
      </c>
      <c r="H1161" s="81" t="str">
        <f t="shared" si="276"/>
        <v>N/A</v>
      </c>
      <c r="I1161" s="82">
        <v>0.48430000000000001</v>
      </c>
      <c r="J1161" s="82">
        <v>-0.72299999999999998</v>
      </c>
      <c r="K1161" s="83" t="s">
        <v>112</v>
      </c>
      <c r="L1161" s="84" t="str">
        <f t="shared" si="277"/>
        <v>Yes</v>
      </c>
    </row>
    <row r="1162" spans="1:12" x14ac:dyDescent="0.25">
      <c r="A1162" s="148" t="s">
        <v>412</v>
      </c>
      <c r="B1162" s="79" t="s">
        <v>50</v>
      </c>
      <c r="C1162" s="85">
        <v>68491.915254000007</v>
      </c>
      <c r="D1162" s="81" t="str">
        <f t="shared" si="274"/>
        <v>N/A</v>
      </c>
      <c r="E1162" s="85">
        <v>69240.236145000003</v>
      </c>
      <c r="F1162" s="81" t="str">
        <f t="shared" si="275"/>
        <v>N/A</v>
      </c>
      <c r="G1162" s="85">
        <v>64807.094660000002</v>
      </c>
      <c r="H1162" s="81" t="str">
        <f t="shared" si="276"/>
        <v>N/A</v>
      </c>
      <c r="I1162" s="82">
        <v>1.093</v>
      </c>
      <c r="J1162" s="82">
        <v>-6.4</v>
      </c>
      <c r="K1162" s="83" t="s">
        <v>112</v>
      </c>
      <c r="L1162" s="84" t="str">
        <f t="shared" si="277"/>
        <v>Yes</v>
      </c>
    </row>
    <row r="1163" spans="1:12" x14ac:dyDescent="0.25">
      <c r="A1163" s="148" t="s">
        <v>413</v>
      </c>
      <c r="B1163" s="79" t="s">
        <v>50</v>
      </c>
      <c r="C1163" s="85">
        <v>140561652</v>
      </c>
      <c r="D1163" s="81" t="str">
        <f t="shared" si="274"/>
        <v>N/A</v>
      </c>
      <c r="E1163" s="85">
        <v>147091320</v>
      </c>
      <c r="F1163" s="81" t="str">
        <f t="shared" si="275"/>
        <v>N/A</v>
      </c>
      <c r="G1163" s="85">
        <v>140949480</v>
      </c>
      <c r="H1163" s="81" t="str">
        <f t="shared" si="276"/>
        <v>N/A</v>
      </c>
      <c r="I1163" s="82">
        <v>4.6449999999999996</v>
      </c>
      <c r="J1163" s="82">
        <v>-4.18</v>
      </c>
      <c r="K1163" s="83" t="s">
        <v>112</v>
      </c>
      <c r="L1163" s="84" t="str">
        <f t="shared" si="277"/>
        <v>Yes</v>
      </c>
    </row>
    <row r="1164" spans="1:12" x14ac:dyDescent="0.25">
      <c r="A1164" s="162" t="s">
        <v>414</v>
      </c>
      <c r="B1164" s="80" t="s">
        <v>50</v>
      </c>
      <c r="C1164" s="80">
        <v>5376</v>
      </c>
      <c r="D1164" s="81" t="str">
        <f t="shared" si="274"/>
        <v>N/A</v>
      </c>
      <c r="E1164" s="80">
        <v>5254</v>
      </c>
      <c r="F1164" s="81" t="str">
        <f t="shared" si="275"/>
        <v>N/A</v>
      </c>
      <c r="G1164" s="80">
        <v>4795</v>
      </c>
      <c r="H1164" s="81" t="str">
        <f t="shared" si="276"/>
        <v>N/A</v>
      </c>
      <c r="I1164" s="82">
        <v>-2.27</v>
      </c>
      <c r="J1164" s="82">
        <v>-8.74</v>
      </c>
      <c r="K1164" s="89" t="s">
        <v>112</v>
      </c>
      <c r="L1164" s="84" t="str">
        <f t="shared" si="277"/>
        <v>Yes</v>
      </c>
    </row>
    <row r="1165" spans="1:12" x14ac:dyDescent="0.25">
      <c r="A1165" s="148" t="s">
        <v>415</v>
      </c>
      <c r="B1165" s="79" t="s">
        <v>50</v>
      </c>
      <c r="C1165" s="85">
        <v>26146.140625</v>
      </c>
      <c r="D1165" s="81" t="str">
        <f t="shared" si="274"/>
        <v>N/A</v>
      </c>
      <c r="E1165" s="85">
        <v>27996.063951</v>
      </c>
      <c r="F1165" s="81" t="str">
        <f t="shared" si="275"/>
        <v>N/A</v>
      </c>
      <c r="G1165" s="85">
        <v>29395.094891000001</v>
      </c>
      <c r="H1165" s="81" t="str">
        <f t="shared" si="276"/>
        <v>N/A</v>
      </c>
      <c r="I1165" s="82">
        <v>7.0750000000000002</v>
      </c>
      <c r="J1165" s="82">
        <v>4.9969999999999999</v>
      </c>
      <c r="K1165" s="83" t="s">
        <v>112</v>
      </c>
      <c r="L1165" s="84" t="str">
        <f t="shared" si="277"/>
        <v>Yes</v>
      </c>
    </row>
    <row r="1166" spans="1:12" x14ac:dyDescent="0.25">
      <c r="A1166" s="148" t="s">
        <v>416</v>
      </c>
      <c r="B1166" s="79" t="s">
        <v>50</v>
      </c>
      <c r="C1166" s="85">
        <v>24388036</v>
      </c>
      <c r="D1166" s="81" t="str">
        <f t="shared" si="274"/>
        <v>N/A</v>
      </c>
      <c r="E1166" s="85">
        <v>23257472</v>
      </c>
      <c r="F1166" s="81" t="str">
        <f t="shared" si="275"/>
        <v>N/A</v>
      </c>
      <c r="G1166" s="85">
        <v>19376625</v>
      </c>
      <c r="H1166" s="81" t="str">
        <f t="shared" si="276"/>
        <v>N/A</v>
      </c>
      <c r="I1166" s="82">
        <v>-4.6399999999999997</v>
      </c>
      <c r="J1166" s="82">
        <v>-16.7</v>
      </c>
      <c r="K1166" s="83" t="s">
        <v>112</v>
      </c>
      <c r="L1166" s="84" t="str">
        <f t="shared" si="277"/>
        <v>No</v>
      </c>
    </row>
    <row r="1167" spans="1:12" x14ac:dyDescent="0.25">
      <c r="A1167" s="148" t="s">
        <v>100</v>
      </c>
      <c r="B1167" s="79" t="s">
        <v>50</v>
      </c>
      <c r="C1167" s="80">
        <v>80000</v>
      </c>
      <c r="D1167" s="81" t="str">
        <f t="shared" si="274"/>
        <v>N/A</v>
      </c>
      <c r="E1167" s="80">
        <v>74959</v>
      </c>
      <c r="F1167" s="81" t="str">
        <f t="shared" si="275"/>
        <v>N/A</v>
      </c>
      <c r="G1167" s="80">
        <v>67422</v>
      </c>
      <c r="H1167" s="81" t="str">
        <f t="shared" si="276"/>
        <v>N/A</v>
      </c>
      <c r="I1167" s="82">
        <v>-6.3</v>
      </c>
      <c r="J1167" s="82">
        <v>-10.1</v>
      </c>
      <c r="K1167" s="83" t="s">
        <v>112</v>
      </c>
      <c r="L1167" s="84" t="str">
        <f t="shared" si="277"/>
        <v>Yes</v>
      </c>
    </row>
    <row r="1168" spans="1:12" x14ac:dyDescent="0.25">
      <c r="A1168" s="148" t="s">
        <v>417</v>
      </c>
      <c r="B1168" s="79" t="s">
        <v>50</v>
      </c>
      <c r="C1168" s="85">
        <v>304.85045000000002</v>
      </c>
      <c r="D1168" s="81" t="str">
        <f t="shared" si="274"/>
        <v>N/A</v>
      </c>
      <c r="E1168" s="85">
        <v>310.26924051999998</v>
      </c>
      <c r="F1168" s="81" t="str">
        <f t="shared" si="275"/>
        <v>N/A</v>
      </c>
      <c r="G1168" s="85">
        <v>287.39320993000001</v>
      </c>
      <c r="H1168" s="81" t="str">
        <f t="shared" si="276"/>
        <v>N/A</v>
      </c>
      <c r="I1168" s="82">
        <v>1.778</v>
      </c>
      <c r="J1168" s="82">
        <v>-7.37</v>
      </c>
      <c r="K1168" s="83" t="s">
        <v>112</v>
      </c>
      <c r="L1168" s="84" t="str">
        <f t="shared" si="277"/>
        <v>Yes</v>
      </c>
    </row>
    <row r="1169" spans="1:12" x14ac:dyDescent="0.25">
      <c r="A1169" s="148" t="s">
        <v>418</v>
      </c>
      <c r="B1169" s="79" t="s">
        <v>50</v>
      </c>
      <c r="C1169" s="85">
        <v>25025299</v>
      </c>
      <c r="D1169" s="81" t="str">
        <f t="shared" si="274"/>
        <v>N/A</v>
      </c>
      <c r="E1169" s="85">
        <v>23403053</v>
      </c>
      <c r="F1169" s="81" t="str">
        <f t="shared" si="275"/>
        <v>N/A</v>
      </c>
      <c r="G1169" s="85">
        <v>28844281</v>
      </c>
      <c r="H1169" s="81" t="str">
        <f t="shared" si="276"/>
        <v>N/A</v>
      </c>
      <c r="I1169" s="82">
        <v>-6.48</v>
      </c>
      <c r="J1169" s="82">
        <v>23.25</v>
      </c>
      <c r="K1169" s="83" t="s">
        <v>112</v>
      </c>
      <c r="L1169" s="84" t="str">
        <f t="shared" si="277"/>
        <v>No</v>
      </c>
    </row>
    <row r="1170" spans="1:12" x14ac:dyDescent="0.25">
      <c r="A1170" s="148" t="s">
        <v>101</v>
      </c>
      <c r="B1170" s="79" t="s">
        <v>50</v>
      </c>
      <c r="C1170" s="80">
        <v>86017</v>
      </c>
      <c r="D1170" s="81" t="str">
        <f t="shared" si="274"/>
        <v>N/A</v>
      </c>
      <c r="E1170" s="80">
        <v>80465</v>
      </c>
      <c r="F1170" s="81" t="str">
        <f t="shared" si="275"/>
        <v>N/A</v>
      </c>
      <c r="G1170" s="80">
        <v>82062</v>
      </c>
      <c r="H1170" s="81" t="str">
        <f t="shared" si="276"/>
        <v>N/A</v>
      </c>
      <c r="I1170" s="82">
        <v>-6.45</v>
      </c>
      <c r="J1170" s="82">
        <v>1.9850000000000001</v>
      </c>
      <c r="K1170" s="83" t="s">
        <v>112</v>
      </c>
      <c r="L1170" s="84" t="str">
        <f t="shared" si="277"/>
        <v>Yes</v>
      </c>
    </row>
    <row r="1171" spans="1:12" x14ac:dyDescent="0.25">
      <c r="A1171" s="148" t="s">
        <v>419</v>
      </c>
      <c r="B1171" s="79" t="s">
        <v>50</v>
      </c>
      <c r="C1171" s="85">
        <v>290.93433856000001</v>
      </c>
      <c r="D1171" s="81" t="str">
        <f t="shared" si="274"/>
        <v>N/A</v>
      </c>
      <c r="E1171" s="85">
        <v>290.84761076000001</v>
      </c>
      <c r="F1171" s="81" t="str">
        <f t="shared" si="275"/>
        <v>N/A</v>
      </c>
      <c r="G1171" s="85">
        <v>351.49376081000003</v>
      </c>
      <c r="H1171" s="81" t="str">
        <f t="shared" si="276"/>
        <v>N/A</v>
      </c>
      <c r="I1171" s="82">
        <v>-0.03</v>
      </c>
      <c r="J1171" s="82">
        <v>20.85</v>
      </c>
      <c r="K1171" s="83" t="s">
        <v>112</v>
      </c>
      <c r="L1171" s="84" t="str">
        <f t="shared" si="277"/>
        <v>No</v>
      </c>
    </row>
    <row r="1172" spans="1:12" x14ac:dyDescent="0.25">
      <c r="A1172" s="148" t="s">
        <v>420</v>
      </c>
      <c r="B1172" s="79" t="s">
        <v>50</v>
      </c>
      <c r="C1172" s="85">
        <v>2071268</v>
      </c>
      <c r="D1172" s="81" t="str">
        <f t="shared" si="274"/>
        <v>N/A</v>
      </c>
      <c r="E1172" s="85">
        <v>2073226</v>
      </c>
      <c r="F1172" s="81" t="str">
        <f t="shared" si="275"/>
        <v>N/A</v>
      </c>
      <c r="G1172" s="85">
        <v>2075579</v>
      </c>
      <c r="H1172" s="81" t="str">
        <f t="shared" si="276"/>
        <v>N/A</v>
      </c>
      <c r="I1172" s="82">
        <v>9.4500000000000001E-2</v>
      </c>
      <c r="J1172" s="82">
        <v>0.1135</v>
      </c>
      <c r="K1172" s="83" t="s">
        <v>112</v>
      </c>
      <c r="L1172" s="84" t="str">
        <f t="shared" si="277"/>
        <v>Yes</v>
      </c>
    </row>
    <row r="1173" spans="1:12" x14ac:dyDescent="0.25">
      <c r="A1173" s="148" t="s">
        <v>102</v>
      </c>
      <c r="B1173" s="79" t="s">
        <v>50</v>
      </c>
      <c r="C1173" s="80">
        <v>21399</v>
      </c>
      <c r="D1173" s="81" t="str">
        <f t="shared" si="274"/>
        <v>N/A</v>
      </c>
      <c r="E1173" s="80">
        <v>19631</v>
      </c>
      <c r="F1173" s="81" t="str">
        <f t="shared" si="275"/>
        <v>N/A</v>
      </c>
      <c r="G1173" s="80">
        <v>20342</v>
      </c>
      <c r="H1173" s="81" t="str">
        <f t="shared" si="276"/>
        <v>N/A</v>
      </c>
      <c r="I1173" s="82">
        <v>-8.26</v>
      </c>
      <c r="J1173" s="82">
        <v>3.6219999999999999</v>
      </c>
      <c r="K1173" s="83" t="s">
        <v>112</v>
      </c>
      <c r="L1173" s="84" t="str">
        <f t="shared" si="277"/>
        <v>Yes</v>
      </c>
    </row>
    <row r="1174" spans="1:12" x14ac:dyDescent="0.25">
      <c r="A1174" s="148" t="s">
        <v>421</v>
      </c>
      <c r="B1174" s="79" t="s">
        <v>50</v>
      </c>
      <c r="C1174" s="85">
        <v>96.792747324999993</v>
      </c>
      <c r="D1174" s="81" t="str">
        <f t="shared" si="274"/>
        <v>N/A</v>
      </c>
      <c r="E1174" s="85">
        <v>105.60980083</v>
      </c>
      <c r="F1174" s="81" t="str">
        <f t="shared" si="275"/>
        <v>N/A</v>
      </c>
      <c r="G1174" s="85">
        <v>102.03416577</v>
      </c>
      <c r="H1174" s="81" t="str">
        <f t="shared" si="276"/>
        <v>N/A</v>
      </c>
      <c r="I1174" s="82">
        <v>9.109</v>
      </c>
      <c r="J1174" s="82">
        <v>-3.39</v>
      </c>
      <c r="K1174" s="83" t="s">
        <v>112</v>
      </c>
      <c r="L1174" s="84" t="str">
        <f t="shared" si="277"/>
        <v>Yes</v>
      </c>
    </row>
    <row r="1175" spans="1:12" x14ac:dyDescent="0.25">
      <c r="A1175" s="148" t="s">
        <v>422</v>
      </c>
      <c r="B1175" s="79" t="s">
        <v>50</v>
      </c>
      <c r="C1175" s="85">
        <v>25756663</v>
      </c>
      <c r="D1175" s="81" t="str">
        <f t="shared" si="274"/>
        <v>N/A</v>
      </c>
      <c r="E1175" s="85">
        <v>29331941</v>
      </c>
      <c r="F1175" s="81" t="str">
        <f t="shared" si="275"/>
        <v>N/A</v>
      </c>
      <c r="G1175" s="85">
        <v>27885549</v>
      </c>
      <c r="H1175" s="81" t="str">
        <f t="shared" si="276"/>
        <v>N/A</v>
      </c>
      <c r="I1175" s="82">
        <v>13.88</v>
      </c>
      <c r="J1175" s="82">
        <v>-4.93</v>
      </c>
      <c r="K1175" s="83" t="s">
        <v>112</v>
      </c>
      <c r="L1175" s="84" t="str">
        <f t="shared" si="277"/>
        <v>Yes</v>
      </c>
    </row>
    <row r="1176" spans="1:12" x14ac:dyDescent="0.25">
      <c r="A1176" s="148" t="s">
        <v>423</v>
      </c>
      <c r="B1176" s="79" t="s">
        <v>50</v>
      </c>
      <c r="C1176" s="80">
        <v>48092</v>
      </c>
      <c r="D1176" s="81" t="str">
        <f t="shared" si="274"/>
        <v>N/A</v>
      </c>
      <c r="E1176" s="80">
        <v>47905</v>
      </c>
      <c r="F1176" s="81" t="str">
        <f t="shared" si="275"/>
        <v>N/A</v>
      </c>
      <c r="G1176" s="80">
        <v>45216</v>
      </c>
      <c r="H1176" s="81" t="str">
        <f t="shared" si="276"/>
        <v>N/A</v>
      </c>
      <c r="I1176" s="82">
        <v>-0.38900000000000001</v>
      </c>
      <c r="J1176" s="82">
        <v>-5.61</v>
      </c>
      <c r="K1176" s="83" t="s">
        <v>112</v>
      </c>
      <c r="L1176" s="84" t="str">
        <f t="shared" si="277"/>
        <v>Yes</v>
      </c>
    </row>
    <row r="1177" spans="1:12" x14ac:dyDescent="0.25">
      <c r="A1177" s="148" t="s">
        <v>424</v>
      </c>
      <c r="B1177" s="79" t="s">
        <v>50</v>
      </c>
      <c r="C1177" s="85">
        <v>535.57063545000005</v>
      </c>
      <c r="D1177" s="81" t="str">
        <f t="shared" si="274"/>
        <v>N/A</v>
      </c>
      <c r="E1177" s="85">
        <v>612.29393590999996</v>
      </c>
      <c r="F1177" s="81" t="str">
        <f t="shared" si="275"/>
        <v>N/A</v>
      </c>
      <c r="G1177" s="85">
        <v>616.71861730000001</v>
      </c>
      <c r="H1177" s="81" t="str">
        <f t="shared" si="276"/>
        <v>N/A</v>
      </c>
      <c r="I1177" s="82">
        <v>14.33</v>
      </c>
      <c r="J1177" s="82">
        <v>0.72260000000000002</v>
      </c>
      <c r="K1177" s="83" t="s">
        <v>112</v>
      </c>
      <c r="L1177" s="84" t="str">
        <f t="shared" si="277"/>
        <v>Yes</v>
      </c>
    </row>
    <row r="1178" spans="1:12" x14ac:dyDescent="0.25">
      <c r="A1178" s="148" t="s">
        <v>425</v>
      </c>
      <c r="B1178" s="79" t="s">
        <v>50</v>
      </c>
      <c r="C1178" s="85">
        <v>57504044</v>
      </c>
      <c r="D1178" s="81" t="str">
        <f t="shared" si="274"/>
        <v>N/A</v>
      </c>
      <c r="E1178" s="85">
        <v>59739550</v>
      </c>
      <c r="F1178" s="81" t="str">
        <f t="shared" si="275"/>
        <v>N/A</v>
      </c>
      <c r="G1178" s="85">
        <v>63239954</v>
      </c>
      <c r="H1178" s="81" t="str">
        <f t="shared" si="276"/>
        <v>N/A</v>
      </c>
      <c r="I1178" s="82">
        <v>3.8879999999999999</v>
      </c>
      <c r="J1178" s="82">
        <v>5.859</v>
      </c>
      <c r="K1178" s="83" t="s">
        <v>112</v>
      </c>
      <c r="L1178" s="84" t="str">
        <f t="shared" si="277"/>
        <v>Yes</v>
      </c>
    </row>
    <row r="1179" spans="1:12" x14ac:dyDescent="0.25">
      <c r="A1179" s="148" t="s">
        <v>103</v>
      </c>
      <c r="B1179" s="79" t="s">
        <v>50</v>
      </c>
      <c r="C1179" s="80">
        <v>117618</v>
      </c>
      <c r="D1179" s="81" t="str">
        <f t="shared" si="274"/>
        <v>N/A</v>
      </c>
      <c r="E1179" s="80">
        <v>121009</v>
      </c>
      <c r="F1179" s="81" t="str">
        <f t="shared" si="275"/>
        <v>N/A</v>
      </c>
      <c r="G1179" s="80">
        <v>124797</v>
      </c>
      <c r="H1179" s="81" t="str">
        <f t="shared" si="276"/>
        <v>N/A</v>
      </c>
      <c r="I1179" s="82">
        <v>2.883</v>
      </c>
      <c r="J1179" s="82">
        <v>3.13</v>
      </c>
      <c r="K1179" s="83" t="s">
        <v>112</v>
      </c>
      <c r="L1179" s="84" t="str">
        <f t="shared" si="277"/>
        <v>Yes</v>
      </c>
    </row>
    <row r="1180" spans="1:12" x14ac:dyDescent="0.25">
      <c r="A1180" s="148" t="s">
        <v>426</v>
      </c>
      <c r="B1180" s="79" t="s">
        <v>50</v>
      </c>
      <c r="C1180" s="85">
        <v>488.90513356999998</v>
      </c>
      <c r="D1180" s="81" t="str">
        <f t="shared" si="274"/>
        <v>N/A</v>
      </c>
      <c r="E1180" s="85">
        <v>493.67856935999998</v>
      </c>
      <c r="F1180" s="81" t="str">
        <f t="shared" si="275"/>
        <v>N/A</v>
      </c>
      <c r="G1180" s="85">
        <v>506.74258194999999</v>
      </c>
      <c r="H1180" s="81" t="str">
        <f t="shared" si="276"/>
        <v>N/A</v>
      </c>
      <c r="I1180" s="82">
        <v>0.97640000000000005</v>
      </c>
      <c r="J1180" s="82">
        <v>2.6459999999999999</v>
      </c>
      <c r="K1180" s="83" t="s">
        <v>112</v>
      </c>
      <c r="L1180" s="84" t="str">
        <f t="shared" si="277"/>
        <v>Yes</v>
      </c>
    </row>
    <row r="1181" spans="1:12" x14ac:dyDescent="0.25">
      <c r="A1181" s="148" t="s">
        <v>427</v>
      </c>
      <c r="B1181" s="79" t="s">
        <v>50</v>
      </c>
      <c r="C1181" s="85">
        <v>10502117</v>
      </c>
      <c r="D1181" s="81" t="str">
        <f t="shared" si="274"/>
        <v>N/A</v>
      </c>
      <c r="E1181" s="85">
        <v>11323721</v>
      </c>
      <c r="F1181" s="81" t="str">
        <f t="shared" si="275"/>
        <v>N/A</v>
      </c>
      <c r="G1181" s="85">
        <v>10793355</v>
      </c>
      <c r="H1181" s="81" t="str">
        <f t="shared" si="276"/>
        <v>N/A</v>
      </c>
      <c r="I1181" s="82">
        <v>7.8230000000000004</v>
      </c>
      <c r="J1181" s="82">
        <v>-4.68</v>
      </c>
      <c r="K1181" s="83" t="s">
        <v>112</v>
      </c>
      <c r="L1181" s="84" t="str">
        <f t="shared" si="277"/>
        <v>Yes</v>
      </c>
    </row>
    <row r="1182" spans="1:12" x14ac:dyDescent="0.25">
      <c r="A1182" s="148" t="s">
        <v>428</v>
      </c>
      <c r="B1182" s="79" t="s">
        <v>50</v>
      </c>
      <c r="C1182" s="80">
        <v>1969</v>
      </c>
      <c r="D1182" s="81" t="str">
        <f t="shared" si="274"/>
        <v>N/A</v>
      </c>
      <c r="E1182" s="80">
        <v>1976</v>
      </c>
      <c r="F1182" s="81" t="str">
        <f t="shared" si="275"/>
        <v>N/A</v>
      </c>
      <c r="G1182" s="80">
        <v>1856</v>
      </c>
      <c r="H1182" s="81" t="str">
        <f t="shared" si="276"/>
        <v>N/A</v>
      </c>
      <c r="I1182" s="82">
        <v>0.35549999999999998</v>
      </c>
      <c r="J1182" s="82">
        <v>-6.07</v>
      </c>
      <c r="K1182" s="83" t="s">
        <v>112</v>
      </c>
      <c r="L1182" s="84" t="str">
        <f t="shared" ref="L1182:L1219" si="278">IF(J1182="Div by 0", "N/A", IF(K1182="N/A","N/A", IF(J1182&gt;VALUE(MID(K1182,1,2)), "No", IF(J1182&lt;-1*VALUE(MID(K1182,1,2)), "No", "Yes"))))</f>
        <v>Yes</v>
      </c>
    </row>
    <row r="1183" spans="1:12" x14ac:dyDescent="0.25">
      <c r="A1183" s="148" t="s">
        <v>429</v>
      </c>
      <c r="B1183" s="79" t="s">
        <v>50</v>
      </c>
      <c r="C1183" s="85">
        <v>5333.7313357000003</v>
      </c>
      <c r="D1183" s="81" t="str">
        <f t="shared" si="274"/>
        <v>N/A</v>
      </c>
      <c r="E1183" s="85">
        <v>5730.6280364000004</v>
      </c>
      <c r="F1183" s="81" t="str">
        <f t="shared" si="275"/>
        <v>N/A</v>
      </c>
      <c r="G1183" s="85">
        <v>5815.3852371000003</v>
      </c>
      <c r="H1183" s="81" t="str">
        <f t="shared" si="276"/>
        <v>N/A</v>
      </c>
      <c r="I1183" s="82">
        <v>7.4409999999999998</v>
      </c>
      <c r="J1183" s="82">
        <v>1.4790000000000001</v>
      </c>
      <c r="K1183" s="83" t="s">
        <v>112</v>
      </c>
      <c r="L1183" s="84" t="str">
        <f t="shared" si="278"/>
        <v>Yes</v>
      </c>
    </row>
    <row r="1184" spans="1:12" x14ac:dyDescent="0.25">
      <c r="A1184" s="148" t="s">
        <v>430</v>
      </c>
      <c r="B1184" s="79" t="s">
        <v>50</v>
      </c>
      <c r="C1184" s="85">
        <v>51612413</v>
      </c>
      <c r="D1184" s="81" t="str">
        <f t="shared" si="274"/>
        <v>N/A</v>
      </c>
      <c r="E1184" s="85">
        <v>56439829</v>
      </c>
      <c r="F1184" s="81" t="str">
        <f t="shared" si="275"/>
        <v>N/A</v>
      </c>
      <c r="G1184" s="85">
        <v>59337470</v>
      </c>
      <c r="H1184" s="81" t="str">
        <f t="shared" si="276"/>
        <v>N/A</v>
      </c>
      <c r="I1184" s="82">
        <v>9.3529999999999998</v>
      </c>
      <c r="J1184" s="82">
        <v>5.1340000000000003</v>
      </c>
      <c r="K1184" s="83" t="s">
        <v>112</v>
      </c>
      <c r="L1184" s="84" t="str">
        <f t="shared" si="278"/>
        <v>Yes</v>
      </c>
    </row>
    <row r="1185" spans="1:12" x14ac:dyDescent="0.25">
      <c r="A1185" s="148" t="s">
        <v>104</v>
      </c>
      <c r="B1185" s="79" t="s">
        <v>50</v>
      </c>
      <c r="C1185" s="80">
        <v>99334</v>
      </c>
      <c r="D1185" s="81" t="str">
        <f t="shared" si="274"/>
        <v>N/A</v>
      </c>
      <c r="E1185" s="80">
        <v>101464</v>
      </c>
      <c r="F1185" s="81" t="str">
        <f t="shared" si="275"/>
        <v>N/A</v>
      </c>
      <c r="G1185" s="80">
        <v>100656</v>
      </c>
      <c r="H1185" s="81" t="str">
        <f t="shared" si="276"/>
        <v>N/A</v>
      </c>
      <c r="I1185" s="82">
        <v>2.1440000000000001</v>
      </c>
      <c r="J1185" s="82">
        <v>-0.79600000000000004</v>
      </c>
      <c r="K1185" s="83" t="s">
        <v>112</v>
      </c>
      <c r="L1185" s="84" t="str">
        <f t="shared" si="278"/>
        <v>Yes</v>
      </c>
    </row>
    <row r="1186" spans="1:12" x14ac:dyDescent="0.25">
      <c r="A1186" s="148" t="s">
        <v>431</v>
      </c>
      <c r="B1186" s="79" t="s">
        <v>50</v>
      </c>
      <c r="C1186" s="85">
        <v>519.58456319000004</v>
      </c>
      <c r="D1186" s="81" t="str">
        <f t="shared" si="274"/>
        <v>N/A</v>
      </c>
      <c r="E1186" s="85">
        <v>556.25472089000004</v>
      </c>
      <c r="F1186" s="81" t="str">
        <f t="shared" si="275"/>
        <v>N/A</v>
      </c>
      <c r="G1186" s="85">
        <v>589.5075306</v>
      </c>
      <c r="H1186" s="81" t="str">
        <f t="shared" si="276"/>
        <v>N/A</v>
      </c>
      <c r="I1186" s="82">
        <v>7.0579999999999998</v>
      </c>
      <c r="J1186" s="82">
        <v>5.9779999999999998</v>
      </c>
      <c r="K1186" s="83" t="s">
        <v>112</v>
      </c>
      <c r="L1186" s="84" t="str">
        <f t="shared" si="278"/>
        <v>Yes</v>
      </c>
    </row>
    <row r="1187" spans="1:12" x14ac:dyDescent="0.25">
      <c r="A1187" s="148" t="s">
        <v>432</v>
      </c>
      <c r="B1187" s="79" t="s">
        <v>50</v>
      </c>
      <c r="C1187" s="85">
        <v>141952773</v>
      </c>
      <c r="D1187" s="81" t="str">
        <f t="shared" si="274"/>
        <v>N/A</v>
      </c>
      <c r="E1187" s="85">
        <v>142286622</v>
      </c>
      <c r="F1187" s="81" t="str">
        <f t="shared" si="275"/>
        <v>N/A</v>
      </c>
      <c r="G1187" s="85">
        <v>141931596</v>
      </c>
      <c r="H1187" s="81" t="str">
        <f t="shared" si="276"/>
        <v>N/A</v>
      </c>
      <c r="I1187" s="82">
        <v>0.23519999999999999</v>
      </c>
      <c r="J1187" s="82">
        <v>-0.25</v>
      </c>
      <c r="K1187" s="83" t="s">
        <v>112</v>
      </c>
      <c r="L1187" s="84" t="str">
        <f t="shared" si="278"/>
        <v>Yes</v>
      </c>
    </row>
    <row r="1188" spans="1:12" x14ac:dyDescent="0.25">
      <c r="A1188" s="148" t="s">
        <v>105</v>
      </c>
      <c r="B1188" s="79" t="s">
        <v>50</v>
      </c>
      <c r="C1188" s="80">
        <v>184208</v>
      </c>
      <c r="D1188" s="81" t="str">
        <f t="shared" si="274"/>
        <v>N/A</v>
      </c>
      <c r="E1188" s="80">
        <v>172992</v>
      </c>
      <c r="F1188" s="81" t="str">
        <f t="shared" si="275"/>
        <v>N/A</v>
      </c>
      <c r="G1188" s="80">
        <v>171198</v>
      </c>
      <c r="H1188" s="81" t="str">
        <f t="shared" si="276"/>
        <v>N/A</v>
      </c>
      <c r="I1188" s="82">
        <v>-6.09</v>
      </c>
      <c r="J1188" s="82">
        <v>-1.04</v>
      </c>
      <c r="K1188" s="83" t="s">
        <v>112</v>
      </c>
      <c r="L1188" s="84" t="str">
        <f t="shared" si="278"/>
        <v>Yes</v>
      </c>
    </row>
    <row r="1189" spans="1:12" x14ac:dyDescent="0.25">
      <c r="A1189" s="148" t="s">
        <v>433</v>
      </c>
      <c r="B1189" s="79" t="s">
        <v>50</v>
      </c>
      <c r="C1189" s="85">
        <v>770.61133610000002</v>
      </c>
      <c r="D1189" s="81" t="str">
        <f t="shared" si="274"/>
        <v>N/A</v>
      </c>
      <c r="E1189" s="85">
        <v>822.50405798999998</v>
      </c>
      <c r="F1189" s="81" t="str">
        <f t="shared" si="275"/>
        <v>N/A</v>
      </c>
      <c r="G1189" s="85">
        <v>829.04938142000003</v>
      </c>
      <c r="H1189" s="81" t="str">
        <f t="shared" si="276"/>
        <v>N/A</v>
      </c>
      <c r="I1189" s="82">
        <v>6.734</v>
      </c>
      <c r="J1189" s="82">
        <v>0.79579999999999995</v>
      </c>
      <c r="K1189" s="83" t="s">
        <v>112</v>
      </c>
      <c r="L1189" s="84" t="str">
        <f t="shared" si="278"/>
        <v>Yes</v>
      </c>
    </row>
    <row r="1190" spans="1:12" x14ac:dyDescent="0.25">
      <c r="A1190" s="148" t="s">
        <v>434</v>
      </c>
      <c r="B1190" s="79" t="s">
        <v>50</v>
      </c>
      <c r="C1190" s="85">
        <v>122479418</v>
      </c>
      <c r="D1190" s="81" t="str">
        <f t="shared" si="274"/>
        <v>N/A</v>
      </c>
      <c r="E1190" s="85">
        <v>133759205</v>
      </c>
      <c r="F1190" s="81" t="str">
        <f t="shared" si="275"/>
        <v>N/A</v>
      </c>
      <c r="G1190" s="85">
        <v>99039009</v>
      </c>
      <c r="H1190" s="81" t="str">
        <f t="shared" si="276"/>
        <v>N/A</v>
      </c>
      <c r="I1190" s="82">
        <v>9.2100000000000009</v>
      </c>
      <c r="J1190" s="82">
        <v>-26</v>
      </c>
      <c r="K1190" s="83" t="s">
        <v>112</v>
      </c>
      <c r="L1190" s="84" t="str">
        <f t="shared" si="278"/>
        <v>No</v>
      </c>
    </row>
    <row r="1191" spans="1:12" x14ac:dyDescent="0.25">
      <c r="A1191" s="162" t="s">
        <v>688</v>
      </c>
      <c r="B1191" s="80" t="s">
        <v>50</v>
      </c>
      <c r="C1191" s="80">
        <v>11647</v>
      </c>
      <c r="D1191" s="81" t="str">
        <f t="shared" si="274"/>
        <v>N/A</v>
      </c>
      <c r="E1191" s="80">
        <v>12497</v>
      </c>
      <c r="F1191" s="81" t="str">
        <f t="shared" si="275"/>
        <v>N/A</v>
      </c>
      <c r="G1191" s="80">
        <v>11214</v>
      </c>
      <c r="H1191" s="81" t="str">
        <f t="shared" si="276"/>
        <v>N/A</v>
      </c>
      <c r="I1191" s="82">
        <v>7.298</v>
      </c>
      <c r="J1191" s="82">
        <v>-10.3</v>
      </c>
      <c r="K1191" s="89" t="s">
        <v>112</v>
      </c>
      <c r="L1191" s="84" t="str">
        <f t="shared" si="278"/>
        <v>Yes</v>
      </c>
    </row>
    <row r="1192" spans="1:12" x14ac:dyDescent="0.25">
      <c r="A1192" s="148" t="s">
        <v>435</v>
      </c>
      <c r="B1192" s="79" t="s">
        <v>50</v>
      </c>
      <c r="C1192" s="85">
        <v>10515.962737</v>
      </c>
      <c r="D1192" s="81" t="str">
        <f t="shared" si="274"/>
        <v>N/A</v>
      </c>
      <c r="E1192" s="85">
        <v>10703.305193</v>
      </c>
      <c r="F1192" s="81" t="str">
        <f t="shared" si="275"/>
        <v>N/A</v>
      </c>
      <c r="G1192" s="85">
        <v>8831.7289994999992</v>
      </c>
      <c r="H1192" s="81" t="str">
        <f t="shared" si="276"/>
        <v>N/A</v>
      </c>
      <c r="I1192" s="82">
        <v>1.782</v>
      </c>
      <c r="J1192" s="82">
        <v>-17.5</v>
      </c>
      <c r="K1192" s="83" t="s">
        <v>112</v>
      </c>
      <c r="L1192" s="84" t="str">
        <f t="shared" si="278"/>
        <v>No</v>
      </c>
    </row>
    <row r="1193" spans="1:12" x14ac:dyDescent="0.25">
      <c r="A1193" s="148" t="s">
        <v>436</v>
      </c>
      <c r="B1193" s="79" t="s">
        <v>50</v>
      </c>
      <c r="C1193" s="85">
        <v>4202494</v>
      </c>
      <c r="D1193" s="81" t="str">
        <f t="shared" si="274"/>
        <v>N/A</v>
      </c>
      <c r="E1193" s="85">
        <v>4425874</v>
      </c>
      <c r="F1193" s="81" t="str">
        <f t="shared" si="275"/>
        <v>N/A</v>
      </c>
      <c r="G1193" s="85">
        <v>4084035</v>
      </c>
      <c r="H1193" s="81" t="str">
        <f t="shared" si="276"/>
        <v>N/A</v>
      </c>
      <c r="I1193" s="82">
        <v>5.3150000000000004</v>
      </c>
      <c r="J1193" s="82">
        <v>-7.72</v>
      </c>
      <c r="K1193" s="83" t="s">
        <v>112</v>
      </c>
      <c r="L1193" s="84" t="str">
        <f t="shared" si="278"/>
        <v>Yes</v>
      </c>
    </row>
    <row r="1194" spans="1:12" x14ac:dyDescent="0.25">
      <c r="A1194" s="148" t="s">
        <v>39</v>
      </c>
      <c r="B1194" s="79" t="s">
        <v>50</v>
      </c>
      <c r="C1194" s="80">
        <v>12180</v>
      </c>
      <c r="D1194" s="81" t="str">
        <f t="shared" si="274"/>
        <v>N/A</v>
      </c>
      <c r="E1194" s="80">
        <v>12111</v>
      </c>
      <c r="F1194" s="81" t="str">
        <f t="shared" si="275"/>
        <v>N/A</v>
      </c>
      <c r="G1194" s="80">
        <v>10824</v>
      </c>
      <c r="H1194" s="81" t="str">
        <f t="shared" si="276"/>
        <v>N/A</v>
      </c>
      <c r="I1194" s="82">
        <v>-0.56699999999999995</v>
      </c>
      <c r="J1194" s="82">
        <v>-10.6</v>
      </c>
      <c r="K1194" s="83" t="s">
        <v>112</v>
      </c>
      <c r="L1194" s="84" t="str">
        <f t="shared" si="278"/>
        <v>Yes</v>
      </c>
    </row>
    <row r="1195" spans="1:12" x14ac:dyDescent="0.25">
      <c r="A1195" s="148" t="s">
        <v>437</v>
      </c>
      <c r="B1195" s="79" t="s">
        <v>50</v>
      </c>
      <c r="C1195" s="85">
        <v>345.03234810999999</v>
      </c>
      <c r="D1195" s="81" t="str">
        <f t="shared" si="274"/>
        <v>N/A</v>
      </c>
      <c r="E1195" s="85">
        <v>365.44249029999997</v>
      </c>
      <c r="F1195" s="81" t="str">
        <f t="shared" si="275"/>
        <v>N/A</v>
      </c>
      <c r="G1195" s="85">
        <v>377.31291573999999</v>
      </c>
      <c r="H1195" s="81" t="str">
        <f t="shared" si="276"/>
        <v>N/A</v>
      </c>
      <c r="I1195" s="82">
        <v>5.915</v>
      </c>
      <c r="J1195" s="82">
        <v>3.2480000000000002</v>
      </c>
      <c r="K1195" s="83" t="s">
        <v>112</v>
      </c>
      <c r="L1195" s="84" t="str">
        <f t="shared" si="278"/>
        <v>Yes</v>
      </c>
    </row>
    <row r="1196" spans="1:12" ht="12.75" customHeight="1" x14ac:dyDescent="0.25">
      <c r="A1196" s="148" t="s">
        <v>438</v>
      </c>
      <c r="B1196" s="79" t="s">
        <v>50</v>
      </c>
      <c r="C1196" s="85">
        <v>1264862</v>
      </c>
      <c r="D1196" s="81" t="str">
        <f t="shared" si="274"/>
        <v>N/A</v>
      </c>
      <c r="E1196" s="85">
        <v>1159651</v>
      </c>
      <c r="F1196" s="81" t="str">
        <f t="shared" si="275"/>
        <v>N/A</v>
      </c>
      <c r="G1196" s="85">
        <v>1013806</v>
      </c>
      <c r="H1196" s="81" t="str">
        <f t="shared" si="276"/>
        <v>N/A</v>
      </c>
      <c r="I1196" s="82">
        <v>-8.32</v>
      </c>
      <c r="J1196" s="82">
        <v>-12.6</v>
      </c>
      <c r="K1196" s="83" t="s">
        <v>112</v>
      </c>
      <c r="L1196" s="84" t="str">
        <f t="shared" si="278"/>
        <v>Yes</v>
      </c>
    </row>
    <row r="1197" spans="1:12" x14ac:dyDescent="0.25">
      <c r="A1197" s="148" t="s">
        <v>439</v>
      </c>
      <c r="B1197" s="79" t="s">
        <v>50</v>
      </c>
      <c r="C1197" s="80">
        <v>472</v>
      </c>
      <c r="D1197" s="81" t="str">
        <f t="shared" si="274"/>
        <v>N/A</v>
      </c>
      <c r="E1197" s="80">
        <v>396</v>
      </c>
      <c r="F1197" s="81" t="str">
        <f t="shared" si="275"/>
        <v>N/A</v>
      </c>
      <c r="G1197" s="80">
        <v>306</v>
      </c>
      <c r="H1197" s="81" t="str">
        <f t="shared" si="276"/>
        <v>N/A</v>
      </c>
      <c r="I1197" s="82">
        <v>-16.100000000000001</v>
      </c>
      <c r="J1197" s="82">
        <v>-22.7</v>
      </c>
      <c r="K1197" s="83" t="s">
        <v>112</v>
      </c>
      <c r="L1197" s="84" t="str">
        <f t="shared" si="278"/>
        <v>No</v>
      </c>
    </row>
    <row r="1198" spans="1:12" x14ac:dyDescent="0.25">
      <c r="A1198" s="148" t="s">
        <v>440</v>
      </c>
      <c r="B1198" s="79" t="s">
        <v>50</v>
      </c>
      <c r="C1198" s="85">
        <v>2679.7923728999999</v>
      </c>
      <c r="D1198" s="81" t="str">
        <f t="shared" si="274"/>
        <v>N/A</v>
      </c>
      <c r="E1198" s="85">
        <v>2928.4116162</v>
      </c>
      <c r="F1198" s="81" t="str">
        <f t="shared" si="275"/>
        <v>N/A</v>
      </c>
      <c r="G1198" s="85">
        <v>3313.0915033000001</v>
      </c>
      <c r="H1198" s="81" t="str">
        <f t="shared" si="276"/>
        <v>N/A</v>
      </c>
      <c r="I1198" s="82">
        <v>9.2780000000000005</v>
      </c>
      <c r="J1198" s="82">
        <v>13.14</v>
      </c>
      <c r="K1198" s="83" t="s">
        <v>112</v>
      </c>
      <c r="L1198" s="84" t="str">
        <f t="shared" si="278"/>
        <v>Yes</v>
      </c>
    </row>
    <row r="1199" spans="1:12" ht="12.75" customHeight="1" x14ac:dyDescent="0.25">
      <c r="A1199" s="148" t="s">
        <v>441</v>
      </c>
      <c r="B1199" s="79" t="s">
        <v>50</v>
      </c>
      <c r="C1199" s="85">
        <v>32317</v>
      </c>
      <c r="D1199" s="81" t="str">
        <f t="shared" si="274"/>
        <v>N/A</v>
      </c>
      <c r="E1199" s="85">
        <v>40077</v>
      </c>
      <c r="F1199" s="81" t="str">
        <f t="shared" si="275"/>
        <v>N/A</v>
      </c>
      <c r="G1199" s="85">
        <v>59027</v>
      </c>
      <c r="H1199" s="81" t="str">
        <f t="shared" si="276"/>
        <v>N/A</v>
      </c>
      <c r="I1199" s="82">
        <v>24.01</v>
      </c>
      <c r="J1199" s="82">
        <v>47.28</v>
      </c>
      <c r="K1199" s="83" t="s">
        <v>112</v>
      </c>
      <c r="L1199" s="84" t="str">
        <f t="shared" si="278"/>
        <v>No</v>
      </c>
    </row>
    <row r="1200" spans="1:12" x14ac:dyDescent="0.25">
      <c r="A1200" s="148" t="s">
        <v>442</v>
      </c>
      <c r="B1200" s="79" t="s">
        <v>50</v>
      </c>
      <c r="C1200" s="80">
        <v>150</v>
      </c>
      <c r="D1200" s="81" t="str">
        <f t="shared" si="274"/>
        <v>N/A</v>
      </c>
      <c r="E1200" s="80">
        <v>129</v>
      </c>
      <c r="F1200" s="81" t="str">
        <f t="shared" si="275"/>
        <v>N/A</v>
      </c>
      <c r="G1200" s="80">
        <v>29</v>
      </c>
      <c r="H1200" s="81" t="str">
        <f t="shared" si="276"/>
        <v>N/A</v>
      </c>
      <c r="I1200" s="82">
        <v>-14</v>
      </c>
      <c r="J1200" s="82">
        <v>-77.5</v>
      </c>
      <c r="K1200" s="83" t="s">
        <v>112</v>
      </c>
      <c r="L1200" s="84" t="str">
        <f t="shared" si="278"/>
        <v>No</v>
      </c>
    </row>
    <row r="1201" spans="1:12" x14ac:dyDescent="0.25">
      <c r="A1201" s="148" t="s">
        <v>443</v>
      </c>
      <c r="B1201" s="79" t="s">
        <v>50</v>
      </c>
      <c r="C1201" s="85">
        <v>215.44666667000001</v>
      </c>
      <c r="D1201" s="81" t="str">
        <f t="shared" si="274"/>
        <v>N/A</v>
      </c>
      <c r="E1201" s="85">
        <v>310.67441860000002</v>
      </c>
      <c r="F1201" s="81" t="str">
        <f t="shared" si="275"/>
        <v>N/A</v>
      </c>
      <c r="G1201" s="85">
        <v>2035.4137931</v>
      </c>
      <c r="H1201" s="81" t="str">
        <f t="shared" si="276"/>
        <v>N/A</v>
      </c>
      <c r="I1201" s="82">
        <v>44.2</v>
      </c>
      <c r="J1201" s="82">
        <v>555.20000000000005</v>
      </c>
      <c r="K1201" s="83" t="s">
        <v>112</v>
      </c>
      <c r="L1201" s="84" t="str">
        <f t="shared" si="278"/>
        <v>No</v>
      </c>
    </row>
    <row r="1202" spans="1:12" x14ac:dyDescent="0.25">
      <c r="A1202" s="148" t="s">
        <v>444</v>
      </c>
      <c r="B1202" s="79" t="s">
        <v>50</v>
      </c>
      <c r="C1202" s="85">
        <v>640196</v>
      </c>
      <c r="D1202" s="81" t="str">
        <f t="shared" si="274"/>
        <v>N/A</v>
      </c>
      <c r="E1202" s="85">
        <v>650931</v>
      </c>
      <c r="F1202" s="81" t="str">
        <f t="shared" si="275"/>
        <v>N/A</v>
      </c>
      <c r="G1202" s="85">
        <v>855558</v>
      </c>
      <c r="H1202" s="81" t="str">
        <f t="shared" si="276"/>
        <v>N/A</v>
      </c>
      <c r="I1202" s="82">
        <v>1.677</v>
      </c>
      <c r="J1202" s="82">
        <v>31.44</v>
      </c>
      <c r="K1202" s="83" t="s">
        <v>112</v>
      </c>
      <c r="L1202" s="84" t="str">
        <f t="shared" si="278"/>
        <v>No</v>
      </c>
    </row>
    <row r="1203" spans="1:12" x14ac:dyDescent="0.25">
      <c r="A1203" s="148" t="s">
        <v>445</v>
      </c>
      <c r="B1203" s="79" t="s">
        <v>50</v>
      </c>
      <c r="C1203" s="80">
        <v>478</v>
      </c>
      <c r="D1203" s="81" t="str">
        <f t="shared" si="274"/>
        <v>N/A</v>
      </c>
      <c r="E1203" s="80">
        <v>511</v>
      </c>
      <c r="F1203" s="81" t="str">
        <f t="shared" si="275"/>
        <v>N/A</v>
      </c>
      <c r="G1203" s="80">
        <v>358</v>
      </c>
      <c r="H1203" s="81" t="str">
        <f t="shared" si="276"/>
        <v>N/A</v>
      </c>
      <c r="I1203" s="82">
        <v>6.9039999999999999</v>
      </c>
      <c r="J1203" s="82">
        <v>-29.9</v>
      </c>
      <c r="K1203" s="83" t="s">
        <v>112</v>
      </c>
      <c r="L1203" s="84" t="str">
        <f t="shared" si="278"/>
        <v>No</v>
      </c>
    </row>
    <row r="1204" spans="1:12" x14ac:dyDescent="0.25">
      <c r="A1204" s="148" t="s">
        <v>446</v>
      </c>
      <c r="B1204" s="79" t="s">
        <v>50</v>
      </c>
      <c r="C1204" s="85">
        <v>1339.3221756999999</v>
      </c>
      <c r="D1204" s="81" t="str">
        <f t="shared" si="274"/>
        <v>N/A</v>
      </c>
      <c r="E1204" s="85">
        <v>1273.8375734000001</v>
      </c>
      <c r="F1204" s="81" t="str">
        <f t="shared" si="275"/>
        <v>N/A</v>
      </c>
      <c r="G1204" s="85">
        <v>2389.8268155999999</v>
      </c>
      <c r="H1204" s="81" t="str">
        <f t="shared" si="276"/>
        <v>N/A</v>
      </c>
      <c r="I1204" s="82">
        <v>-4.8899999999999997</v>
      </c>
      <c r="J1204" s="82">
        <v>87.61</v>
      </c>
      <c r="K1204" s="83" t="s">
        <v>112</v>
      </c>
      <c r="L1204" s="84" t="str">
        <f t="shared" si="278"/>
        <v>No</v>
      </c>
    </row>
    <row r="1205" spans="1:12" ht="12.75" customHeight="1" x14ac:dyDescent="0.25">
      <c r="A1205" s="148" t="s">
        <v>447</v>
      </c>
      <c r="B1205" s="79" t="s">
        <v>50</v>
      </c>
      <c r="C1205" s="85">
        <v>654069</v>
      </c>
      <c r="D1205" s="81" t="str">
        <f t="shared" si="274"/>
        <v>N/A</v>
      </c>
      <c r="E1205" s="85">
        <v>713959</v>
      </c>
      <c r="F1205" s="81" t="str">
        <f t="shared" si="275"/>
        <v>N/A</v>
      </c>
      <c r="G1205" s="85">
        <v>708341</v>
      </c>
      <c r="H1205" s="81" t="str">
        <f t="shared" si="276"/>
        <v>N/A</v>
      </c>
      <c r="I1205" s="82">
        <v>9.157</v>
      </c>
      <c r="J1205" s="82">
        <v>-0.78700000000000003</v>
      </c>
      <c r="K1205" s="83" t="s">
        <v>112</v>
      </c>
      <c r="L1205" s="84" t="str">
        <f t="shared" si="278"/>
        <v>Yes</v>
      </c>
    </row>
    <row r="1206" spans="1:12" x14ac:dyDescent="0.25">
      <c r="A1206" s="148" t="s">
        <v>689</v>
      </c>
      <c r="B1206" s="79" t="s">
        <v>50</v>
      </c>
      <c r="C1206" s="80">
        <v>5689</v>
      </c>
      <c r="D1206" s="81" t="str">
        <f t="shared" si="274"/>
        <v>N/A</v>
      </c>
      <c r="E1206" s="80">
        <v>5803</v>
      </c>
      <c r="F1206" s="81" t="str">
        <f t="shared" si="275"/>
        <v>N/A</v>
      </c>
      <c r="G1206" s="80">
        <v>5724</v>
      </c>
      <c r="H1206" s="81" t="str">
        <f t="shared" si="276"/>
        <v>N/A</v>
      </c>
      <c r="I1206" s="82">
        <v>2.004</v>
      </c>
      <c r="J1206" s="82">
        <v>-1.36</v>
      </c>
      <c r="K1206" s="83" t="s">
        <v>112</v>
      </c>
      <c r="L1206" s="84" t="str">
        <f t="shared" si="278"/>
        <v>Yes</v>
      </c>
    </row>
    <row r="1207" spans="1:12" x14ac:dyDescent="0.25">
      <c r="A1207" s="148" t="s">
        <v>448</v>
      </c>
      <c r="B1207" s="79" t="s">
        <v>50</v>
      </c>
      <c r="C1207" s="85">
        <v>114.97082088000001</v>
      </c>
      <c r="D1207" s="81" t="str">
        <f t="shared" si="274"/>
        <v>N/A</v>
      </c>
      <c r="E1207" s="85">
        <v>123.03274168999999</v>
      </c>
      <c r="F1207" s="81" t="str">
        <f t="shared" si="275"/>
        <v>N/A</v>
      </c>
      <c r="G1207" s="85">
        <v>123.74930119</v>
      </c>
      <c r="H1207" s="81" t="str">
        <f t="shared" si="276"/>
        <v>N/A</v>
      </c>
      <c r="I1207" s="82">
        <v>7.0119999999999996</v>
      </c>
      <c r="J1207" s="82">
        <v>0.58240000000000003</v>
      </c>
      <c r="K1207" s="83" t="s">
        <v>112</v>
      </c>
      <c r="L1207" s="84" t="str">
        <f t="shared" si="278"/>
        <v>Yes</v>
      </c>
    </row>
    <row r="1208" spans="1:12" x14ac:dyDescent="0.25">
      <c r="A1208" s="148" t="s">
        <v>449</v>
      </c>
      <c r="B1208" s="79" t="s">
        <v>50</v>
      </c>
      <c r="C1208" s="85">
        <v>11740442</v>
      </c>
      <c r="D1208" s="81" t="str">
        <f t="shared" si="274"/>
        <v>N/A</v>
      </c>
      <c r="E1208" s="85">
        <v>13597833</v>
      </c>
      <c r="F1208" s="81" t="str">
        <f t="shared" si="275"/>
        <v>N/A</v>
      </c>
      <c r="G1208" s="85">
        <v>13378642</v>
      </c>
      <c r="H1208" s="81" t="str">
        <f t="shared" si="276"/>
        <v>N/A</v>
      </c>
      <c r="I1208" s="82">
        <v>15.82</v>
      </c>
      <c r="J1208" s="82">
        <v>-1.61</v>
      </c>
      <c r="K1208" s="83" t="s">
        <v>112</v>
      </c>
      <c r="L1208" s="84" t="str">
        <f t="shared" si="278"/>
        <v>Yes</v>
      </c>
    </row>
    <row r="1209" spans="1:12" x14ac:dyDescent="0.25">
      <c r="A1209" s="148" t="s">
        <v>141</v>
      </c>
      <c r="B1209" s="79" t="s">
        <v>50</v>
      </c>
      <c r="C1209" s="80">
        <v>997</v>
      </c>
      <c r="D1209" s="81" t="str">
        <f t="shared" si="274"/>
        <v>N/A</v>
      </c>
      <c r="E1209" s="80">
        <v>1047</v>
      </c>
      <c r="F1209" s="81" t="str">
        <f t="shared" si="275"/>
        <v>N/A</v>
      </c>
      <c r="G1209" s="80">
        <v>865</v>
      </c>
      <c r="H1209" s="81" t="str">
        <f t="shared" si="276"/>
        <v>N/A</v>
      </c>
      <c r="I1209" s="82">
        <v>5.0149999999999997</v>
      </c>
      <c r="J1209" s="82">
        <v>-17.399999999999999</v>
      </c>
      <c r="K1209" s="83" t="s">
        <v>112</v>
      </c>
      <c r="L1209" s="84" t="str">
        <f t="shared" si="278"/>
        <v>No</v>
      </c>
    </row>
    <row r="1210" spans="1:12" x14ac:dyDescent="0.25">
      <c r="A1210" s="148" t="s">
        <v>450</v>
      </c>
      <c r="B1210" s="79" t="s">
        <v>50</v>
      </c>
      <c r="C1210" s="85">
        <v>11775.769308000001</v>
      </c>
      <c r="D1210" s="81" t="str">
        <f t="shared" si="274"/>
        <v>N/A</v>
      </c>
      <c r="E1210" s="85">
        <v>12987.424069000001</v>
      </c>
      <c r="F1210" s="81" t="str">
        <f t="shared" si="275"/>
        <v>N/A</v>
      </c>
      <c r="G1210" s="85">
        <v>15466.638150000001</v>
      </c>
      <c r="H1210" s="81" t="str">
        <f t="shared" si="276"/>
        <v>N/A</v>
      </c>
      <c r="I1210" s="82">
        <v>10.29</v>
      </c>
      <c r="J1210" s="82">
        <v>19.09</v>
      </c>
      <c r="K1210" s="83" t="s">
        <v>112</v>
      </c>
      <c r="L1210" s="84" t="str">
        <f t="shared" si="278"/>
        <v>No</v>
      </c>
    </row>
    <row r="1211" spans="1:12" x14ac:dyDescent="0.25">
      <c r="A1211" s="150" t="s">
        <v>1057</v>
      </c>
      <c r="B1211" s="79" t="s">
        <v>50</v>
      </c>
      <c r="C1211" s="85" t="s">
        <v>50</v>
      </c>
      <c r="D1211" s="81" t="str">
        <f t="shared" si="274"/>
        <v>N/A</v>
      </c>
      <c r="E1211" s="85" t="s">
        <v>50</v>
      </c>
      <c r="F1211" s="81" t="str">
        <f t="shared" si="275"/>
        <v>N/A</v>
      </c>
      <c r="G1211" s="85">
        <v>2502377</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12425</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201.39855130999999</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7860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18</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436.66666666999998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22990690</v>
      </c>
      <c r="D1217" s="81" t="str">
        <f t="shared" si="274"/>
        <v>N/A</v>
      </c>
      <c r="E1217" s="85">
        <v>23100237</v>
      </c>
      <c r="F1217" s="81" t="str">
        <f t="shared" si="275"/>
        <v>N/A</v>
      </c>
      <c r="G1217" s="85">
        <v>22261267</v>
      </c>
      <c r="H1217" s="81" t="str">
        <f t="shared" si="276"/>
        <v>N/A</v>
      </c>
      <c r="I1217" s="82">
        <v>0.47649999999999998</v>
      </c>
      <c r="J1217" s="82">
        <v>-3.63</v>
      </c>
      <c r="K1217" s="83" t="s">
        <v>112</v>
      </c>
      <c r="L1217" s="84" t="str">
        <f t="shared" si="278"/>
        <v>Yes</v>
      </c>
    </row>
    <row r="1218" spans="1:12" x14ac:dyDescent="0.25">
      <c r="A1218" s="148" t="s">
        <v>452</v>
      </c>
      <c r="B1218" s="79" t="s">
        <v>50</v>
      </c>
      <c r="C1218" s="80">
        <v>38819</v>
      </c>
      <c r="D1218" s="81" t="str">
        <f t="shared" si="274"/>
        <v>N/A</v>
      </c>
      <c r="E1218" s="80">
        <v>37357</v>
      </c>
      <c r="F1218" s="81" t="str">
        <f t="shared" si="275"/>
        <v>N/A</v>
      </c>
      <c r="G1218" s="80">
        <v>38469</v>
      </c>
      <c r="H1218" s="81" t="str">
        <f t="shared" si="276"/>
        <v>N/A</v>
      </c>
      <c r="I1218" s="82">
        <v>-3.77</v>
      </c>
      <c r="J1218" s="82">
        <v>2.9769999999999999</v>
      </c>
      <c r="K1218" s="83" t="s">
        <v>112</v>
      </c>
      <c r="L1218" s="84" t="str">
        <f t="shared" si="278"/>
        <v>Yes</v>
      </c>
    </row>
    <row r="1219" spans="1:12" x14ac:dyDescent="0.25">
      <c r="A1219" s="148" t="s">
        <v>453</v>
      </c>
      <c r="B1219" s="79" t="s">
        <v>50</v>
      </c>
      <c r="C1219" s="85">
        <v>592.25353564</v>
      </c>
      <c r="D1219" s="81" t="str">
        <f t="shared" si="274"/>
        <v>N/A</v>
      </c>
      <c r="E1219" s="85">
        <v>618.36434939000003</v>
      </c>
      <c r="F1219" s="81" t="str">
        <f t="shared" si="275"/>
        <v>N/A</v>
      </c>
      <c r="G1219" s="85">
        <v>578.68067795000002</v>
      </c>
      <c r="H1219" s="81" t="str">
        <f t="shared" si="276"/>
        <v>N/A</v>
      </c>
      <c r="I1219" s="82">
        <v>4.4089999999999998</v>
      </c>
      <c r="J1219" s="82">
        <v>-6.42</v>
      </c>
      <c r="K1219" s="83" t="s">
        <v>112</v>
      </c>
      <c r="L1219" s="84" t="str">
        <f t="shared" si="278"/>
        <v>Yes</v>
      </c>
    </row>
    <row r="1220" spans="1:12" x14ac:dyDescent="0.25">
      <c r="A1220" s="148" t="s">
        <v>454</v>
      </c>
      <c r="B1220" s="79" t="s">
        <v>50</v>
      </c>
      <c r="C1220" s="85">
        <v>8543671</v>
      </c>
      <c r="D1220" s="81" t="str">
        <f t="shared" ref="D1220:D1228" si="280">IF($B1220="N/A","N/A",IF(C1220&gt;10,"No",IF(C1220&lt;-10,"No","Yes")))</f>
        <v>N/A</v>
      </c>
      <c r="E1220" s="85">
        <v>16773974</v>
      </c>
      <c r="F1220" s="81" t="str">
        <f t="shared" ref="F1220:F1228" si="281">IF($B1220="N/A","N/A",IF(E1220&gt;10,"No",IF(E1220&lt;-10,"No","Yes")))</f>
        <v>N/A</v>
      </c>
      <c r="G1220" s="85">
        <v>34814723</v>
      </c>
      <c r="H1220" s="81" t="str">
        <f t="shared" ref="H1220:H1228" si="282">IF($B1220="N/A","N/A",IF(G1220&gt;10,"No",IF(G1220&lt;-10,"No","Yes")))</f>
        <v>N/A</v>
      </c>
      <c r="I1220" s="82">
        <v>96.33</v>
      </c>
      <c r="J1220" s="82">
        <v>107.6</v>
      </c>
      <c r="K1220" s="83" t="s">
        <v>112</v>
      </c>
      <c r="L1220" s="84" t="str">
        <f t="shared" ref="L1220:L1228" si="283">IF(J1220="Div by 0", "N/A", IF(K1220="N/A","N/A", IF(J1220&gt;VALUE(MID(K1220,1,2)), "No", IF(J1220&lt;-1*VALUE(MID(K1220,1,2)), "No", "Yes"))))</f>
        <v>No</v>
      </c>
    </row>
    <row r="1221" spans="1:12" x14ac:dyDescent="0.25">
      <c r="A1221" s="148" t="s">
        <v>142</v>
      </c>
      <c r="B1221" s="79" t="s">
        <v>50</v>
      </c>
      <c r="C1221" s="80">
        <v>1216</v>
      </c>
      <c r="D1221" s="81" t="str">
        <f t="shared" si="280"/>
        <v>N/A</v>
      </c>
      <c r="E1221" s="80">
        <v>1515</v>
      </c>
      <c r="F1221" s="81" t="str">
        <f t="shared" si="281"/>
        <v>N/A</v>
      </c>
      <c r="G1221" s="80">
        <v>2773</v>
      </c>
      <c r="H1221" s="81" t="str">
        <f t="shared" si="282"/>
        <v>N/A</v>
      </c>
      <c r="I1221" s="82">
        <v>24.59</v>
      </c>
      <c r="J1221" s="82">
        <v>83.04</v>
      </c>
      <c r="K1221" s="83" t="s">
        <v>112</v>
      </c>
      <c r="L1221" s="84" t="str">
        <f t="shared" si="283"/>
        <v>No</v>
      </c>
    </row>
    <row r="1222" spans="1:12" x14ac:dyDescent="0.25">
      <c r="A1222" s="148" t="s">
        <v>455</v>
      </c>
      <c r="B1222" s="79" t="s">
        <v>50</v>
      </c>
      <c r="C1222" s="85">
        <v>7026.0452303000002</v>
      </c>
      <c r="D1222" s="81" t="str">
        <f t="shared" si="280"/>
        <v>N/A</v>
      </c>
      <c r="E1222" s="85">
        <v>11071.930033000001</v>
      </c>
      <c r="F1222" s="81" t="str">
        <f t="shared" si="281"/>
        <v>N/A</v>
      </c>
      <c r="G1222" s="85">
        <v>12554.894699</v>
      </c>
      <c r="H1222" s="81" t="str">
        <f t="shared" si="282"/>
        <v>N/A</v>
      </c>
      <c r="I1222" s="82">
        <v>57.58</v>
      </c>
      <c r="J1222" s="82">
        <v>13.39</v>
      </c>
      <c r="K1222" s="83" t="s">
        <v>112</v>
      </c>
      <c r="L1222" s="84" t="str">
        <f t="shared" si="283"/>
        <v>Yes</v>
      </c>
    </row>
    <row r="1223" spans="1:12" x14ac:dyDescent="0.25">
      <c r="A1223" s="148" t="s">
        <v>456</v>
      </c>
      <c r="B1223" s="79" t="s">
        <v>50</v>
      </c>
      <c r="C1223" s="85">
        <v>70837718</v>
      </c>
      <c r="D1223" s="81" t="str">
        <f t="shared" si="280"/>
        <v>N/A</v>
      </c>
      <c r="E1223" s="85">
        <v>69456366</v>
      </c>
      <c r="F1223" s="81" t="str">
        <f t="shared" si="281"/>
        <v>N/A</v>
      </c>
      <c r="G1223" s="85">
        <v>62165050</v>
      </c>
      <c r="H1223" s="81" t="str">
        <f t="shared" si="282"/>
        <v>N/A</v>
      </c>
      <c r="I1223" s="82">
        <v>-1.95</v>
      </c>
      <c r="J1223" s="82">
        <v>-10.5</v>
      </c>
      <c r="K1223" s="83" t="s">
        <v>112</v>
      </c>
      <c r="L1223" s="84" t="str">
        <f t="shared" si="283"/>
        <v>Yes</v>
      </c>
    </row>
    <row r="1224" spans="1:12" x14ac:dyDescent="0.25">
      <c r="A1224" s="148" t="s">
        <v>457</v>
      </c>
      <c r="B1224" s="79" t="s">
        <v>50</v>
      </c>
      <c r="C1224" s="80">
        <v>17141</v>
      </c>
      <c r="D1224" s="81" t="str">
        <f t="shared" si="280"/>
        <v>N/A</v>
      </c>
      <c r="E1224" s="80">
        <v>17926</v>
      </c>
      <c r="F1224" s="81" t="str">
        <f t="shared" si="281"/>
        <v>N/A</v>
      </c>
      <c r="G1224" s="80">
        <v>17233</v>
      </c>
      <c r="H1224" s="81" t="str">
        <f t="shared" si="282"/>
        <v>N/A</v>
      </c>
      <c r="I1224" s="82">
        <v>4.58</v>
      </c>
      <c r="J1224" s="82">
        <v>-3.87</v>
      </c>
      <c r="K1224" s="83" t="s">
        <v>112</v>
      </c>
      <c r="L1224" s="84" t="str">
        <f t="shared" si="283"/>
        <v>Yes</v>
      </c>
    </row>
    <row r="1225" spans="1:12" x14ac:dyDescent="0.25">
      <c r="A1225" s="148" t="s">
        <v>458</v>
      </c>
      <c r="B1225" s="79" t="s">
        <v>50</v>
      </c>
      <c r="C1225" s="85">
        <v>4132.6479202</v>
      </c>
      <c r="D1225" s="81" t="str">
        <f t="shared" si="280"/>
        <v>N/A</v>
      </c>
      <c r="E1225" s="85">
        <v>3874.6159768000002</v>
      </c>
      <c r="F1225" s="81" t="str">
        <f t="shared" si="281"/>
        <v>N/A</v>
      </c>
      <c r="G1225" s="85">
        <v>3607.3260605</v>
      </c>
      <c r="H1225" s="81" t="str">
        <f t="shared" si="282"/>
        <v>N/A</v>
      </c>
      <c r="I1225" s="82">
        <v>-6.24</v>
      </c>
      <c r="J1225" s="82">
        <v>-6.9</v>
      </c>
      <c r="K1225" s="83" t="s">
        <v>112</v>
      </c>
      <c r="L1225" s="84" t="str">
        <f t="shared" si="283"/>
        <v>Yes</v>
      </c>
    </row>
    <row r="1226" spans="1:12" x14ac:dyDescent="0.25">
      <c r="A1226" s="148" t="s">
        <v>459</v>
      </c>
      <c r="B1226" s="79" t="s">
        <v>50</v>
      </c>
      <c r="C1226" s="85">
        <v>228712</v>
      </c>
      <c r="D1226" s="81" t="str">
        <f t="shared" si="280"/>
        <v>N/A</v>
      </c>
      <c r="E1226" s="85">
        <v>208832</v>
      </c>
      <c r="F1226" s="81" t="str">
        <f t="shared" si="281"/>
        <v>N/A</v>
      </c>
      <c r="G1226" s="85">
        <v>170836</v>
      </c>
      <c r="H1226" s="81" t="str">
        <f t="shared" si="282"/>
        <v>N/A</v>
      </c>
      <c r="I1226" s="82">
        <v>-8.69</v>
      </c>
      <c r="J1226" s="82">
        <v>-18.2</v>
      </c>
      <c r="K1226" s="83" t="s">
        <v>112</v>
      </c>
      <c r="L1226" s="84" t="str">
        <f t="shared" si="283"/>
        <v>No</v>
      </c>
    </row>
    <row r="1227" spans="1:12" x14ac:dyDescent="0.25">
      <c r="A1227" s="148" t="s">
        <v>143</v>
      </c>
      <c r="B1227" s="79" t="s">
        <v>50</v>
      </c>
      <c r="C1227" s="80">
        <v>54</v>
      </c>
      <c r="D1227" s="81" t="str">
        <f t="shared" si="280"/>
        <v>N/A</v>
      </c>
      <c r="E1227" s="80">
        <v>50</v>
      </c>
      <c r="F1227" s="81" t="str">
        <f t="shared" si="281"/>
        <v>N/A</v>
      </c>
      <c r="G1227" s="80">
        <v>44</v>
      </c>
      <c r="H1227" s="81" t="str">
        <f t="shared" si="282"/>
        <v>N/A</v>
      </c>
      <c r="I1227" s="82">
        <v>-7.41</v>
      </c>
      <c r="J1227" s="82">
        <v>-12</v>
      </c>
      <c r="K1227" s="83" t="s">
        <v>112</v>
      </c>
      <c r="L1227" s="84" t="str">
        <f t="shared" si="283"/>
        <v>Yes</v>
      </c>
    </row>
    <row r="1228" spans="1:12" x14ac:dyDescent="0.25">
      <c r="A1228" s="148" t="s">
        <v>460</v>
      </c>
      <c r="B1228" s="96" t="s">
        <v>50</v>
      </c>
      <c r="C1228" s="94">
        <v>4235.4074074</v>
      </c>
      <c r="D1228" s="98" t="str">
        <f t="shared" si="280"/>
        <v>N/A</v>
      </c>
      <c r="E1228" s="94">
        <v>4176.6400000000003</v>
      </c>
      <c r="F1228" s="98" t="str">
        <f t="shared" si="281"/>
        <v>N/A</v>
      </c>
      <c r="G1228" s="94">
        <v>3882.6363636000001</v>
      </c>
      <c r="H1228" s="98" t="str">
        <f t="shared" si="282"/>
        <v>N/A</v>
      </c>
      <c r="I1228" s="99">
        <v>-1.39</v>
      </c>
      <c r="J1228" s="99">
        <v>-7.04</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631.25136621000001</v>
      </c>
      <c r="D1230" s="102" t="str">
        <f t="shared" ref="D1230:D1249" si="284">IF($B1230="N/A","N/A",IF(C1230&gt;10,"No",IF(C1230&lt;-10,"No","Yes")))</f>
        <v>N/A</v>
      </c>
      <c r="E1230" s="143">
        <v>723.46895766</v>
      </c>
      <c r="F1230" s="102" t="str">
        <f t="shared" ref="F1230:F1249" si="285">IF($B1230="N/A","N/A",IF(E1230&gt;10,"No",IF(E1230&lt;-10,"No","Yes")))</f>
        <v>N/A</v>
      </c>
      <c r="G1230" s="143">
        <v>698.25066265999999</v>
      </c>
      <c r="H1230" s="102" t="str">
        <f t="shared" ref="H1230:H1249" si="286">IF($B1230="N/A","N/A",IF(G1230&gt;10,"No",IF(G1230&lt;-10,"No","Yes")))</f>
        <v>N/A</v>
      </c>
      <c r="I1230" s="103">
        <v>14.61</v>
      </c>
      <c r="J1230" s="103">
        <v>-3.49</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367.17639349000001</v>
      </c>
      <c r="D1231" s="81" t="str">
        <f t="shared" si="284"/>
        <v>N/A</v>
      </c>
      <c r="E1231" s="85">
        <v>349.71165644000001</v>
      </c>
      <c r="F1231" s="81" t="str">
        <f t="shared" si="285"/>
        <v>N/A</v>
      </c>
      <c r="G1231" s="85">
        <v>332.84024472999999</v>
      </c>
      <c r="H1231" s="81" t="str">
        <f t="shared" si="286"/>
        <v>N/A</v>
      </c>
      <c r="I1231" s="82">
        <v>-4.76</v>
      </c>
      <c r="J1231" s="82">
        <v>-4.82</v>
      </c>
      <c r="K1231" s="83" t="s">
        <v>112</v>
      </c>
      <c r="L1231" s="84" t="str">
        <f t="shared" si="287"/>
        <v>Yes</v>
      </c>
    </row>
    <row r="1232" spans="1:12" x14ac:dyDescent="0.25">
      <c r="A1232" s="129" t="s">
        <v>585</v>
      </c>
      <c r="B1232" s="79" t="s">
        <v>50</v>
      </c>
      <c r="C1232" s="85">
        <v>1915.3633116000001</v>
      </c>
      <c r="D1232" s="81" t="str">
        <f t="shared" si="284"/>
        <v>N/A</v>
      </c>
      <c r="E1232" s="85">
        <v>2062.7365223000002</v>
      </c>
      <c r="F1232" s="81" t="str">
        <f t="shared" si="285"/>
        <v>N/A</v>
      </c>
      <c r="G1232" s="85">
        <v>1808.0537227</v>
      </c>
      <c r="H1232" s="81" t="str">
        <f t="shared" si="286"/>
        <v>N/A</v>
      </c>
      <c r="I1232" s="82">
        <v>7.694</v>
      </c>
      <c r="J1232" s="82">
        <v>-12.3</v>
      </c>
      <c r="K1232" s="83" t="s">
        <v>112</v>
      </c>
      <c r="L1232" s="84" t="str">
        <f t="shared" si="287"/>
        <v>Yes</v>
      </c>
    </row>
    <row r="1233" spans="1:12" x14ac:dyDescent="0.25">
      <c r="A1233" s="129" t="s">
        <v>588</v>
      </c>
      <c r="B1233" s="79" t="s">
        <v>50</v>
      </c>
      <c r="C1233" s="85">
        <v>432.23968794000001</v>
      </c>
      <c r="D1233" s="81" t="str">
        <f t="shared" si="284"/>
        <v>N/A</v>
      </c>
      <c r="E1233" s="85">
        <v>526.38052974000004</v>
      </c>
      <c r="F1233" s="81" t="str">
        <f t="shared" si="285"/>
        <v>N/A</v>
      </c>
      <c r="G1233" s="85">
        <v>547.59988178000003</v>
      </c>
      <c r="H1233" s="81" t="str">
        <f t="shared" si="286"/>
        <v>N/A</v>
      </c>
      <c r="I1233" s="82">
        <v>21.78</v>
      </c>
      <c r="J1233" s="82">
        <v>4.0309999999999997</v>
      </c>
      <c r="K1233" s="83" t="s">
        <v>112</v>
      </c>
      <c r="L1233" s="84" t="str">
        <f t="shared" si="287"/>
        <v>Yes</v>
      </c>
    </row>
    <row r="1234" spans="1:12" x14ac:dyDescent="0.25">
      <c r="A1234" s="129" t="s">
        <v>590</v>
      </c>
      <c r="B1234" s="79" t="s">
        <v>50</v>
      </c>
      <c r="C1234" s="85">
        <v>514.39944957</v>
      </c>
      <c r="D1234" s="81" t="str">
        <f t="shared" si="284"/>
        <v>N/A</v>
      </c>
      <c r="E1234" s="85">
        <v>556.55195790000005</v>
      </c>
      <c r="F1234" s="81" t="str">
        <f t="shared" si="285"/>
        <v>N/A</v>
      </c>
      <c r="G1234" s="85">
        <v>526.12676713999997</v>
      </c>
      <c r="H1234" s="81" t="str">
        <f t="shared" si="286"/>
        <v>N/A</v>
      </c>
      <c r="I1234" s="82">
        <v>8.1950000000000003</v>
      </c>
      <c r="J1234" s="82">
        <v>-5.47</v>
      </c>
      <c r="K1234" s="83" t="s">
        <v>112</v>
      </c>
      <c r="L1234" s="84" t="str">
        <f t="shared" si="287"/>
        <v>Yes</v>
      </c>
    </row>
    <row r="1235" spans="1:12" x14ac:dyDescent="0.25">
      <c r="A1235" s="148" t="s">
        <v>626</v>
      </c>
      <c r="B1235" s="79" t="s">
        <v>50</v>
      </c>
      <c r="C1235" s="85">
        <v>721.65856957000005</v>
      </c>
      <c r="D1235" s="81" t="str">
        <f t="shared" si="284"/>
        <v>N/A</v>
      </c>
      <c r="E1235" s="85">
        <v>787.14803603999997</v>
      </c>
      <c r="F1235" s="81" t="str">
        <f t="shared" si="285"/>
        <v>N/A</v>
      </c>
      <c r="G1235" s="85">
        <v>718.63073592000001</v>
      </c>
      <c r="H1235" s="81" t="str">
        <f t="shared" si="286"/>
        <v>N/A</v>
      </c>
      <c r="I1235" s="82">
        <v>9.0749999999999993</v>
      </c>
      <c r="J1235" s="82">
        <v>-8.6999999999999993</v>
      </c>
      <c r="K1235" s="83" t="s">
        <v>112</v>
      </c>
      <c r="L1235" s="84" t="str">
        <f t="shared" si="287"/>
        <v>Yes</v>
      </c>
    </row>
    <row r="1236" spans="1:12" x14ac:dyDescent="0.25">
      <c r="A1236" s="129" t="s">
        <v>582</v>
      </c>
      <c r="B1236" s="79" t="s">
        <v>50</v>
      </c>
      <c r="C1236" s="85">
        <v>7536.5811425000002</v>
      </c>
      <c r="D1236" s="81" t="str">
        <f t="shared" si="284"/>
        <v>N/A</v>
      </c>
      <c r="E1236" s="85">
        <v>7797.3333074000002</v>
      </c>
      <c r="F1236" s="81" t="str">
        <f t="shared" si="285"/>
        <v>N/A</v>
      </c>
      <c r="G1236" s="85">
        <v>7167.3805423000003</v>
      </c>
      <c r="H1236" s="81" t="str">
        <f t="shared" si="286"/>
        <v>N/A</v>
      </c>
      <c r="I1236" s="82">
        <v>3.46</v>
      </c>
      <c r="J1236" s="82">
        <v>-8.08</v>
      </c>
      <c r="K1236" s="83" t="s">
        <v>112</v>
      </c>
      <c r="L1236" s="84" t="str">
        <f t="shared" si="287"/>
        <v>Yes</v>
      </c>
    </row>
    <row r="1237" spans="1:12" x14ac:dyDescent="0.25">
      <c r="A1237" s="129" t="s">
        <v>585</v>
      </c>
      <c r="B1237" s="79" t="s">
        <v>50</v>
      </c>
      <c r="C1237" s="85">
        <v>3063.1259143000002</v>
      </c>
      <c r="D1237" s="81" t="str">
        <f t="shared" si="284"/>
        <v>N/A</v>
      </c>
      <c r="E1237" s="85">
        <v>3176.8601315000001</v>
      </c>
      <c r="F1237" s="81" t="str">
        <f t="shared" si="285"/>
        <v>N/A</v>
      </c>
      <c r="G1237" s="85">
        <v>2788.1142685</v>
      </c>
      <c r="H1237" s="81" t="str">
        <f t="shared" si="286"/>
        <v>N/A</v>
      </c>
      <c r="I1237" s="82">
        <v>3.7130000000000001</v>
      </c>
      <c r="J1237" s="82">
        <v>-12.2</v>
      </c>
      <c r="K1237" s="83" t="s">
        <v>112</v>
      </c>
      <c r="L1237" s="84" t="str">
        <f t="shared" si="287"/>
        <v>Yes</v>
      </c>
    </row>
    <row r="1238" spans="1:12" x14ac:dyDescent="0.25">
      <c r="A1238" s="129" t="s">
        <v>588</v>
      </c>
      <c r="B1238" s="79" t="s">
        <v>50</v>
      </c>
      <c r="C1238" s="85">
        <v>27.21187479</v>
      </c>
      <c r="D1238" s="81" t="str">
        <f t="shared" si="284"/>
        <v>N/A</v>
      </c>
      <c r="E1238" s="85">
        <v>38.861771675999996</v>
      </c>
      <c r="F1238" s="81" t="str">
        <f t="shared" si="285"/>
        <v>N/A</v>
      </c>
      <c r="G1238" s="85">
        <v>43.890788207</v>
      </c>
      <c r="H1238" s="81" t="str">
        <f t="shared" si="286"/>
        <v>N/A</v>
      </c>
      <c r="I1238" s="82">
        <v>42.81</v>
      </c>
      <c r="J1238" s="82">
        <v>12.94</v>
      </c>
      <c r="K1238" s="83" t="s">
        <v>112</v>
      </c>
      <c r="L1238" s="84" t="str">
        <f t="shared" si="287"/>
        <v>Yes</v>
      </c>
    </row>
    <row r="1239" spans="1:12" x14ac:dyDescent="0.25">
      <c r="A1239" s="129" t="s">
        <v>590</v>
      </c>
      <c r="B1239" s="79" t="s">
        <v>50</v>
      </c>
      <c r="C1239" s="85">
        <v>1.4315881528000001</v>
      </c>
      <c r="D1239" s="81" t="str">
        <f t="shared" si="284"/>
        <v>N/A</v>
      </c>
      <c r="E1239" s="85">
        <v>0.25182231890000001</v>
      </c>
      <c r="F1239" s="81" t="str">
        <f t="shared" si="285"/>
        <v>N/A</v>
      </c>
      <c r="G1239" s="85">
        <v>0.21097598419999999</v>
      </c>
      <c r="H1239" s="81" t="str">
        <f t="shared" si="286"/>
        <v>N/A</v>
      </c>
      <c r="I1239" s="82">
        <v>-82.4</v>
      </c>
      <c r="J1239" s="82">
        <v>-16.2</v>
      </c>
      <c r="K1239" s="83" t="s">
        <v>112</v>
      </c>
      <c r="L1239" s="84" t="str">
        <f t="shared" si="287"/>
        <v>No</v>
      </c>
    </row>
    <row r="1240" spans="1:12" x14ac:dyDescent="0.25">
      <c r="A1240" s="148" t="s">
        <v>239</v>
      </c>
      <c r="B1240" s="79" t="s">
        <v>50</v>
      </c>
      <c r="C1240" s="85">
        <v>484.84450098999997</v>
      </c>
      <c r="D1240" s="81" t="str">
        <f t="shared" si="284"/>
        <v>N/A</v>
      </c>
      <c r="E1240" s="85">
        <v>506.70069441999999</v>
      </c>
      <c r="F1240" s="81" t="str">
        <f t="shared" si="285"/>
        <v>N/A</v>
      </c>
      <c r="G1240" s="85">
        <v>488.58701385000001</v>
      </c>
      <c r="H1240" s="81" t="str">
        <f t="shared" si="286"/>
        <v>N/A</v>
      </c>
      <c r="I1240" s="82">
        <v>4.508</v>
      </c>
      <c r="J1240" s="82">
        <v>-3.57</v>
      </c>
      <c r="K1240" s="83" t="s">
        <v>112</v>
      </c>
      <c r="L1240" s="84" t="str">
        <f t="shared" si="287"/>
        <v>Yes</v>
      </c>
    </row>
    <row r="1241" spans="1:12" x14ac:dyDescent="0.25">
      <c r="A1241" s="129" t="s">
        <v>582</v>
      </c>
      <c r="B1241" s="79" t="s">
        <v>50</v>
      </c>
      <c r="C1241" s="85">
        <v>167.52470897000001</v>
      </c>
      <c r="D1241" s="81" t="str">
        <f t="shared" si="284"/>
        <v>N/A</v>
      </c>
      <c r="E1241" s="85">
        <v>121.57637649</v>
      </c>
      <c r="F1241" s="81" t="str">
        <f t="shared" si="285"/>
        <v>N/A</v>
      </c>
      <c r="G1241" s="85">
        <v>113.17297379</v>
      </c>
      <c r="H1241" s="81" t="str">
        <f t="shared" si="286"/>
        <v>N/A</v>
      </c>
      <c r="I1241" s="82">
        <v>-27.4</v>
      </c>
      <c r="J1241" s="82">
        <v>-6.91</v>
      </c>
      <c r="K1241" s="83" t="s">
        <v>112</v>
      </c>
      <c r="L1241" s="84" t="str">
        <f t="shared" si="287"/>
        <v>Yes</v>
      </c>
    </row>
    <row r="1242" spans="1:12" x14ac:dyDescent="0.25">
      <c r="A1242" s="129" t="s">
        <v>585</v>
      </c>
      <c r="B1242" s="79" t="s">
        <v>50</v>
      </c>
      <c r="C1242" s="85">
        <v>2073.1319905</v>
      </c>
      <c r="D1242" s="81" t="str">
        <f t="shared" si="284"/>
        <v>N/A</v>
      </c>
      <c r="E1242" s="85">
        <v>2172.9068283000001</v>
      </c>
      <c r="F1242" s="81" t="str">
        <f t="shared" si="285"/>
        <v>N/A</v>
      </c>
      <c r="G1242" s="85">
        <v>2072.4488916</v>
      </c>
      <c r="H1242" s="81" t="str">
        <f t="shared" si="286"/>
        <v>N/A</v>
      </c>
      <c r="I1242" s="82">
        <v>4.8129999999999997</v>
      </c>
      <c r="J1242" s="82">
        <v>-4.62</v>
      </c>
      <c r="K1242" s="83" t="s">
        <v>112</v>
      </c>
      <c r="L1242" s="84" t="str">
        <f t="shared" si="287"/>
        <v>Yes</v>
      </c>
    </row>
    <row r="1243" spans="1:12" x14ac:dyDescent="0.25">
      <c r="A1243" s="129" t="s">
        <v>588</v>
      </c>
      <c r="B1243" s="79" t="s">
        <v>50</v>
      </c>
      <c r="C1243" s="85">
        <v>194.45303415999999</v>
      </c>
      <c r="D1243" s="81" t="str">
        <f t="shared" si="284"/>
        <v>N/A</v>
      </c>
      <c r="E1243" s="85">
        <v>197.23351482999999</v>
      </c>
      <c r="F1243" s="81" t="str">
        <f t="shared" si="285"/>
        <v>N/A</v>
      </c>
      <c r="G1243" s="85">
        <v>191.56059332000001</v>
      </c>
      <c r="H1243" s="81" t="str">
        <f t="shared" si="286"/>
        <v>N/A</v>
      </c>
      <c r="I1243" s="82">
        <v>1.43</v>
      </c>
      <c r="J1243" s="82">
        <v>-2.88</v>
      </c>
      <c r="K1243" s="83" t="s">
        <v>112</v>
      </c>
      <c r="L1243" s="84" t="str">
        <f t="shared" si="287"/>
        <v>Yes</v>
      </c>
    </row>
    <row r="1244" spans="1:12" x14ac:dyDescent="0.25">
      <c r="A1244" s="129" t="s">
        <v>590</v>
      </c>
      <c r="B1244" s="79" t="s">
        <v>50</v>
      </c>
      <c r="C1244" s="85">
        <v>433.49030955000001</v>
      </c>
      <c r="D1244" s="81" t="str">
        <f t="shared" si="284"/>
        <v>N/A</v>
      </c>
      <c r="E1244" s="85">
        <v>421.01929039999999</v>
      </c>
      <c r="F1244" s="81" t="str">
        <f t="shared" si="285"/>
        <v>N/A</v>
      </c>
      <c r="G1244" s="85">
        <v>396.80198640999998</v>
      </c>
      <c r="H1244" s="81" t="str">
        <f t="shared" si="286"/>
        <v>N/A</v>
      </c>
      <c r="I1244" s="82">
        <v>-2.88</v>
      </c>
      <c r="J1244" s="82">
        <v>-5.75</v>
      </c>
      <c r="K1244" s="83" t="s">
        <v>112</v>
      </c>
      <c r="L1244" s="84" t="str">
        <f t="shared" si="287"/>
        <v>Yes</v>
      </c>
    </row>
    <row r="1245" spans="1:12" x14ac:dyDescent="0.25">
      <c r="A1245" s="148" t="s">
        <v>627</v>
      </c>
      <c r="B1245" s="79" t="s">
        <v>50</v>
      </c>
      <c r="C1245" s="85">
        <v>1527.2125384000001</v>
      </c>
      <c r="D1245" s="81" t="str">
        <f t="shared" si="284"/>
        <v>N/A</v>
      </c>
      <c r="E1245" s="85">
        <v>1696.7733165</v>
      </c>
      <c r="F1245" s="81" t="str">
        <f t="shared" si="285"/>
        <v>N/A</v>
      </c>
      <c r="G1245" s="85">
        <v>1571.0053115999999</v>
      </c>
      <c r="H1245" s="81" t="str">
        <f t="shared" si="286"/>
        <v>N/A</v>
      </c>
      <c r="I1245" s="82">
        <v>11.1</v>
      </c>
      <c r="J1245" s="82">
        <v>-7.41</v>
      </c>
      <c r="K1245" s="83" t="s">
        <v>112</v>
      </c>
      <c r="L1245" s="84" t="str">
        <f t="shared" si="287"/>
        <v>Yes</v>
      </c>
    </row>
    <row r="1246" spans="1:12" x14ac:dyDescent="0.25">
      <c r="A1246" s="129" t="s">
        <v>582</v>
      </c>
      <c r="B1246" s="79" t="s">
        <v>50</v>
      </c>
      <c r="C1246" s="85">
        <v>1905.3570271999999</v>
      </c>
      <c r="D1246" s="81" t="str">
        <f t="shared" si="284"/>
        <v>N/A</v>
      </c>
      <c r="E1246" s="85">
        <v>2094.9415236</v>
      </c>
      <c r="F1246" s="81" t="str">
        <f t="shared" si="285"/>
        <v>N/A</v>
      </c>
      <c r="G1246" s="85">
        <v>1974.4383261999999</v>
      </c>
      <c r="H1246" s="81" t="str">
        <f t="shared" si="286"/>
        <v>N/A</v>
      </c>
      <c r="I1246" s="82">
        <v>9.9499999999999993</v>
      </c>
      <c r="J1246" s="82">
        <v>-5.75</v>
      </c>
      <c r="K1246" s="83" t="s">
        <v>112</v>
      </c>
      <c r="L1246" s="84" t="str">
        <f t="shared" si="287"/>
        <v>Yes</v>
      </c>
    </row>
    <row r="1247" spans="1:12" x14ac:dyDescent="0.25">
      <c r="A1247" s="129" t="s">
        <v>585</v>
      </c>
      <c r="B1247" s="79" t="s">
        <v>50</v>
      </c>
      <c r="C1247" s="85">
        <v>5946.0938448999996</v>
      </c>
      <c r="D1247" s="81" t="str">
        <f t="shared" si="284"/>
        <v>N/A</v>
      </c>
      <c r="E1247" s="85">
        <v>6226.9786076999999</v>
      </c>
      <c r="F1247" s="81" t="str">
        <f t="shared" si="285"/>
        <v>N/A</v>
      </c>
      <c r="G1247" s="85">
        <v>5434.5856686999996</v>
      </c>
      <c r="H1247" s="81" t="str">
        <f t="shared" si="286"/>
        <v>N/A</v>
      </c>
      <c r="I1247" s="82">
        <v>4.7240000000000002</v>
      </c>
      <c r="J1247" s="82">
        <v>-12.7</v>
      </c>
      <c r="K1247" s="83" t="s">
        <v>112</v>
      </c>
      <c r="L1247" s="84" t="str">
        <f t="shared" si="287"/>
        <v>Yes</v>
      </c>
    </row>
    <row r="1248" spans="1:12" x14ac:dyDescent="0.25">
      <c r="A1248" s="129" t="s">
        <v>588</v>
      </c>
      <c r="B1248" s="79" t="s">
        <v>50</v>
      </c>
      <c r="C1248" s="85">
        <v>818.64160019999997</v>
      </c>
      <c r="D1248" s="81" t="str">
        <f t="shared" si="284"/>
        <v>N/A</v>
      </c>
      <c r="E1248" s="85">
        <v>943.01429487999997</v>
      </c>
      <c r="F1248" s="81" t="str">
        <f t="shared" si="285"/>
        <v>N/A</v>
      </c>
      <c r="G1248" s="85">
        <v>895.39744901999995</v>
      </c>
      <c r="H1248" s="81" t="str">
        <f t="shared" si="286"/>
        <v>N/A</v>
      </c>
      <c r="I1248" s="82">
        <v>15.19</v>
      </c>
      <c r="J1248" s="82">
        <v>-5.05</v>
      </c>
      <c r="K1248" s="83" t="s">
        <v>112</v>
      </c>
      <c r="L1248" s="84" t="str">
        <f t="shared" si="287"/>
        <v>Yes</v>
      </c>
    </row>
    <row r="1249" spans="1:12" x14ac:dyDescent="0.25">
      <c r="A1249" s="129" t="s">
        <v>590</v>
      </c>
      <c r="B1249" s="96" t="s">
        <v>50</v>
      </c>
      <c r="C1249" s="94">
        <v>961.25179727</v>
      </c>
      <c r="D1249" s="98" t="str">
        <f t="shared" si="284"/>
        <v>N/A</v>
      </c>
      <c r="E1249" s="94">
        <v>1028.7988132999999</v>
      </c>
      <c r="F1249" s="98" t="str">
        <f t="shared" si="285"/>
        <v>N/A</v>
      </c>
      <c r="G1249" s="94">
        <v>1006.7536344</v>
      </c>
      <c r="H1249" s="98" t="str">
        <f t="shared" si="286"/>
        <v>N/A</v>
      </c>
      <c r="I1249" s="99">
        <v>7.0270000000000001</v>
      </c>
      <c r="J1249" s="99">
        <v>-2.14</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9.4576132248999993</v>
      </c>
      <c r="D1251" s="102" t="str">
        <f t="shared" ref="D1251:D1280" si="288">IF($B1251="N/A","N/A",IF(C1251&gt;10,"No",IF(C1251&lt;-10,"No","Yes")))</f>
        <v>N/A</v>
      </c>
      <c r="E1251" s="110">
        <v>10.061963605000001</v>
      </c>
      <c r="F1251" s="102" t="str">
        <f t="shared" ref="F1251:F1280" si="289">IF($B1251="N/A","N/A",IF(E1251&gt;10,"No",IF(E1251&lt;-10,"No","Yes")))</f>
        <v>N/A</v>
      </c>
      <c r="G1251" s="110">
        <v>9.1161951709999993</v>
      </c>
      <c r="H1251" s="102" t="str">
        <f t="shared" ref="H1251:H1280" si="290">IF($B1251="N/A","N/A",IF(G1251&gt;10,"No",IF(G1251&lt;-10,"No","Yes")))</f>
        <v>N/A</v>
      </c>
      <c r="I1251" s="103">
        <v>6.39</v>
      </c>
      <c r="J1251" s="103">
        <v>-9.4</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9.3824685837999997</v>
      </c>
      <c r="D1252" s="81" t="str">
        <f t="shared" si="288"/>
        <v>N/A</v>
      </c>
      <c r="E1252" s="87">
        <v>9.7771220005000004</v>
      </c>
      <c r="F1252" s="81" t="str">
        <f t="shared" si="289"/>
        <v>N/A</v>
      </c>
      <c r="G1252" s="87">
        <v>8.8450789335</v>
      </c>
      <c r="H1252" s="81" t="str">
        <f t="shared" si="290"/>
        <v>N/A</v>
      </c>
      <c r="I1252" s="82">
        <v>4.2060000000000004</v>
      </c>
      <c r="J1252" s="82">
        <v>-9.5299999999999994</v>
      </c>
      <c r="K1252" s="83" t="s">
        <v>112</v>
      </c>
      <c r="L1252" s="84" t="str">
        <f t="shared" si="291"/>
        <v>Yes</v>
      </c>
    </row>
    <row r="1253" spans="1:12" x14ac:dyDescent="0.25">
      <c r="A1253" s="129" t="s">
        <v>585</v>
      </c>
      <c r="B1253" s="79" t="s">
        <v>50</v>
      </c>
      <c r="C1253" s="87">
        <v>9.6742432767000004</v>
      </c>
      <c r="D1253" s="81" t="str">
        <f t="shared" si="288"/>
        <v>N/A</v>
      </c>
      <c r="E1253" s="87">
        <v>9.9747509780999994</v>
      </c>
      <c r="F1253" s="81" t="str">
        <f t="shared" si="289"/>
        <v>N/A</v>
      </c>
      <c r="G1253" s="87">
        <v>8.7158841367999997</v>
      </c>
      <c r="H1253" s="81" t="str">
        <f t="shared" si="290"/>
        <v>N/A</v>
      </c>
      <c r="I1253" s="82">
        <v>3.1059999999999999</v>
      </c>
      <c r="J1253" s="82">
        <v>-12.6</v>
      </c>
      <c r="K1253" s="83" t="s">
        <v>112</v>
      </c>
      <c r="L1253" s="84" t="str">
        <f t="shared" si="291"/>
        <v>Yes</v>
      </c>
    </row>
    <row r="1254" spans="1:12" x14ac:dyDescent="0.25">
      <c r="A1254" s="129" t="s">
        <v>588</v>
      </c>
      <c r="B1254" s="79" t="s">
        <v>50</v>
      </c>
      <c r="C1254" s="87">
        <v>8.6292221207999997</v>
      </c>
      <c r="D1254" s="81" t="str">
        <f t="shared" si="288"/>
        <v>N/A</v>
      </c>
      <c r="E1254" s="87">
        <v>9.3202625175999998</v>
      </c>
      <c r="F1254" s="81" t="str">
        <f t="shared" si="289"/>
        <v>N/A</v>
      </c>
      <c r="G1254" s="87">
        <v>8.4798956695999994</v>
      </c>
      <c r="H1254" s="81" t="str">
        <f t="shared" si="290"/>
        <v>N/A</v>
      </c>
      <c r="I1254" s="82">
        <v>8.0079999999999991</v>
      </c>
      <c r="J1254" s="82">
        <v>-9.02</v>
      </c>
      <c r="K1254" s="83" t="s">
        <v>112</v>
      </c>
      <c r="L1254" s="84" t="str">
        <f t="shared" si="291"/>
        <v>Yes</v>
      </c>
    </row>
    <row r="1255" spans="1:12" x14ac:dyDescent="0.25">
      <c r="A1255" s="129" t="s">
        <v>590</v>
      </c>
      <c r="B1255" s="79" t="s">
        <v>50</v>
      </c>
      <c r="C1255" s="87">
        <v>11.144977301000001</v>
      </c>
      <c r="D1255" s="81" t="str">
        <f t="shared" si="288"/>
        <v>N/A</v>
      </c>
      <c r="E1255" s="87">
        <v>11.720564348</v>
      </c>
      <c r="F1255" s="81" t="str">
        <f t="shared" si="289"/>
        <v>N/A</v>
      </c>
      <c r="G1255" s="87">
        <v>10.762391702</v>
      </c>
      <c r="H1255" s="81" t="str">
        <f t="shared" si="290"/>
        <v>N/A</v>
      </c>
      <c r="I1255" s="82">
        <v>5.165</v>
      </c>
      <c r="J1255" s="82">
        <v>-8.18</v>
      </c>
      <c r="K1255" s="83" t="s">
        <v>112</v>
      </c>
      <c r="L1255" s="84" t="str">
        <f t="shared" si="291"/>
        <v>Yes</v>
      </c>
    </row>
    <row r="1256" spans="1:12" ht="12.75" customHeight="1" x14ac:dyDescent="0.25">
      <c r="A1256" s="148" t="s">
        <v>497</v>
      </c>
      <c r="B1256" s="79" t="s">
        <v>50</v>
      </c>
      <c r="C1256" s="87">
        <v>2.1480292369999998</v>
      </c>
      <c r="D1256" s="81" t="str">
        <f t="shared" si="288"/>
        <v>N/A</v>
      </c>
      <c r="E1256" s="87">
        <v>2.2007763256000001</v>
      </c>
      <c r="F1256" s="81" t="str">
        <f t="shared" si="289"/>
        <v>N/A</v>
      </c>
      <c r="G1256" s="87">
        <v>1.9614862957999999</v>
      </c>
      <c r="H1256" s="81" t="str">
        <f t="shared" si="290"/>
        <v>N/A</v>
      </c>
      <c r="I1256" s="82">
        <v>2.456</v>
      </c>
      <c r="J1256" s="82">
        <v>-10.9</v>
      </c>
      <c r="K1256" s="83" t="s">
        <v>112</v>
      </c>
      <c r="L1256" s="84" t="str">
        <f t="shared" si="291"/>
        <v>Yes</v>
      </c>
    </row>
    <row r="1257" spans="1:12" x14ac:dyDescent="0.25">
      <c r="A1257" s="129" t="s">
        <v>582</v>
      </c>
      <c r="B1257" s="79" t="s">
        <v>50</v>
      </c>
      <c r="C1257" s="87">
        <v>29.365507671</v>
      </c>
      <c r="D1257" s="81" t="str">
        <f t="shared" si="288"/>
        <v>N/A</v>
      </c>
      <c r="E1257" s="87">
        <v>28.640211228999998</v>
      </c>
      <c r="F1257" s="81" t="str">
        <f t="shared" si="289"/>
        <v>N/A</v>
      </c>
      <c r="G1257" s="87">
        <v>25.168064052999998</v>
      </c>
      <c r="H1257" s="81" t="str">
        <f t="shared" si="290"/>
        <v>N/A</v>
      </c>
      <c r="I1257" s="82">
        <v>-2.4700000000000002</v>
      </c>
      <c r="J1257" s="82">
        <v>-12.1</v>
      </c>
      <c r="K1257" s="83" t="s">
        <v>112</v>
      </c>
      <c r="L1257" s="84" t="str">
        <f t="shared" si="291"/>
        <v>Yes</v>
      </c>
    </row>
    <row r="1258" spans="1:12" x14ac:dyDescent="0.25">
      <c r="A1258" s="129" t="s">
        <v>585</v>
      </c>
      <c r="B1258" s="79" t="s">
        <v>50</v>
      </c>
      <c r="C1258" s="87">
        <v>6.7936311466000001</v>
      </c>
      <c r="D1258" s="81" t="str">
        <f t="shared" si="288"/>
        <v>N/A</v>
      </c>
      <c r="E1258" s="87">
        <v>6.7284481562999998</v>
      </c>
      <c r="F1258" s="81" t="str">
        <f t="shared" si="289"/>
        <v>N/A</v>
      </c>
      <c r="G1258" s="87">
        <v>6.0153717453000004</v>
      </c>
      <c r="H1258" s="81" t="str">
        <f t="shared" si="290"/>
        <v>N/A</v>
      </c>
      <c r="I1258" s="82">
        <v>-0.95899999999999996</v>
      </c>
      <c r="J1258" s="82">
        <v>-10.6</v>
      </c>
      <c r="K1258" s="83" t="s">
        <v>112</v>
      </c>
      <c r="L1258" s="84" t="str">
        <f t="shared" si="291"/>
        <v>Yes</v>
      </c>
    </row>
    <row r="1259" spans="1:12" x14ac:dyDescent="0.25">
      <c r="A1259" s="129" t="s">
        <v>588</v>
      </c>
      <c r="B1259" s="79" t="s">
        <v>50</v>
      </c>
      <c r="C1259" s="87">
        <v>2.70263777E-2</v>
      </c>
      <c r="D1259" s="81" t="str">
        <f t="shared" si="288"/>
        <v>N/A</v>
      </c>
      <c r="E1259" s="87">
        <v>3.9390339199999999E-2</v>
      </c>
      <c r="F1259" s="81" t="str">
        <f t="shared" si="289"/>
        <v>N/A</v>
      </c>
      <c r="G1259" s="87">
        <v>3.9002035400000003E-2</v>
      </c>
      <c r="H1259" s="81" t="str">
        <f t="shared" si="290"/>
        <v>N/A</v>
      </c>
      <c r="I1259" s="82">
        <v>45.75</v>
      </c>
      <c r="J1259" s="82">
        <v>-0.98599999999999999</v>
      </c>
      <c r="K1259" s="83" t="s">
        <v>112</v>
      </c>
      <c r="L1259" s="84" t="str">
        <f t="shared" si="291"/>
        <v>Yes</v>
      </c>
    </row>
    <row r="1260" spans="1:12" x14ac:dyDescent="0.25">
      <c r="A1260" s="129" t="s">
        <v>590</v>
      </c>
      <c r="B1260" s="79" t="s">
        <v>50</v>
      </c>
      <c r="C1260" s="87">
        <v>2.57211569E-2</v>
      </c>
      <c r="D1260" s="81" t="str">
        <f t="shared" si="288"/>
        <v>N/A</v>
      </c>
      <c r="E1260" s="87">
        <v>6.7120401000000003E-3</v>
      </c>
      <c r="F1260" s="81" t="str">
        <f t="shared" si="289"/>
        <v>N/A</v>
      </c>
      <c r="G1260" s="87">
        <v>1.3349531000000001E-3</v>
      </c>
      <c r="H1260" s="81" t="str">
        <f t="shared" si="290"/>
        <v>N/A</v>
      </c>
      <c r="I1260" s="82">
        <v>-73.900000000000006</v>
      </c>
      <c r="J1260" s="82">
        <v>-80.099999999999994</v>
      </c>
      <c r="K1260" s="83" t="s">
        <v>112</v>
      </c>
      <c r="L1260" s="84" t="str">
        <f t="shared" si="291"/>
        <v>No</v>
      </c>
    </row>
    <row r="1261" spans="1:12" x14ac:dyDescent="0.25">
      <c r="A1261" s="148" t="s">
        <v>498</v>
      </c>
      <c r="B1261" s="79" t="s">
        <v>50</v>
      </c>
      <c r="C1261" s="87">
        <v>62.916865905999998</v>
      </c>
      <c r="D1261" s="81" t="str">
        <f t="shared" si="288"/>
        <v>N/A</v>
      </c>
      <c r="E1261" s="87">
        <v>61.604643709000001</v>
      </c>
      <c r="F1261" s="81" t="str">
        <f t="shared" si="289"/>
        <v>N/A</v>
      </c>
      <c r="G1261" s="87">
        <v>58.9334031</v>
      </c>
      <c r="H1261" s="81" t="str">
        <f t="shared" si="290"/>
        <v>N/A</v>
      </c>
      <c r="I1261" s="82">
        <v>-2.09</v>
      </c>
      <c r="J1261" s="82">
        <v>-4.34</v>
      </c>
      <c r="K1261" s="83" t="s">
        <v>112</v>
      </c>
      <c r="L1261" s="84" t="str">
        <f t="shared" si="291"/>
        <v>Yes</v>
      </c>
    </row>
    <row r="1262" spans="1:12" x14ac:dyDescent="0.25">
      <c r="A1262" s="129" t="s">
        <v>582</v>
      </c>
      <c r="B1262" s="79" t="s">
        <v>50</v>
      </c>
      <c r="C1262" s="87">
        <v>53.064528564</v>
      </c>
      <c r="D1262" s="81" t="str">
        <f t="shared" si="288"/>
        <v>N/A</v>
      </c>
      <c r="E1262" s="87">
        <v>42.758406461</v>
      </c>
      <c r="F1262" s="81" t="str">
        <f t="shared" si="289"/>
        <v>N/A</v>
      </c>
      <c r="G1262" s="87">
        <v>38.605634866999999</v>
      </c>
      <c r="H1262" s="81" t="str">
        <f t="shared" si="290"/>
        <v>N/A</v>
      </c>
      <c r="I1262" s="82">
        <v>-19.399999999999999</v>
      </c>
      <c r="J1262" s="82">
        <v>-9.7100000000000009</v>
      </c>
      <c r="K1262" s="83" t="s">
        <v>112</v>
      </c>
      <c r="L1262" s="84" t="str">
        <f t="shared" si="291"/>
        <v>Yes</v>
      </c>
    </row>
    <row r="1263" spans="1:12" x14ac:dyDescent="0.25">
      <c r="A1263" s="129" t="s">
        <v>585</v>
      </c>
      <c r="B1263" s="79" t="s">
        <v>50</v>
      </c>
      <c r="C1263" s="87">
        <v>71.891526948999996</v>
      </c>
      <c r="D1263" s="81" t="str">
        <f t="shared" si="288"/>
        <v>N/A</v>
      </c>
      <c r="E1263" s="87">
        <v>69.604062040000002</v>
      </c>
      <c r="F1263" s="81" t="str">
        <f t="shared" si="289"/>
        <v>N/A</v>
      </c>
      <c r="G1263" s="87">
        <v>66.660566767999995</v>
      </c>
      <c r="H1263" s="81" t="str">
        <f t="shared" si="290"/>
        <v>N/A</v>
      </c>
      <c r="I1263" s="82">
        <v>-3.18</v>
      </c>
      <c r="J1263" s="82">
        <v>-4.2300000000000004</v>
      </c>
      <c r="K1263" s="83" t="s">
        <v>112</v>
      </c>
      <c r="L1263" s="84" t="str">
        <f t="shared" si="291"/>
        <v>Yes</v>
      </c>
    </row>
    <row r="1264" spans="1:12" x14ac:dyDescent="0.25">
      <c r="A1264" s="129" t="s">
        <v>588</v>
      </c>
      <c r="B1264" s="79" t="s">
        <v>50</v>
      </c>
      <c r="C1264" s="87">
        <v>58.753543458000003</v>
      </c>
      <c r="D1264" s="81" t="str">
        <f t="shared" si="288"/>
        <v>N/A</v>
      </c>
      <c r="E1264" s="87">
        <v>57.999097833999997</v>
      </c>
      <c r="F1264" s="81" t="str">
        <f t="shared" si="289"/>
        <v>N/A</v>
      </c>
      <c r="G1264" s="87">
        <v>54.936195108</v>
      </c>
      <c r="H1264" s="81" t="str">
        <f t="shared" si="290"/>
        <v>N/A</v>
      </c>
      <c r="I1264" s="82">
        <v>-1.28</v>
      </c>
      <c r="J1264" s="82">
        <v>-5.28</v>
      </c>
      <c r="K1264" s="83" t="s">
        <v>112</v>
      </c>
      <c r="L1264" s="84" t="str">
        <f t="shared" si="291"/>
        <v>Yes</v>
      </c>
    </row>
    <row r="1265" spans="1:12" x14ac:dyDescent="0.25">
      <c r="A1265" s="129" t="s">
        <v>590</v>
      </c>
      <c r="B1265" s="79" t="s">
        <v>50</v>
      </c>
      <c r="C1265" s="87">
        <v>69.372532376999999</v>
      </c>
      <c r="D1265" s="81" t="str">
        <f t="shared" si="288"/>
        <v>N/A</v>
      </c>
      <c r="E1265" s="87">
        <v>68.610473467000006</v>
      </c>
      <c r="F1265" s="81" t="str">
        <f t="shared" si="289"/>
        <v>N/A</v>
      </c>
      <c r="G1265" s="87">
        <v>67.336368127</v>
      </c>
      <c r="H1265" s="81" t="str">
        <f t="shared" si="290"/>
        <v>N/A</v>
      </c>
      <c r="I1265" s="82">
        <v>-1.1000000000000001</v>
      </c>
      <c r="J1265" s="82">
        <v>-1.86</v>
      </c>
      <c r="K1265" s="83" t="s">
        <v>112</v>
      </c>
      <c r="L1265" s="84" t="str">
        <f t="shared" si="291"/>
        <v>Yes</v>
      </c>
    </row>
    <row r="1266" spans="1:12" x14ac:dyDescent="0.25">
      <c r="A1266" s="148" t="s">
        <v>693</v>
      </c>
      <c r="B1266" s="79" t="s">
        <v>50</v>
      </c>
      <c r="C1266" s="87">
        <v>69.126306442000001</v>
      </c>
      <c r="D1266" s="81" t="str">
        <f t="shared" si="288"/>
        <v>N/A</v>
      </c>
      <c r="E1266" s="87">
        <v>70.909867882</v>
      </c>
      <c r="F1266" s="81" t="str">
        <f t="shared" si="289"/>
        <v>N/A</v>
      </c>
      <c r="G1266" s="87">
        <v>68.457868321000007</v>
      </c>
      <c r="H1266" s="81" t="str">
        <f t="shared" si="290"/>
        <v>N/A</v>
      </c>
      <c r="I1266" s="82">
        <v>2.58</v>
      </c>
      <c r="J1266" s="82">
        <v>-3.46</v>
      </c>
      <c r="K1266" s="83" t="s">
        <v>112</v>
      </c>
      <c r="L1266" s="84" t="str">
        <f t="shared" si="291"/>
        <v>Yes</v>
      </c>
    </row>
    <row r="1267" spans="1:12" x14ac:dyDescent="0.25">
      <c r="A1267" s="129" t="s">
        <v>582</v>
      </c>
      <c r="B1267" s="79" t="s">
        <v>50</v>
      </c>
      <c r="C1267" s="87">
        <v>72.107007941000006</v>
      </c>
      <c r="D1267" s="81" t="str">
        <f t="shared" si="288"/>
        <v>N/A</v>
      </c>
      <c r="E1267" s="87">
        <v>73.705055525000006</v>
      </c>
      <c r="F1267" s="81" t="str">
        <f t="shared" si="289"/>
        <v>N/A</v>
      </c>
      <c r="G1267" s="87">
        <v>70.707757383000001</v>
      </c>
      <c r="H1267" s="81" t="str">
        <f t="shared" si="290"/>
        <v>N/A</v>
      </c>
      <c r="I1267" s="82">
        <v>2.2160000000000002</v>
      </c>
      <c r="J1267" s="82">
        <v>-4.07</v>
      </c>
      <c r="K1267" s="83" t="s">
        <v>112</v>
      </c>
      <c r="L1267" s="84" t="str">
        <f t="shared" si="291"/>
        <v>Yes</v>
      </c>
    </row>
    <row r="1268" spans="1:12" x14ac:dyDescent="0.25">
      <c r="A1268" s="129" t="s">
        <v>585</v>
      </c>
      <c r="B1268" s="79" t="s">
        <v>50</v>
      </c>
      <c r="C1268" s="87">
        <v>81.073478113999997</v>
      </c>
      <c r="D1268" s="81" t="str">
        <f t="shared" si="288"/>
        <v>N/A</v>
      </c>
      <c r="E1268" s="87">
        <v>81.410060763999994</v>
      </c>
      <c r="F1268" s="81" t="str">
        <f t="shared" si="289"/>
        <v>N/A</v>
      </c>
      <c r="G1268" s="87">
        <v>77.522743908999999</v>
      </c>
      <c r="H1268" s="81" t="str">
        <f t="shared" si="290"/>
        <v>N/A</v>
      </c>
      <c r="I1268" s="82">
        <v>0.41520000000000001</v>
      </c>
      <c r="J1268" s="82">
        <v>-4.7699999999999996</v>
      </c>
      <c r="K1268" s="83" t="s">
        <v>112</v>
      </c>
      <c r="L1268" s="84" t="str">
        <f t="shared" si="291"/>
        <v>Yes</v>
      </c>
    </row>
    <row r="1269" spans="1:12" x14ac:dyDescent="0.25">
      <c r="A1269" s="129" t="s">
        <v>588</v>
      </c>
      <c r="B1269" s="79" t="s">
        <v>50</v>
      </c>
      <c r="C1269" s="87">
        <v>66.290299332000004</v>
      </c>
      <c r="D1269" s="81" t="str">
        <f t="shared" si="288"/>
        <v>N/A</v>
      </c>
      <c r="E1269" s="87">
        <v>69.011874281000004</v>
      </c>
      <c r="F1269" s="81" t="str">
        <f t="shared" si="289"/>
        <v>N/A</v>
      </c>
      <c r="G1269" s="87">
        <v>66.694089973000004</v>
      </c>
      <c r="H1269" s="81" t="str">
        <f t="shared" si="290"/>
        <v>N/A</v>
      </c>
      <c r="I1269" s="82">
        <v>4.1059999999999999</v>
      </c>
      <c r="J1269" s="82">
        <v>-3.36</v>
      </c>
      <c r="K1269" s="83" t="s">
        <v>112</v>
      </c>
      <c r="L1269" s="84" t="str">
        <f t="shared" si="291"/>
        <v>Yes</v>
      </c>
    </row>
    <row r="1270" spans="1:12" x14ac:dyDescent="0.25">
      <c r="A1270" s="129" t="s">
        <v>590</v>
      </c>
      <c r="B1270" s="79" t="s">
        <v>50</v>
      </c>
      <c r="C1270" s="87">
        <v>69.240068418000007</v>
      </c>
      <c r="D1270" s="81" t="str">
        <f t="shared" si="288"/>
        <v>N/A</v>
      </c>
      <c r="E1270" s="87">
        <v>69.356852321999995</v>
      </c>
      <c r="F1270" s="81" t="str">
        <f t="shared" si="289"/>
        <v>N/A</v>
      </c>
      <c r="G1270" s="87">
        <v>67.294984580999994</v>
      </c>
      <c r="H1270" s="81" t="str">
        <f t="shared" si="290"/>
        <v>N/A</v>
      </c>
      <c r="I1270" s="82">
        <v>0.16869999999999999</v>
      </c>
      <c r="J1270" s="82">
        <v>-2.97</v>
      </c>
      <c r="K1270" s="83" t="s">
        <v>112</v>
      </c>
      <c r="L1270" s="84" t="str">
        <f t="shared" si="291"/>
        <v>Yes</v>
      </c>
    </row>
    <row r="1271" spans="1:12" x14ac:dyDescent="0.25">
      <c r="A1271" s="148" t="s">
        <v>4</v>
      </c>
      <c r="B1271" s="79" t="s">
        <v>50</v>
      </c>
      <c r="C1271" s="80">
        <v>3.8865294330000002</v>
      </c>
      <c r="D1271" s="81" t="str">
        <f t="shared" si="288"/>
        <v>N/A</v>
      </c>
      <c r="E1271" s="80">
        <v>3.962484516</v>
      </c>
      <c r="F1271" s="81" t="str">
        <f t="shared" si="289"/>
        <v>N/A</v>
      </c>
      <c r="G1271" s="80">
        <v>3.9578581678</v>
      </c>
      <c r="H1271" s="81" t="str">
        <f t="shared" si="290"/>
        <v>N/A</v>
      </c>
      <c r="I1271" s="82">
        <v>1.954</v>
      </c>
      <c r="J1271" s="82">
        <v>-0.11700000000000001</v>
      </c>
      <c r="K1271" s="83" t="s">
        <v>112</v>
      </c>
      <c r="L1271" s="84" t="str">
        <f t="shared" si="291"/>
        <v>Yes</v>
      </c>
    </row>
    <row r="1272" spans="1:12" x14ac:dyDescent="0.25">
      <c r="A1272" s="129" t="s">
        <v>582</v>
      </c>
      <c r="B1272" s="79" t="s">
        <v>50</v>
      </c>
      <c r="C1272" s="80">
        <v>1.2489728841000001</v>
      </c>
      <c r="D1272" s="81" t="str">
        <f t="shared" si="288"/>
        <v>N/A</v>
      </c>
      <c r="E1272" s="80">
        <v>1.2390786337999999</v>
      </c>
      <c r="F1272" s="81" t="str">
        <f t="shared" si="289"/>
        <v>N/A</v>
      </c>
      <c r="G1272" s="80">
        <v>1.1110162254</v>
      </c>
      <c r="H1272" s="81" t="str">
        <f t="shared" si="290"/>
        <v>N/A</v>
      </c>
      <c r="I1272" s="82">
        <v>-0.79200000000000004</v>
      </c>
      <c r="J1272" s="82">
        <v>-10.3</v>
      </c>
      <c r="K1272" s="83" t="s">
        <v>112</v>
      </c>
      <c r="L1272" s="84" t="str">
        <f t="shared" si="291"/>
        <v>Yes</v>
      </c>
    </row>
    <row r="1273" spans="1:12" x14ac:dyDescent="0.25">
      <c r="A1273" s="129" t="s">
        <v>585</v>
      </c>
      <c r="B1273" s="79" t="s">
        <v>50</v>
      </c>
      <c r="C1273" s="80">
        <v>7.4646699622000003</v>
      </c>
      <c r="D1273" s="81" t="str">
        <f t="shared" si="288"/>
        <v>N/A</v>
      </c>
      <c r="E1273" s="80">
        <v>7.6350486786999996</v>
      </c>
      <c r="F1273" s="81" t="str">
        <f t="shared" si="289"/>
        <v>N/A</v>
      </c>
      <c r="G1273" s="80">
        <v>7.2795440912</v>
      </c>
      <c r="H1273" s="81" t="str">
        <f t="shared" si="290"/>
        <v>N/A</v>
      </c>
      <c r="I1273" s="82">
        <v>2.282</v>
      </c>
      <c r="J1273" s="82">
        <v>-4.66</v>
      </c>
      <c r="K1273" s="83" t="s">
        <v>112</v>
      </c>
      <c r="L1273" s="84" t="str">
        <f t="shared" si="291"/>
        <v>Yes</v>
      </c>
    </row>
    <row r="1274" spans="1:12" x14ac:dyDescent="0.25">
      <c r="A1274" s="129" t="s">
        <v>588</v>
      </c>
      <c r="B1274" s="79" t="s">
        <v>50</v>
      </c>
      <c r="C1274" s="80">
        <v>3.9080595767999999</v>
      </c>
      <c r="D1274" s="81" t="str">
        <f t="shared" si="288"/>
        <v>N/A</v>
      </c>
      <c r="E1274" s="80">
        <v>4.0077027948000001</v>
      </c>
      <c r="F1274" s="81" t="str">
        <f t="shared" si="289"/>
        <v>N/A</v>
      </c>
      <c r="G1274" s="80">
        <v>4.1387711103000004</v>
      </c>
      <c r="H1274" s="81" t="str">
        <f t="shared" si="290"/>
        <v>N/A</v>
      </c>
      <c r="I1274" s="82">
        <v>2.5499999999999998</v>
      </c>
      <c r="J1274" s="82">
        <v>3.27</v>
      </c>
      <c r="K1274" s="83" t="s">
        <v>112</v>
      </c>
      <c r="L1274" s="84" t="str">
        <f t="shared" si="291"/>
        <v>Yes</v>
      </c>
    </row>
    <row r="1275" spans="1:12" x14ac:dyDescent="0.25">
      <c r="A1275" s="129" t="s">
        <v>590</v>
      </c>
      <c r="B1275" s="79" t="s">
        <v>50</v>
      </c>
      <c r="C1275" s="80">
        <v>2.8012924071</v>
      </c>
      <c r="D1275" s="81" t="str">
        <f t="shared" si="288"/>
        <v>N/A</v>
      </c>
      <c r="E1275" s="80">
        <v>2.7670369946000002</v>
      </c>
      <c r="F1275" s="81" t="str">
        <f t="shared" si="289"/>
        <v>N/A</v>
      </c>
      <c r="G1275" s="80">
        <v>2.6854378566000001</v>
      </c>
      <c r="H1275" s="81" t="str">
        <f t="shared" si="290"/>
        <v>N/A</v>
      </c>
      <c r="I1275" s="82">
        <v>-1.22</v>
      </c>
      <c r="J1275" s="82">
        <v>-2.95</v>
      </c>
      <c r="K1275" s="83" t="s">
        <v>112</v>
      </c>
      <c r="L1275" s="84" t="str">
        <f t="shared" si="291"/>
        <v>Yes</v>
      </c>
    </row>
    <row r="1276" spans="1:12" x14ac:dyDescent="0.25">
      <c r="A1276" s="148" t="s">
        <v>5</v>
      </c>
      <c r="B1276" s="79" t="s">
        <v>50</v>
      </c>
      <c r="C1276" s="80">
        <v>221.78899666000001</v>
      </c>
      <c r="D1276" s="81" t="str">
        <f t="shared" si="288"/>
        <v>N/A</v>
      </c>
      <c r="E1276" s="80">
        <v>224.34789644</v>
      </c>
      <c r="F1276" s="81" t="str">
        <f t="shared" si="289"/>
        <v>N/A</v>
      </c>
      <c r="G1276" s="80">
        <v>224.75552826000001</v>
      </c>
      <c r="H1276" s="81" t="str">
        <f t="shared" si="290"/>
        <v>N/A</v>
      </c>
      <c r="I1276" s="82">
        <v>1.1539999999999999</v>
      </c>
      <c r="J1276" s="82">
        <v>0.1817</v>
      </c>
      <c r="K1276" s="83" t="s">
        <v>112</v>
      </c>
      <c r="L1276" s="84" t="str">
        <f t="shared" si="291"/>
        <v>Yes</v>
      </c>
    </row>
    <row r="1277" spans="1:12" x14ac:dyDescent="0.25">
      <c r="A1277" s="129" t="s">
        <v>582</v>
      </c>
      <c r="B1277" s="79" t="s">
        <v>50</v>
      </c>
      <c r="C1277" s="80">
        <v>211.71436072</v>
      </c>
      <c r="D1277" s="81" t="str">
        <f t="shared" si="288"/>
        <v>N/A</v>
      </c>
      <c r="E1277" s="80">
        <v>212.44495662</v>
      </c>
      <c r="F1277" s="81" t="str">
        <f t="shared" si="289"/>
        <v>N/A</v>
      </c>
      <c r="G1277" s="80">
        <v>214.74789916</v>
      </c>
      <c r="H1277" s="81" t="str">
        <f t="shared" si="290"/>
        <v>N/A</v>
      </c>
      <c r="I1277" s="82">
        <v>0.34510000000000002</v>
      </c>
      <c r="J1277" s="82">
        <v>1.0840000000000001</v>
      </c>
      <c r="K1277" s="83" t="s">
        <v>112</v>
      </c>
      <c r="L1277" s="84" t="str">
        <f t="shared" si="291"/>
        <v>Yes</v>
      </c>
    </row>
    <row r="1278" spans="1:12" x14ac:dyDescent="0.25">
      <c r="A1278" s="129" t="s">
        <v>585</v>
      </c>
      <c r="B1278" s="79" t="s">
        <v>50</v>
      </c>
      <c r="C1278" s="80">
        <v>240.24430641999999</v>
      </c>
      <c r="D1278" s="81" t="str">
        <f t="shared" si="288"/>
        <v>N/A</v>
      </c>
      <c r="E1278" s="80">
        <v>244.14721649000001</v>
      </c>
      <c r="F1278" s="81" t="str">
        <f t="shared" si="289"/>
        <v>N/A</v>
      </c>
      <c r="G1278" s="80">
        <v>240.39243807</v>
      </c>
      <c r="H1278" s="81" t="str">
        <f t="shared" si="290"/>
        <v>N/A</v>
      </c>
      <c r="I1278" s="82">
        <v>1.625</v>
      </c>
      <c r="J1278" s="82">
        <v>-1.54</v>
      </c>
      <c r="K1278" s="83" t="s">
        <v>112</v>
      </c>
      <c r="L1278" s="84" t="str">
        <f t="shared" si="291"/>
        <v>Yes</v>
      </c>
    </row>
    <row r="1279" spans="1:12" x14ac:dyDescent="0.25">
      <c r="A1279" s="129" t="s">
        <v>588</v>
      </c>
      <c r="B1279" s="79" t="s">
        <v>50</v>
      </c>
      <c r="C1279" s="80">
        <v>172.33333332999999</v>
      </c>
      <c r="D1279" s="81" t="str">
        <f t="shared" si="288"/>
        <v>N/A</v>
      </c>
      <c r="E1279" s="80">
        <v>174.43548387000001</v>
      </c>
      <c r="F1279" s="81" t="str">
        <f t="shared" si="289"/>
        <v>N/A</v>
      </c>
      <c r="G1279" s="80">
        <v>186.78125</v>
      </c>
      <c r="H1279" s="81" t="str">
        <f t="shared" si="290"/>
        <v>N/A</v>
      </c>
      <c r="I1279" s="82">
        <v>1.22</v>
      </c>
      <c r="J1279" s="82">
        <v>7.0780000000000003</v>
      </c>
      <c r="K1279" s="83" t="s">
        <v>112</v>
      </c>
      <c r="L1279" s="84" t="str">
        <f t="shared" si="291"/>
        <v>Yes</v>
      </c>
    </row>
    <row r="1280" spans="1:12" x14ac:dyDescent="0.25">
      <c r="A1280" s="129" t="s">
        <v>590</v>
      </c>
      <c r="B1280" s="96" t="s">
        <v>50</v>
      </c>
      <c r="C1280" s="107">
        <v>23.3</v>
      </c>
      <c r="D1280" s="98" t="str">
        <f t="shared" si="288"/>
        <v>N/A</v>
      </c>
      <c r="E1280" s="107">
        <v>20.2</v>
      </c>
      <c r="F1280" s="98" t="str">
        <f t="shared" si="289"/>
        <v>N/A</v>
      </c>
      <c r="G1280" s="107">
        <v>20</v>
      </c>
      <c r="H1280" s="98" t="str">
        <f t="shared" si="290"/>
        <v>N/A</v>
      </c>
      <c r="I1280" s="99">
        <v>-13.3</v>
      </c>
      <c r="J1280" s="99">
        <v>-0.99</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0</v>
      </c>
      <c r="J1282" s="82">
        <v>200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14</v>
      </c>
      <c r="F1283" s="81" t="str">
        <f t="shared" si="293"/>
        <v>N/A</v>
      </c>
      <c r="G1283" s="80">
        <v>19</v>
      </c>
      <c r="H1283" s="81" t="str">
        <f t="shared" si="294"/>
        <v>N/A</v>
      </c>
      <c r="I1283" s="82">
        <v>133.30000000000001</v>
      </c>
      <c r="J1283" s="82">
        <v>35.71</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12</v>
      </c>
      <c r="H1284" s="81" t="str">
        <f t="shared" si="294"/>
        <v>N/A</v>
      </c>
      <c r="I1284" s="82">
        <v>125</v>
      </c>
      <c r="J1284" s="82">
        <v>33.33</v>
      </c>
      <c r="K1284" s="139" t="s">
        <v>50</v>
      </c>
      <c r="L1284" s="84" t="str">
        <f t="shared" si="295"/>
        <v>N/A</v>
      </c>
    </row>
    <row r="1285" spans="1:12" x14ac:dyDescent="0.25">
      <c r="A1285" s="129" t="s">
        <v>629</v>
      </c>
      <c r="B1285" s="79" t="s">
        <v>50</v>
      </c>
      <c r="C1285" s="80">
        <v>52</v>
      </c>
      <c r="D1285" s="81" t="str">
        <f t="shared" si="292"/>
        <v>N/A</v>
      </c>
      <c r="E1285" s="80">
        <v>47</v>
      </c>
      <c r="F1285" s="81" t="str">
        <f t="shared" si="293"/>
        <v>N/A</v>
      </c>
      <c r="G1285" s="80">
        <v>47</v>
      </c>
      <c r="H1285" s="81" t="str">
        <f t="shared" si="294"/>
        <v>N/A</v>
      </c>
      <c r="I1285" s="82">
        <v>-9.6199999999999992</v>
      </c>
      <c r="J1285" s="82">
        <v>0</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11</v>
      </c>
      <c r="H1286" s="81" t="str">
        <f t="shared" si="294"/>
        <v>N/A</v>
      </c>
      <c r="I1286" s="82">
        <v>40</v>
      </c>
      <c r="J1286" s="82">
        <v>-28.6</v>
      </c>
      <c r="K1286" s="139" t="s">
        <v>50</v>
      </c>
      <c r="L1286" s="84" t="str">
        <f t="shared" si="295"/>
        <v>N/A</v>
      </c>
    </row>
    <row r="1287" spans="1:12" x14ac:dyDescent="0.25">
      <c r="A1287" s="129" t="s">
        <v>631</v>
      </c>
      <c r="B1287" s="79" t="s">
        <v>50</v>
      </c>
      <c r="C1287" s="80">
        <v>11</v>
      </c>
      <c r="D1287" s="81" t="str">
        <f t="shared" si="292"/>
        <v>N/A</v>
      </c>
      <c r="E1287" s="80">
        <v>11</v>
      </c>
      <c r="F1287" s="81" t="str">
        <f t="shared" si="293"/>
        <v>N/A</v>
      </c>
      <c r="G1287" s="80">
        <v>11</v>
      </c>
      <c r="H1287" s="81" t="str">
        <f t="shared" si="294"/>
        <v>N/A</v>
      </c>
      <c r="I1287" s="82">
        <v>28.57</v>
      </c>
      <c r="J1287" s="82">
        <v>11.11</v>
      </c>
      <c r="K1287" s="139" t="s">
        <v>50</v>
      </c>
      <c r="L1287" s="84" t="str">
        <f t="shared" si="295"/>
        <v>N/A</v>
      </c>
    </row>
    <row r="1288" spans="1:12" x14ac:dyDescent="0.25">
      <c r="A1288" s="148" t="s">
        <v>817</v>
      </c>
      <c r="B1288" s="130" t="s">
        <v>50</v>
      </c>
      <c r="C1288" s="143">
        <v>2344038</v>
      </c>
      <c r="D1288" s="102" t="str">
        <f t="shared" si="292"/>
        <v>N/A</v>
      </c>
      <c r="E1288" s="143">
        <v>1248366</v>
      </c>
      <c r="F1288" s="102" t="str">
        <f t="shared" si="293"/>
        <v>N/A</v>
      </c>
      <c r="G1288" s="143">
        <v>1270037</v>
      </c>
      <c r="H1288" s="102" t="str">
        <f t="shared" si="294"/>
        <v>N/A</v>
      </c>
      <c r="I1288" s="103">
        <v>-46.7</v>
      </c>
      <c r="J1288" s="103">
        <v>1.736</v>
      </c>
      <c r="K1288" s="139" t="s">
        <v>50</v>
      </c>
      <c r="L1288" s="104" t="str">
        <f t="shared" si="295"/>
        <v>N/A</v>
      </c>
    </row>
    <row r="1289" spans="1:12" x14ac:dyDescent="0.25">
      <c r="A1289" s="129" t="s">
        <v>632</v>
      </c>
      <c r="B1289" s="130" t="s">
        <v>50</v>
      </c>
      <c r="C1289" s="143">
        <v>631583</v>
      </c>
      <c r="D1289" s="102" t="str">
        <f t="shared" si="292"/>
        <v>N/A</v>
      </c>
      <c r="E1289" s="143">
        <v>690068</v>
      </c>
      <c r="F1289" s="102" t="str">
        <f t="shared" si="293"/>
        <v>N/A</v>
      </c>
      <c r="G1289" s="143">
        <v>1107645</v>
      </c>
      <c r="H1289" s="102" t="str">
        <f t="shared" si="294"/>
        <v>N/A</v>
      </c>
      <c r="I1289" s="103">
        <v>9.26</v>
      </c>
      <c r="J1289" s="103">
        <v>60.51</v>
      </c>
      <c r="K1289" s="139" t="s">
        <v>50</v>
      </c>
      <c r="L1289" s="104" t="str">
        <f t="shared" si="295"/>
        <v>N/A</v>
      </c>
    </row>
    <row r="1290" spans="1:12" x14ac:dyDescent="0.25">
      <c r="A1290" s="129" t="s">
        <v>626</v>
      </c>
      <c r="B1290" s="130" t="s">
        <v>50</v>
      </c>
      <c r="C1290" s="143">
        <v>322301</v>
      </c>
      <c r="D1290" s="102" t="str">
        <f t="shared" si="292"/>
        <v>N/A</v>
      </c>
      <c r="E1290" s="143">
        <v>340795</v>
      </c>
      <c r="F1290" s="102" t="str">
        <f t="shared" si="293"/>
        <v>N/A</v>
      </c>
      <c r="G1290" s="143">
        <v>313051</v>
      </c>
      <c r="H1290" s="102" t="str">
        <f t="shared" si="294"/>
        <v>N/A</v>
      </c>
      <c r="I1290" s="103">
        <v>5.7380000000000004</v>
      </c>
      <c r="J1290" s="103">
        <v>-8.14</v>
      </c>
      <c r="K1290" s="139" t="s">
        <v>50</v>
      </c>
      <c r="L1290" s="104" t="str">
        <f t="shared" si="295"/>
        <v>N/A</v>
      </c>
    </row>
    <row r="1291" spans="1:12" x14ac:dyDescent="0.25">
      <c r="A1291" s="129" t="s">
        <v>239</v>
      </c>
      <c r="B1291" s="130" t="s">
        <v>50</v>
      </c>
      <c r="C1291" s="143">
        <v>2343281</v>
      </c>
      <c r="D1291" s="102" t="str">
        <f t="shared" si="292"/>
        <v>N/A</v>
      </c>
      <c r="E1291" s="143">
        <v>1248286</v>
      </c>
      <c r="F1291" s="102" t="str">
        <f t="shared" si="293"/>
        <v>N/A</v>
      </c>
      <c r="G1291" s="143">
        <v>1266979</v>
      </c>
      <c r="H1291" s="102" t="str">
        <f t="shared" si="294"/>
        <v>N/A</v>
      </c>
      <c r="I1291" s="103">
        <v>-46.7</v>
      </c>
      <c r="J1291" s="103">
        <v>1.4970000000000001</v>
      </c>
      <c r="K1291" s="139" t="s">
        <v>50</v>
      </c>
      <c r="L1291" s="104" t="str">
        <f t="shared" si="295"/>
        <v>N/A</v>
      </c>
    </row>
    <row r="1292" spans="1:12" x14ac:dyDescent="0.25">
      <c r="A1292" s="129" t="s">
        <v>627</v>
      </c>
      <c r="B1292" s="130" t="s">
        <v>50</v>
      </c>
      <c r="C1292" s="143">
        <v>281470</v>
      </c>
      <c r="D1292" s="102" t="str">
        <f t="shared" si="292"/>
        <v>N/A</v>
      </c>
      <c r="E1292" s="143">
        <v>391387</v>
      </c>
      <c r="F1292" s="102" t="str">
        <f t="shared" si="293"/>
        <v>N/A</v>
      </c>
      <c r="G1292" s="143">
        <v>842227</v>
      </c>
      <c r="H1292" s="102" t="str">
        <f t="shared" si="294"/>
        <v>N/A</v>
      </c>
      <c r="I1292" s="103">
        <v>39.049999999999997</v>
      </c>
      <c r="J1292" s="103">
        <v>115.2</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5735761</v>
      </c>
      <c r="D1294" s="102" t="str">
        <f t="shared" ref="D1294:D1308" si="296">IF($B1294="N/A","N/A",IF(C1294&gt;10,"No",IF(C1294&lt;-10,"No","Yes")))</f>
        <v>N/A</v>
      </c>
      <c r="E1294" s="143">
        <v>5379157</v>
      </c>
      <c r="F1294" s="102" t="str">
        <f t="shared" ref="F1294:F1308" si="297">IF($B1294="N/A","N/A",IF(E1294&gt;10,"No",IF(E1294&lt;-10,"No","Yes")))</f>
        <v>N/A</v>
      </c>
      <c r="G1294" s="143">
        <v>5019880</v>
      </c>
      <c r="H1294" s="102" t="str">
        <f t="shared" ref="H1294:H1308" si="298">IF($B1294="N/A","N/A",IF(G1294&gt;10,"No",IF(G1294&lt;-10,"No","Yes")))</f>
        <v>N/A</v>
      </c>
      <c r="I1294" s="103">
        <v>-6.22</v>
      </c>
      <c r="J1294" s="103">
        <v>-6.68</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14246</v>
      </c>
      <c r="D1295" s="81" t="str">
        <f t="shared" si="296"/>
        <v>N/A</v>
      </c>
      <c r="E1295" s="80">
        <v>13355</v>
      </c>
      <c r="F1295" s="81" t="str">
        <f t="shared" si="297"/>
        <v>N/A</v>
      </c>
      <c r="G1295" s="80">
        <v>13541</v>
      </c>
      <c r="H1295" s="81" t="str">
        <f t="shared" si="298"/>
        <v>N/A</v>
      </c>
      <c r="I1295" s="82">
        <v>-6.25</v>
      </c>
      <c r="J1295" s="82">
        <v>1.393</v>
      </c>
      <c r="K1295" s="83" t="s">
        <v>112</v>
      </c>
      <c r="L1295" s="84" t="str">
        <f t="shared" si="299"/>
        <v>Yes</v>
      </c>
    </row>
    <row r="1296" spans="1:12" x14ac:dyDescent="0.25">
      <c r="A1296" s="148" t="s">
        <v>635</v>
      </c>
      <c r="B1296" s="79" t="s">
        <v>50</v>
      </c>
      <c r="C1296" s="85">
        <v>402.62256072000002</v>
      </c>
      <c r="D1296" s="81" t="str">
        <f t="shared" si="296"/>
        <v>N/A</v>
      </c>
      <c r="E1296" s="85">
        <v>402.78225384000001</v>
      </c>
      <c r="F1296" s="81" t="str">
        <f t="shared" si="297"/>
        <v>N/A</v>
      </c>
      <c r="G1296" s="85">
        <v>370.71708145999997</v>
      </c>
      <c r="H1296" s="81" t="str">
        <f t="shared" si="298"/>
        <v>N/A</v>
      </c>
      <c r="I1296" s="82">
        <v>3.9699999999999999E-2</v>
      </c>
      <c r="J1296" s="82">
        <v>-7.96</v>
      </c>
      <c r="K1296" s="83" t="s">
        <v>112</v>
      </c>
      <c r="L1296" s="84" t="str">
        <f t="shared" si="299"/>
        <v>Yes</v>
      </c>
    </row>
    <row r="1297" spans="1:12" x14ac:dyDescent="0.25">
      <c r="A1297" s="148" t="s">
        <v>636</v>
      </c>
      <c r="B1297" s="79" t="s">
        <v>50</v>
      </c>
      <c r="C1297" s="85">
        <v>1212126</v>
      </c>
      <c r="D1297" s="81" t="str">
        <f t="shared" si="296"/>
        <v>N/A</v>
      </c>
      <c r="E1297" s="85">
        <v>1258266</v>
      </c>
      <c r="F1297" s="81" t="str">
        <f t="shared" si="297"/>
        <v>N/A</v>
      </c>
      <c r="G1297" s="85">
        <v>1218898</v>
      </c>
      <c r="H1297" s="81" t="str">
        <f t="shared" si="298"/>
        <v>N/A</v>
      </c>
      <c r="I1297" s="82">
        <v>3.8069999999999999</v>
      </c>
      <c r="J1297" s="82">
        <v>-3.13</v>
      </c>
      <c r="K1297" s="83" t="s">
        <v>112</v>
      </c>
      <c r="L1297" s="84" t="str">
        <f t="shared" si="299"/>
        <v>Yes</v>
      </c>
    </row>
    <row r="1298" spans="1:12" x14ac:dyDescent="0.25">
      <c r="A1298" s="148" t="s">
        <v>637</v>
      </c>
      <c r="B1298" s="79" t="s">
        <v>50</v>
      </c>
      <c r="C1298" s="80">
        <v>4067</v>
      </c>
      <c r="D1298" s="81" t="str">
        <f t="shared" si="296"/>
        <v>N/A</v>
      </c>
      <c r="E1298" s="80">
        <v>3994</v>
      </c>
      <c r="F1298" s="81" t="str">
        <f t="shared" si="297"/>
        <v>N/A</v>
      </c>
      <c r="G1298" s="80">
        <v>3721</v>
      </c>
      <c r="H1298" s="81" t="str">
        <f t="shared" si="298"/>
        <v>N/A</v>
      </c>
      <c r="I1298" s="82">
        <v>-1.79</v>
      </c>
      <c r="J1298" s="82">
        <v>-6.84</v>
      </c>
      <c r="K1298" s="83" t="s">
        <v>112</v>
      </c>
      <c r="L1298" s="84" t="str">
        <f t="shared" si="299"/>
        <v>Yes</v>
      </c>
    </row>
    <row r="1299" spans="1:12" x14ac:dyDescent="0.25">
      <c r="A1299" s="148" t="s">
        <v>638</v>
      </c>
      <c r="B1299" s="79" t="s">
        <v>50</v>
      </c>
      <c r="C1299" s="85">
        <v>298.03934104000001</v>
      </c>
      <c r="D1299" s="81" t="str">
        <f t="shared" si="296"/>
        <v>N/A</v>
      </c>
      <c r="E1299" s="85">
        <v>315.03905859000002</v>
      </c>
      <c r="F1299" s="81" t="str">
        <f t="shared" si="297"/>
        <v>N/A</v>
      </c>
      <c r="G1299" s="85">
        <v>327.57269551000002</v>
      </c>
      <c r="H1299" s="81" t="str">
        <f t="shared" si="298"/>
        <v>N/A</v>
      </c>
      <c r="I1299" s="82">
        <v>5.7039999999999997</v>
      </c>
      <c r="J1299" s="82">
        <v>3.9780000000000002</v>
      </c>
      <c r="K1299" s="83" t="s">
        <v>112</v>
      </c>
      <c r="L1299" s="84" t="str">
        <f t="shared" si="299"/>
        <v>Yes</v>
      </c>
    </row>
    <row r="1300" spans="1:12" x14ac:dyDescent="0.25">
      <c r="A1300" s="148" t="s">
        <v>648</v>
      </c>
      <c r="B1300" s="79" t="s">
        <v>50</v>
      </c>
      <c r="C1300" s="85">
        <v>1013648</v>
      </c>
      <c r="D1300" s="81" t="str">
        <f t="shared" si="296"/>
        <v>N/A</v>
      </c>
      <c r="E1300" s="85">
        <v>1396189</v>
      </c>
      <c r="F1300" s="81" t="str">
        <f t="shared" si="297"/>
        <v>N/A</v>
      </c>
      <c r="G1300" s="85">
        <v>1525000</v>
      </c>
      <c r="H1300" s="81" t="str">
        <f t="shared" si="298"/>
        <v>N/A</v>
      </c>
      <c r="I1300" s="82">
        <v>37.74</v>
      </c>
      <c r="J1300" s="82">
        <v>9.2260000000000009</v>
      </c>
      <c r="K1300" s="83" t="s">
        <v>112</v>
      </c>
      <c r="L1300" s="84" t="str">
        <f t="shared" si="299"/>
        <v>Yes</v>
      </c>
    </row>
    <row r="1301" spans="1:12" x14ac:dyDescent="0.25">
      <c r="A1301" s="148" t="s">
        <v>650</v>
      </c>
      <c r="B1301" s="79" t="s">
        <v>50</v>
      </c>
      <c r="C1301" s="80">
        <v>3102</v>
      </c>
      <c r="D1301" s="81" t="str">
        <f t="shared" si="296"/>
        <v>N/A</v>
      </c>
      <c r="E1301" s="80">
        <v>3768</v>
      </c>
      <c r="F1301" s="81" t="str">
        <f t="shared" si="297"/>
        <v>N/A</v>
      </c>
      <c r="G1301" s="80">
        <v>4159</v>
      </c>
      <c r="H1301" s="81" t="str">
        <f t="shared" si="298"/>
        <v>N/A</v>
      </c>
      <c r="I1301" s="82">
        <v>21.47</v>
      </c>
      <c r="J1301" s="82">
        <v>10.38</v>
      </c>
      <c r="K1301" s="83" t="s">
        <v>112</v>
      </c>
      <c r="L1301" s="84" t="str">
        <f t="shared" si="299"/>
        <v>Yes</v>
      </c>
    </row>
    <row r="1302" spans="1:12" x14ac:dyDescent="0.25">
      <c r="A1302" s="148" t="s">
        <v>649</v>
      </c>
      <c r="B1302" s="79" t="s">
        <v>50</v>
      </c>
      <c r="C1302" s="85">
        <v>326.77240490000003</v>
      </c>
      <c r="D1302" s="81" t="str">
        <f t="shared" si="296"/>
        <v>N/A</v>
      </c>
      <c r="E1302" s="85">
        <v>370.53848195</v>
      </c>
      <c r="F1302" s="81" t="str">
        <f t="shared" si="297"/>
        <v>N/A</v>
      </c>
      <c r="G1302" s="85">
        <v>366.67468141000001</v>
      </c>
      <c r="H1302" s="81" t="str">
        <f t="shared" si="298"/>
        <v>N/A</v>
      </c>
      <c r="I1302" s="82">
        <v>13.39</v>
      </c>
      <c r="J1302" s="82">
        <v>-1.04</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126376062</v>
      </c>
      <c r="D1306" s="81" t="str">
        <f t="shared" si="296"/>
        <v>N/A</v>
      </c>
      <c r="E1306" s="85">
        <v>138403625</v>
      </c>
      <c r="F1306" s="81" t="str">
        <f t="shared" si="297"/>
        <v>N/A</v>
      </c>
      <c r="G1306" s="85">
        <v>126171695</v>
      </c>
      <c r="H1306" s="81" t="str">
        <f t="shared" si="298"/>
        <v>N/A</v>
      </c>
      <c r="I1306" s="82">
        <v>9.5169999999999995</v>
      </c>
      <c r="J1306" s="82">
        <v>-8.84</v>
      </c>
      <c r="K1306" s="83" t="s">
        <v>112</v>
      </c>
      <c r="L1306" s="84" t="str">
        <f t="shared" si="299"/>
        <v>Yes</v>
      </c>
    </row>
    <row r="1307" spans="1:12" x14ac:dyDescent="0.25">
      <c r="A1307" s="148" t="s">
        <v>642</v>
      </c>
      <c r="B1307" s="79" t="s">
        <v>50</v>
      </c>
      <c r="C1307" s="80">
        <v>5167</v>
      </c>
      <c r="D1307" s="81" t="str">
        <f t="shared" si="296"/>
        <v>N/A</v>
      </c>
      <c r="E1307" s="80">
        <v>5370</v>
      </c>
      <c r="F1307" s="81" t="str">
        <f t="shared" si="297"/>
        <v>N/A</v>
      </c>
      <c r="G1307" s="80">
        <v>5309</v>
      </c>
      <c r="H1307" s="81" t="str">
        <f t="shared" si="298"/>
        <v>N/A</v>
      </c>
      <c r="I1307" s="82">
        <v>3.9289999999999998</v>
      </c>
      <c r="J1307" s="82">
        <v>-1.1399999999999999</v>
      </c>
      <c r="K1307" s="83" t="s">
        <v>112</v>
      </c>
      <c r="L1307" s="84" t="str">
        <f t="shared" si="299"/>
        <v>Yes</v>
      </c>
    </row>
    <row r="1308" spans="1:12" x14ac:dyDescent="0.25">
      <c r="A1308" s="148" t="s">
        <v>643</v>
      </c>
      <c r="B1308" s="96" t="s">
        <v>50</v>
      </c>
      <c r="C1308" s="94">
        <v>24458.305013000001</v>
      </c>
      <c r="D1308" s="98" t="str">
        <f t="shared" si="296"/>
        <v>N/A</v>
      </c>
      <c r="E1308" s="94">
        <v>25773.486965</v>
      </c>
      <c r="F1308" s="98" t="str">
        <f t="shared" si="297"/>
        <v>N/A</v>
      </c>
      <c r="G1308" s="94">
        <v>23765.623469999999</v>
      </c>
      <c r="H1308" s="98" t="str">
        <f t="shared" si="298"/>
        <v>N/A</v>
      </c>
      <c r="I1308" s="99">
        <v>5.3769999999999998</v>
      </c>
      <c r="J1308" s="99">
        <v>-7.79</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138159906</v>
      </c>
      <c r="D1310" s="81" t="str">
        <f t="shared" ref="D1310:D1333" si="300">IF($B1310="N/A","N/A",IF(C1310&gt;10,"No",IF(C1310&lt;-10,"No","Yes")))</f>
        <v>N/A</v>
      </c>
      <c r="E1310" s="140">
        <v>150892461</v>
      </c>
      <c r="F1310" s="81" t="str">
        <f t="shared" ref="F1310:F1333" si="301">IF($B1310="N/A","N/A",IF(E1310&gt;10,"No",IF(E1310&lt;-10,"No","Yes")))</f>
        <v>N/A</v>
      </c>
      <c r="G1310" s="140">
        <v>137986716</v>
      </c>
      <c r="H1310" s="81" t="str">
        <f t="shared" ref="H1310:H1333" si="302">IF($B1310="N/A","N/A",IF(G1310&gt;10,"No",IF(G1310&lt;-10,"No","Yes")))</f>
        <v>N/A</v>
      </c>
      <c r="I1310" s="82">
        <v>9.2159999999999993</v>
      </c>
      <c r="J1310" s="82">
        <v>-8.5500000000000007</v>
      </c>
      <c r="K1310" s="83" t="s">
        <v>112</v>
      </c>
      <c r="L1310" s="84" t="str">
        <f t="shared" ref="L1310:L1333" si="303">IF(J1310="Div by 0", "N/A", IF(K1310="N/A","N/A", IF(J1310&gt;VALUE(MID(K1310,1,2)), "No", IF(J1310&lt;-1*VALUE(MID(K1310,1,2)), "No", "Yes"))))</f>
        <v>Yes</v>
      </c>
    </row>
    <row r="1311" spans="1:12" x14ac:dyDescent="0.25">
      <c r="A1311" s="86" t="s">
        <v>500</v>
      </c>
      <c r="B1311" s="79" t="s">
        <v>50</v>
      </c>
      <c r="C1311" s="89">
        <v>6718</v>
      </c>
      <c r="D1311" s="89" t="str">
        <f t="shared" si="300"/>
        <v>N/A</v>
      </c>
      <c r="E1311" s="89">
        <v>6854</v>
      </c>
      <c r="F1311" s="89" t="str">
        <f t="shared" si="301"/>
        <v>N/A</v>
      </c>
      <c r="G1311" s="89">
        <v>6751</v>
      </c>
      <c r="H1311" s="81" t="str">
        <f t="shared" si="302"/>
        <v>N/A</v>
      </c>
      <c r="I1311" s="82">
        <v>2.024</v>
      </c>
      <c r="J1311" s="82">
        <v>-1.5</v>
      </c>
      <c r="K1311" s="83" t="s">
        <v>112</v>
      </c>
      <c r="L1311" s="84" t="str">
        <f t="shared" si="303"/>
        <v>Yes</v>
      </c>
    </row>
    <row r="1312" spans="1:12" ht="12.75" customHeight="1" x14ac:dyDescent="0.25">
      <c r="A1312" s="86" t="s">
        <v>828</v>
      </c>
      <c r="B1312" s="79" t="s">
        <v>50</v>
      </c>
      <c r="C1312" s="140">
        <v>20565.630545</v>
      </c>
      <c r="D1312" s="81" t="str">
        <f t="shared" si="300"/>
        <v>N/A</v>
      </c>
      <c r="E1312" s="140">
        <v>22015.240881000002</v>
      </c>
      <c r="F1312" s="81" t="str">
        <f t="shared" si="301"/>
        <v>N/A</v>
      </c>
      <c r="G1312" s="140">
        <v>20439.448378000001</v>
      </c>
      <c r="H1312" s="81" t="str">
        <f t="shared" si="302"/>
        <v>N/A</v>
      </c>
      <c r="I1312" s="82">
        <v>7.0490000000000004</v>
      </c>
      <c r="J1312" s="82">
        <v>-7.16</v>
      </c>
      <c r="K1312" s="83" t="s">
        <v>112</v>
      </c>
      <c r="L1312" s="84" t="str">
        <f t="shared" si="303"/>
        <v>Yes</v>
      </c>
    </row>
    <row r="1313" spans="1:12" x14ac:dyDescent="0.25">
      <c r="A1313" s="129" t="s">
        <v>582</v>
      </c>
      <c r="B1313" s="79" t="s">
        <v>50</v>
      </c>
      <c r="C1313" s="140">
        <v>8092.2748718000003</v>
      </c>
      <c r="D1313" s="81" t="str">
        <f t="shared" si="300"/>
        <v>N/A</v>
      </c>
      <c r="E1313" s="140">
        <v>8807.6943888000005</v>
      </c>
      <c r="F1313" s="81" t="str">
        <f t="shared" si="301"/>
        <v>N/A</v>
      </c>
      <c r="G1313" s="140">
        <v>8549.4832215000006</v>
      </c>
      <c r="H1313" s="81" t="str">
        <f t="shared" si="302"/>
        <v>N/A</v>
      </c>
      <c r="I1313" s="82">
        <v>8.8409999999999993</v>
      </c>
      <c r="J1313" s="82">
        <v>-2.93</v>
      </c>
      <c r="K1313" s="83" t="s">
        <v>112</v>
      </c>
      <c r="L1313" s="84" t="str">
        <f t="shared" si="303"/>
        <v>Yes</v>
      </c>
    </row>
    <row r="1314" spans="1:12" x14ac:dyDescent="0.25">
      <c r="A1314" s="129" t="s">
        <v>585</v>
      </c>
      <c r="B1314" s="79" t="s">
        <v>50</v>
      </c>
      <c r="C1314" s="140">
        <v>26285.397125</v>
      </c>
      <c r="D1314" s="81" t="str">
        <f t="shared" si="300"/>
        <v>N/A</v>
      </c>
      <c r="E1314" s="140">
        <v>27530.162867999999</v>
      </c>
      <c r="F1314" s="81" t="str">
        <f t="shared" si="301"/>
        <v>N/A</v>
      </c>
      <c r="G1314" s="140">
        <v>25186.514681000001</v>
      </c>
      <c r="H1314" s="81" t="str">
        <f t="shared" si="302"/>
        <v>N/A</v>
      </c>
      <c r="I1314" s="82">
        <v>4.7359999999999998</v>
      </c>
      <c r="J1314" s="82">
        <v>-8.51</v>
      </c>
      <c r="K1314" s="83" t="s">
        <v>112</v>
      </c>
      <c r="L1314" s="84" t="str">
        <f t="shared" si="303"/>
        <v>Yes</v>
      </c>
    </row>
    <row r="1315" spans="1:12" x14ac:dyDescent="0.25">
      <c r="A1315" s="129" t="s">
        <v>588</v>
      </c>
      <c r="B1315" s="79" t="s">
        <v>50</v>
      </c>
      <c r="C1315" s="140">
        <v>8500.3437152000006</v>
      </c>
      <c r="D1315" s="81" t="str">
        <f t="shared" si="300"/>
        <v>N/A</v>
      </c>
      <c r="E1315" s="140">
        <v>11106.794844</v>
      </c>
      <c r="F1315" s="81" t="str">
        <f t="shared" si="301"/>
        <v>N/A</v>
      </c>
      <c r="G1315" s="140">
        <v>10648.243724</v>
      </c>
      <c r="H1315" s="81" t="str">
        <f t="shared" si="302"/>
        <v>N/A</v>
      </c>
      <c r="I1315" s="82">
        <v>30.66</v>
      </c>
      <c r="J1315" s="82">
        <v>-4.13</v>
      </c>
      <c r="K1315" s="83" t="s">
        <v>112</v>
      </c>
      <c r="L1315" s="84" t="str">
        <f t="shared" si="303"/>
        <v>Yes</v>
      </c>
    </row>
    <row r="1316" spans="1:12" x14ac:dyDescent="0.25">
      <c r="A1316" s="129" t="s">
        <v>590</v>
      </c>
      <c r="B1316" s="79" t="s">
        <v>50</v>
      </c>
      <c r="C1316" s="140">
        <v>611.43715846999999</v>
      </c>
      <c r="D1316" s="81" t="str">
        <f t="shared" si="300"/>
        <v>N/A</v>
      </c>
      <c r="E1316" s="140">
        <v>599.9084507</v>
      </c>
      <c r="F1316" s="81" t="str">
        <f t="shared" si="301"/>
        <v>N/A</v>
      </c>
      <c r="G1316" s="140">
        <v>559.81203008</v>
      </c>
      <c r="H1316" s="81" t="str">
        <f t="shared" si="302"/>
        <v>N/A</v>
      </c>
      <c r="I1316" s="82">
        <v>-1.89</v>
      </c>
      <c r="J1316" s="82">
        <v>-6.68</v>
      </c>
      <c r="K1316" s="83" t="s">
        <v>112</v>
      </c>
      <c r="L1316" s="84" t="str">
        <f t="shared" si="303"/>
        <v>Yes</v>
      </c>
    </row>
    <row r="1317" spans="1:12" ht="12.75" customHeight="1" x14ac:dyDescent="0.25">
      <c r="A1317" s="148" t="s">
        <v>501</v>
      </c>
      <c r="B1317" s="79" t="s">
        <v>50</v>
      </c>
      <c r="C1317" s="81">
        <v>2.2945556389999999</v>
      </c>
      <c r="D1317" s="81" t="str">
        <f t="shared" si="300"/>
        <v>N/A</v>
      </c>
      <c r="E1317" s="81">
        <v>2.4407962679000001</v>
      </c>
      <c r="F1317" s="81" t="str">
        <f t="shared" si="301"/>
        <v>N/A</v>
      </c>
      <c r="G1317" s="81">
        <v>2.3239722678999999</v>
      </c>
      <c r="H1317" s="81" t="str">
        <f t="shared" si="302"/>
        <v>N/A</v>
      </c>
      <c r="I1317" s="82">
        <v>6.3730000000000002</v>
      </c>
      <c r="J1317" s="82">
        <v>-4.79</v>
      </c>
      <c r="K1317" s="83" t="s">
        <v>112</v>
      </c>
      <c r="L1317" s="84" t="str">
        <f t="shared" si="303"/>
        <v>Yes</v>
      </c>
    </row>
    <row r="1318" spans="1:12" x14ac:dyDescent="0.25">
      <c r="A1318" s="129" t="s">
        <v>582</v>
      </c>
      <c r="B1318" s="79" t="s">
        <v>50</v>
      </c>
      <c r="C1318" s="81">
        <v>7.5167681752000002</v>
      </c>
      <c r="D1318" s="81" t="str">
        <f t="shared" si="300"/>
        <v>N/A</v>
      </c>
      <c r="E1318" s="81">
        <v>7.7502523879999998</v>
      </c>
      <c r="F1318" s="81" t="str">
        <f t="shared" si="301"/>
        <v>N/A</v>
      </c>
      <c r="G1318" s="81">
        <v>6.7527758893999996</v>
      </c>
      <c r="H1318" s="81" t="str">
        <f t="shared" si="302"/>
        <v>N/A</v>
      </c>
      <c r="I1318" s="82">
        <v>3.1059999999999999</v>
      </c>
      <c r="J1318" s="82">
        <v>-12.9</v>
      </c>
      <c r="K1318" s="83" t="s">
        <v>112</v>
      </c>
      <c r="L1318" s="84" t="str">
        <f t="shared" si="303"/>
        <v>Yes</v>
      </c>
    </row>
    <row r="1319" spans="1:12" x14ac:dyDescent="0.25">
      <c r="A1319" s="129" t="s">
        <v>585</v>
      </c>
      <c r="B1319" s="79" t="s">
        <v>50</v>
      </c>
      <c r="C1319" s="81">
        <v>13.111848768</v>
      </c>
      <c r="D1319" s="81" t="str">
        <f t="shared" si="300"/>
        <v>N/A</v>
      </c>
      <c r="E1319" s="81">
        <v>13.27099692</v>
      </c>
      <c r="F1319" s="81" t="str">
        <f t="shared" si="301"/>
        <v>N/A</v>
      </c>
      <c r="G1319" s="81">
        <v>12.464707728</v>
      </c>
      <c r="H1319" s="81" t="str">
        <f t="shared" si="302"/>
        <v>N/A</v>
      </c>
      <c r="I1319" s="82">
        <v>1.214</v>
      </c>
      <c r="J1319" s="82">
        <v>-6.08</v>
      </c>
      <c r="K1319" s="83" t="s">
        <v>112</v>
      </c>
      <c r="L1319" s="84" t="str">
        <f t="shared" si="303"/>
        <v>Yes</v>
      </c>
    </row>
    <row r="1320" spans="1:12" x14ac:dyDescent="0.25">
      <c r="A1320" s="129" t="s">
        <v>588</v>
      </c>
      <c r="B1320" s="79" t="s">
        <v>50</v>
      </c>
      <c r="C1320" s="81">
        <v>0.53992696870000001</v>
      </c>
      <c r="D1320" s="81" t="str">
        <f t="shared" si="300"/>
        <v>N/A</v>
      </c>
      <c r="E1320" s="81">
        <v>0.59149041609999997</v>
      </c>
      <c r="F1320" s="81" t="str">
        <f t="shared" si="301"/>
        <v>N/A</v>
      </c>
      <c r="G1320" s="81">
        <v>0.58259290409999998</v>
      </c>
      <c r="H1320" s="81" t="str">
        <f t="shared" si="302"/>
        <v>N/A</v>
      </c>
      <c r="I1320" s="82">
        <v>9.5500000000000007</v>
      </c>
      <c r="J1320" s="82">
        <v>-1.5</v>
      </c>
      <c r="K1320" s="83" t="s">
        <v>112</v>
      </c>
      <c r="L1320" s="84" t="str">
        <f t="shared" si="303"/>
        <v>Yes</v>
      </c>
    </row>
    <row r="1321" spans="1:12" x14ac:dyDescent="0.25">
      <c r="A1321" s="129" t="s">
        <v>590</v>
      </c>
      <c r="B1321" s="79" t="s">
        <v>50</v>
      </c>
      <c r="C1321" s="81">
        <v>0.235348586</v>
      </c>
      <c r="D1321" s="81" t="str">
        <f t="shared" si="300"/>
        <v>N/A</v>
      </c>
      <c r="E1321" s="81">
        <v>0.19062193760000001</v>
      </c>
      <c r="F1321" s="81" t="str">
        <f t="shared" si="301"/>
        <v>N/A</v>
      </c>
      <c r="G1321" s="81">
        <v>0.17754875919999999</v>
      </c>
      <c r="H1321" s="81" t="str">
        <f t="shared" si="302"/>
        <v>N/A</v>
      </c>
      <c r="I1321" s="82">
        <v>-19</v>
      </c>
      <c r="J1321" s="82">
        <v>-6.86</v>
      </c>
      <c r="K1321" s="83" t="s">
        <v>112</v>
      </c>
      <c r="L1321" s="84" t="str">
        <f t="shared" si="303"/>
        <v>Yes</v>
      </c>
    </row>
    <row r="1322" spans="1:12" ht="12.75" customHeight="1" x14ac:dyDescent="0.25">
      <c r="A1322" s="86" t="s">
        <v>820</v>
      </c>
      <c r="B1322" s="79" t="s">
        <v>50</v>
      </c>
      <c r="C1322" s="140">
        <v>126376062</v>
      </c>
      <c r="D1322" s="81" t="str">
        <f t="shared" si="300"/>
        <v>N/A</v>
      </c>
      <c r="E1322" s="140">
        <v>138403625</v>
      </c>
      <c r="F1322" s="81" t="str">
        <f t="shared" si="301"/>
        <v>N/A</v>
      </c>
      <c r="G1322" s="140">
        <v>126171695</v>
      </c>
      <c r="H1322" s="81" t="str">
        <f t="shared" si="302"/>
        <v>N/A</v>
      </c>
      <c r="I1322" s="82">
        <v>9.5169999999999995</v>
      </c>
      <c r="J1322" s="82">
        <v>-8.84</v>
      </c>
      <c r="K1322" s="83" t="s">
        <v>112</v>
      </c>
      <c r="L1322" s="84" t="str">
        <f t="shared" si="303"/>
        <v>Yes</v>
      </c>
    </row>
    <row r="1323" spans="1:12" ht="12.75" customHeight="1" x14ac:dyDescent="0.25">
      <c r="A1323" s="86" t="s">
        <v>502</v>
      </c>
      <c r="B1323" s="79" t="s">
        <v>50</v>
      </c>
      <c r="C1323" s="89">
        <v>5167</v>
      </c>
      <c r="D1323" s="89" t="str">
        <f t="shared" si="300"/>
        <v>N/A</v>
      </c>
      <c r="E1323" s="89">
        <v>5370</v>
      </c>
      <c r="F1323" s="89" t="str">
        <f t="shared" si="301"/>
        <v>N/A</v>
      </c>
      <c r="G1323" s="89">
        <v>5309</v>
      </c>
      <c r="H1323" s="81" t="str">
        <f t="shared" si="302"/>
        <v>N/A</v>
      </c>
      <c r="I1323" s="82">
        <v>3.9289999999999998</v>
      </c>
      <c r="J1323" s="82">
        <v>-1.1399999999999999</v>
      </c>
      <c r="K1323" s="83" t="s">
        <v>112</v>
      </c>
      <c r="L1323" s="84" t="str">
        <f t="shared" si="303"/>
        <v>Yes</v>
      </c>
    </row>
    <row r="1324" spans="1:12" ht="25" x14ac:dyDescent="0.25">
      <c r="A1324" s="86" t="s">
        <v>829</v>
      </c>
      <c r="B1324" s="79" t="s">
        <v>50</v>
      </c>
      <c r="C1324" s="140">
        <v>24458.305013000001</v>
      </c>
      <c r="D1324" s="81" t="str">
        <f t="shared" si="300"/>
        <v>N/A</v>
      </c>
      <c r="E1324" s="140">
        <v>25773.486965</v>
      </c>
      <c r="F1324" s="81" t="str">
        <f t="shared" si="301"/>
        <v>N/A</v>
      </c>
      <c r="G1324" s="140">
        <v>23765.623469999999</v>
      </c>
      <c r="H1324" s="81" t="str">
        <f t="shared" si="302"/>
        <v>N/A</v>
      </c>
      <c r="I1324" s="82">
        <v>5.3769999999999998</v>
      </c>
      <c r="J1324" s="82">
        <v>-7.79</v>
      </c>
      <c r="K1324" s="83" t="s">
        <v>112</v>
      </c>
      <c r="L1324" s="84" t="str">
        <f t="shared" si="303"/>
        <v>Yes</v>
      </c>
    </row>
    <row r="1325" spans="1:12" x14ac:dyDescent="0.25">
      <c r="A1325" s="129" t="s">
        <v>644</v>
      </c>
      <c r="B1325" s="79" t="s">
        <v>50</v>
      </c>
      <c r="C1325" s="140">
        <v>7584.9880383</v>
      </c>
      <c r="D1325" s="81" t="str">
        <f t="shared" si="300"/>
        <v>N/A</v>
      </c>
      <c r="E1325" s="140">
        <v>8168.9085714000003</v>
      </c>
      <c r="F1325" s="81" t="str">
        <f t="shared" si="301"/>
        <v>N/A</v>
      </c>
      <c r="G1325" s="140">
        <v>8237.0330250999996</v>
      </c>
      <c r="H1325" s="81" t="str">
        <f t="shared" si="302"/>
        <v>N/A</v>
      </c>
      <c r="I1325" s="82">
        <v>7.6980000000000004</v>
      </c>
      <c r="J1325" s="82">
        <v>0.83389999999999997</v>
      </c>
      <c r="K1325" s="83" t="s">
        <v>112</v>
      </c>
      <c r="L1325" s="84" t="str">
        <f t="shared" si="303"/>
        <v>Yes</v>
      </c>
    </row>
    <row r="1326" spans="1:12" x14ac:dyDescent="0.25">
      <c r="A1326" s="129" t="s">
        <v>645</v>
      </c>
      <c r="B1326" s="79" t="s">
        <v>50</v>
      </c>
      <c r="C1326" s="140">
        <v>30608.752401000002</v>
      </c>
      <c r="D1326" s="81" t="str">
        <f t="shared" si="300"/>
        <v>N/A</v>
      </c>
      <c r="E1326" s="140">
        <v>32218.614867</v>
      </c>
      <c r="F1326" s="81" t="str">
        <f t="shared" si="301"/>
        <v>N/A</v>
      </c>
      <c r="G1326" s="140">
        <v>29131.273778999999</v>
      </c>
      <c r="H1326" s="81" t="str">
        <f t="shared" si="302"/>
        <v>N/A</v>
      </c>
      <c r="I1326" s="82">
        <v>5.2590000000000003</v>
      </c>
      <c r="J1326" s="82">
        <v>-9.58</v>
      </c>
      <c r="K1326" s="83" t="s">
        <v>112</v>
      </c>
      <c r="L1326" s="84" t="str">
        <f t="shared" si="303"/>
        <v>Yes</v>
      </c>
    </row>
    <row r="1327" spans="1:12" x14ac:dyDescent="0.25">
      <c r="A1327" s="129" t="s">
        <v>646</v>
      </c>
      <c r="B1327" s="79" t="s">
        <v>50</v>
      </c>
      <c r="C1327" s="140">
        <v>9113.9073755999998</v>
      </c>
      <c r="D1327" s="81" t="str">
        <f t="shared" si="300"/>
        <v>N/A</v>
      </c>
      <c r="E1327" s="140">
        <v>10823.390205</v>
      </c>
      <c r="F1327" s="81" t="str">
        <f t="shared" si="301"/>
        <v>N/A</v>
      </c>
      <c r="G1327" s="140">
        <v>9993.3625377999997</v>
      </c>
      <c r="H1327" s="81" t="str">
        <f t="shared" si="302"/>
        <v>N/A</v>
      </c>
      <c r="I1327" s="82">
        <v>18.760000000000002</v>
      </c>
      <c r="J1327" s="82">
        <v>-7.67</v>
      </c>
      <c r="K1327" s="83" t="s">
        <v>112</v>
      </c>
      <c r="L1327" s="84" t="str">
        <f t="shared" si="303"/>
        <v>Yes</v>
      </c>
    </row>
    <row r="1328" spans="1:12" x14ac:dyDescent="0.25">
      <c r="A1328" s="129" t="s">
        <v>647</v>
      </c>
      <c r="B1328" s="79" t="s">
        <v>50</v>
      </c>
      <c r="C1328" s="140" t="s">
        <v>1088</v>
      </c>
      <c r="D1328" s="81" t="str">
        <f t="shared" si="300"/>
        <v>N/A</v>
      </c>
      <c r="E1328" s="140">
        <v>8552</v>
      </c>
      <c r="F1328" s="81" t="str">
        <f t="shared" si="301"/>
        <v>N/A</v>
      </c>
      <c r="G1328" s="140" t="s">
        <v>1088</v>
      </c>
      <c r="H1328" s="81" t="str">
        <f t="shared" si="302"/>
        <v>N/A</v>
      </c>
      <c r="I1328" s="82" t="s">
        <v>1088</v>
      </c>
      <c r="J1328" s="82" t="s">
        <v>1088</v>
      </c>
      <c r="K1328" s="83" t="s">
        <v>112</v>
      </c>
      <c r="L1328" s="84" t="str">
        <f t="shared" si="303"/>
        <v>N/A</v>
      </c>
    </row>
    <row r="1329" spans="1:13" ht="25" x14ac:dyDescent="0.25">
      <c r="A1329" s="148" t="s">
        <v>503</v>
      </c>
      <c r="B1329" s="79" t="s">
        <v>50</v>
      </c>
      <c r="C1329" s="81">
        <v>1.7648063392</v>
      </c>
      <c r="D1329" s="81" t="str">
        <f t="shared" si="300"/>
        <v>N/A</v>
      </c>
      <c r="E1329" s="81">
        <v>1.9123250596000001</v>
      </c>
      <c r="F1329" s="81" t="str">
        <f t="shared" si="301"/>
        <v>N/A</v>
      </c>
      <c r="G1329" s="81">
        <v>1.8275764731999999</v>
      </c>
      <c r="H1329" s="81" t="str">
        <f t="shared" si="302"/>
        <v>N/A</v>
      </c>
      <c r="I1329" s="82">
        <v>8.359</v>
      </c>
      <c r="J1329" s="82">
        <v>-4.43</v>
      </c>
      <c r="K1329" s="83" t="s">
        <v>112</v>
      </c>
      <c r="L1329" s="84" t="str">
        <f t="shared" si="303"/>
        <v>Yes</v>
      </c>
    </row>
    <row r="1330" spans="1:13" x14ac:dyDescent="0.25">
      <c r="A1330" s="129" t="s">
        <v>582</v>
      </c>
      <c r="B1330" s="79" t="s">
        <v>50</v>
      </c>
      <c r="C1330" s="81">
        <v>6.4451468661</v>
      </c>
      <c r="D1330" s="81" t="str">
        <f t="shared" si="300"/>
        <v>N/A</v>
      </c>
      <c r="E1330" s="81">
        <v>6.7950609613999999</v>
      </c>
      <c r="F1330" s="81" t="str">
        <f t="shared" si="301"/>
        <v>N/A</v>
      </c>
      <c r="G1330" s="81">
        <v>5.7179545283</v>
      </c>
      <c r="H1330" s="81" t="str">
        <f t="shared" si="302"/>
        <v>N/A</v>
      </c>
      <c r="I1330" s="82">
        <v>5.4290000000000003</v>
      </c>
      <c r="J1330" s="82">
        <v>-15.9</v>
      </c>
      <c r="K1330" s="83" t="s">
        <v>112</v>
      </c>
      <c r="L1330" s="84" t="str">
        <f t="shared" si="303"/>
        <v>No</v>
      </c>
    </row>
    <row r="1331" spans="1:13" x14ac:dyDescent="0.25">
      <c r="A1331" s="129" t="s">
        <v>585</v>
      </c>
      <c r="B1331" s="79" t="s">
        <v>50</v>
      </c>
      <c r="C1331" s="81">
        <v>10.543490492</v>
      </c>
      <c r="D1331" s="81" t="str">
        <f t="shared" si="300"/>
        <v>N/A</v>
      </c>
      <c r="E1331" s="81">
        <v>10.712799312</v>
      </c>
      <c r="F1331" s="81" t="str">
        <f t="shared" si="301"/>
        <v>N/A</v>
      </c>
      <c r="G1331" s="81">
        <v>10.169402907</v>
      </c>
      <c r="H1331" s="81" t="str">
        <f t="shared" si="302"/>
        <v>N/A</v>
      </c>
      <c r="I1331" s="82">
        <v>1.6060000000000001</v>
      </c>
      <c r="J1331" s="82">
        <v>-5.07</v>
      </c>
      <c r="K1331" s="83" t="s">
        <v>112</v>
      </c>
      <c r="L1331" s="84" t="str">
        <f t="shared" si="303"/>
        <v>Yes</v>
      </c>
    </row>
    <row r="1332" spans="1:13" x14ac:dyDescent="0.25">
      <c r="A1332" s="129" t="s">
        <v>588</v>
      </c>
      <c r="B1332" s="79" t="s">
        <v>50</v>
      </c>
      <c r="C1332" s="81">
        <v>0.3501417383</v>
      </c>
      <c r="D1332" s="81" t="str">
        <f t="shared" si="300"/>
        <v>N/A</v>
      </c>
      <c r="E1332" s="81">
        <v>0.40216265670000001</v>
      </c>
      <c r="F1332" s="81" t="str">
        <f t="shared" si="301"/>
        <v>N/A</v>
      </c>
      <c r="G1332" s="81">
        <v>0.40342730389999998</v>
      </c>
      <c r="H1332" s="81" t="str">
        <f t="shared" si="302"/>
        <v>N/A</v>
      </c>
      <c r="I1332" s="82">
        <v>14.86</v>
      </c>
      <c r="J1332" s="82">
        <v>0.3145</v>
      </c>
      <c r="K1332" s="83" t="s">
        <v>112</v>
      </c>
      <c r="L1332" s="84" t="str">
        <f t="shared" si="303"/>
        <v>Yes</v>
      </c>
    </row>
    <row r="1333" spans="1:13" x14ac:dyDescent="0.25">
      <c r="A1333" s="129" t="s">
        <v>590</v>
      </c>
      <c r="B1333" s="79" t="s">
        <v>50</v>
      </c>
      <c r="C1333" s="81">
        <v>0</v>
      </c>
      <c r="D1333" s="81" t="str">
        <f t="shared" si="300"/>
        <v>N/A</v>
      </c>
      <c r="E1333" s="81">
        <v>1.342408E-3</v>
      </c>
      <c r="F1333" s="81" t="str">
        <f t="shared" si="301"/>
        <v>N/A</v>
      </c>
      <c r="G1333" s="81">
        <v>0</v>
      </c>
      <c r="H1333" s="81" t="str">
        <f t="shared" si="302"/>
        <v>N/A</v>
      </c>
      <c r="I1333" s="82" t="s">
        <v>1088</v>
      </c>
      <c r="J1333" s="82">
        <v>-100</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2025-05-09T15:20:09Z</dcterms:modified>
</cp:coreProperties>
</file>