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13-2015\"/>
    </mc:Choice>
  </mc:AlternateContent>
  <xr:revisionPtr revIDLastSave="0" documentId="8_{0EBD72EA-92A7-45D7-9506-F958C2C195E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<sst xmlns="http://schemas.openxmlformats.org/spreadsheetml/2006/main" count="6963" uniqueCount="1753">
  <si>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</si>
  <si>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</si>
  <si>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</si>
  <si>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</si>
  <si>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</si>
  <si>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</si>
  <si>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</si>
  <si>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</si>
  <si>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</si>
  <si>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</si>
  <si>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</si>
  <si>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</si>
  <si>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</si>
  <si>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</si>
  <si>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</si>
  <si>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</si>
  <si>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</si>
  <si>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</si>
  <si>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</si>
  <si>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</si>
  <si>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</si>
  <si>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</si>
  <si>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</si>
  <si>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</si>
  <si>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</si>
  <si>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</si>
  <si>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</si>
  <si>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</si>
  <si>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</si>
  <si>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</si>
  <si>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</si>
  <si>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</si>
  <si>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</si>
  <si>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</si>
  <si>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</si>
  <si>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</si>
  <si>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</si>
  <si>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</si>
  <si>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</si>
  <si>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</si>
  <si>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</si>
  <si>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</si>
  <si>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</si>
  <si>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</si>
  <si>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</si>
  <si>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</si>
  <si>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</si>
  <si>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</si>
  <si>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</si>
  <si>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</si>
  <si>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</si>
  <si>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</si>
  <si>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</si>
  <si>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</si>
  <si>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</si>
  <si>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</si>
  <si>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</si>
  <si>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</si>
  <si>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</si>
  <si>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</si>
  <si>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</si>
  <si>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</si>
  <si>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</si>
  <si>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</si>
  <si>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</si>
  <si>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</si>
  <si>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</si>
  <si>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</si>
  <si>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</si>
  <si>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</si>
  <si>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</si>
  <si>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</si>
  <si>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</si>
  <si>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</si>
  <si>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</si>
  <si>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</si>
  <si>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</si>
  <si>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</si>
  <si>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</si>
  <si>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</si>
  <si>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</si>
  <si>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</si>
  <si>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</si>
  <si>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</si>
  <si>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</si>
  <si>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</si>
  <si>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</si>
  <si>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</si>
  <si>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</si>
  <si>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</si>
  <si>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</si>
  <si>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</si>
  <si>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</si>
  <si>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</si>
  <si>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</si>
  <si>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</si>
  <si>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</si>
  <si>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</si>
  <si>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</si>
  <si>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</si>
  <si>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</si>
  <si>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</si>
  <si>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</si>
  <si>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</si>
  <si>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</si>
  <si>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</si>
  <si>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</si>
  <si>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</si>
  <si>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</si>
  <si>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</si>
  <si>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</si>
  <si>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</si>
  <si>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</si>
  <si>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</si>
  <si>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</si>
  <si>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</si>
  <si>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</si>
  <si>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</si>
  <si>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</si>
  <si>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</si>
  <si>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</si>
  <si>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</si>
  <si>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</si>
  <si>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</si>
  <si>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</si>
  <si>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</si>
  <si>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</si>
  <si>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</si>
  <si>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</si>
  <si>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</si>
  <si>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</si>
  <si>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</si>
  <si>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</si>
  <si>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</si>
  <si>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</si>
  <si>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</si>
  <si>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</si>
  <si>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</si>
  <si>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</si>
  <si>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</si>
  <si>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</si>
  <si>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</si>
  <si>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</si>
  <si>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</si>
  <si>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</si>
  <si>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</si>
  <si>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</si>
  <si>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</si>
  <si>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</si>
  <si>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</si>
  <si>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</si>
  <si>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</si>
  <si>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</si>
  <si>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</si>
  <si>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</si>
  <si>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</si>
  <si>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</si>
  <si>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</si>
  <si>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</si>
  <si>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</si>
  <si>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</si>
  <si>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</si>
  <si>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</si>
  <si>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</si>
  <si>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</si>
  <si>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</si>
  <si>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</si>
  <si>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</si>
  <si>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</si>
  <si>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</si>
  <si>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</si>
  <si>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</si>
  <si>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</si>
  <si>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</si>
  <si>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</si>
  <si>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</si>
  <si>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</si>
  <si>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</si>
  <si>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</si>
  <si>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</si>
  <si>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</si>
  <si>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</si>
  <si>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</si>
  <si>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</si>
  <si>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</si>
  <si>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</si>
  <si>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</si>
  <si>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</si>
  <si>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</si>
  <si>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</si>
  <si>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</si>
  <si>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</si>
  <si>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</si>
  <si>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</si>
  <si>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</si>
  <si>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</si>
  <si>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</si>
  <si>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</si>
  <si>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</si>
  <si>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</si>
  <si>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</si>
  <si>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</si>
  <si>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</si>
  <si>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</si>
  <si>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</si>
  <si>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</si>
  <si>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</si>
  <si>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</si>
  <si>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</si>
  <si>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</si>
  <si>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</si>
  <si>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</si>
  <si>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</si>
  <si>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</si>
  <si>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</si>
  <si>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</si>
  <si>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</si>
  <si>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</si>
  <si>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</si>
  <si>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</si>
  <si>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</si>
  <si>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</si>
  <si>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</si>
  <si>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</si>
  <si>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</si>
  <si>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</si>
  <si>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</si>
  <si>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</si>
  <si>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</si>
  <si>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</si>
  <si>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</si>
  <si>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</si>
  <si>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</si>
  <si>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</si>
  <si>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</si>
  <si>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</si>
  <si>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</si>
  <si>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</si>
  <si>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</si>
  <si>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</si>
  <si>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</si>
  <si>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</si>
  <si>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</si>
  <si>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</si>
  <si>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</si>
  <si>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</si>
  <si>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</si>
  <si>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</si>
  <si>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</si>
  <si>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</si>
  <si>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</si>
  <si>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</si>
  <si>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</si>
  <si>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</si>
  <si>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</si>
  <si>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</si>
  <si>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</si>
  <si>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</si>
  <si>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</si>
  <si>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</si>
  <si>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</si>
  <si>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</si>
  <si>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</si>
  <si>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</si>
  <si>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</si>
  <si>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</si>
  <si>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</si>
  <si>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</si>
  <si>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</si>
  <si>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</si>
  <si>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</si>
  <si>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</si>
  <si>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</si>
  <si>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</si>
  <si>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</si>
  <si>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</si>
  <si>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</si>
  <si>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</si>
  <si>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</si>
  <si>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</si>
  <si>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</si>
  <si>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</si>
  <si>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</si>
  <si>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</si>
  <si>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</si>
  <si>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</si>
  <si>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</si>
  <si>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</si>
  <si>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</si>
  <si>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</si>
  <si>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</si>
  <si>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</si>
  <si>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</si>
  <si>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</si>
  <si>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</si>
  <si>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</si>
  <si>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</si>
  <si>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</si>
  <si>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</si>
  <si>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</si>
  <si>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</si>
  <si>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</si>
  <si>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</si>
  <si>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</si>
  <si>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</si>
  <si>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</si>
  <si>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</si>
  <si>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</si>
  <si>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</si>
  <si>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</si>
  <si>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</si>
  <si>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</si>
  <si>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</si>
  <si>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</si>
  <si>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</si>
  <si>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</si>
  <si>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</si>
  <si>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</si>
  <si>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</si>
  <si>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</si>
  <si>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</si>
  <si>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</si>
  <si>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</si>
  <si>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</si>
  <si>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</si>
  <si>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</si>
  <si>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</si>
  <si>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</si>
  <si>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</si>
  <si>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</si>
  <si>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</si>
  <si>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</si>
  <si>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</si>
  <si>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</si>
  <si>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</si>
  <si>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</si>
  <si>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</si>
  <si>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</si>
  <si>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</si>
  <si>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</si>
  <si>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</si>
  <si>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</si>
  <si>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</si>
  <si>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</si>
  <si>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</si>
  <si>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</si>
  <si>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</si>
  <si>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</si>
  <si>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</si>
  <si>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</si>
  <si>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</si>
  <si>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</si>
  <si>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</si>
  <si>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</si>
  <si>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</si>
  <si>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</si>
  <si>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</si>
  <si>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</si>
  <si>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</si>
  <si>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</si>
  <si>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</si>
  <si>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</si>
  <si>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</si>
  <si>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</si>
  <si>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</si>
  <si>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</si>
  <si>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</si>
  <si>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</si>
  <si>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</si>
  <si>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</si>
  <si>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</si>
  <si>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</si>
  <si>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</si>
  <si>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</si>
  <si>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</si>
  <si>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</si>
  <si>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</si>
  <si>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</si>
  <si>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</si>
  <si>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</si>
  <si>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</si>
  <si>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</si>
  <si>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</si>
  <si>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</si>
  <si>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</si>
  <si>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</si>
  <si>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</si>
  <si>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</si>
  <si>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</si>
  <si>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</si>
  <si>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</si>
  <si>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</si>
  <si>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</si>
  <si>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</si>
  <si>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</si>
  <si>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</si>
  <si>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</si>
  <si>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</si>
  <si>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</si>
  <si>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</si>
  <si>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</si>
  <si>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</si>
  <si>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</si>
  <si>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</si>
  <si>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</si>
  <si>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</si>
  <si>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</si>
  <si>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</si>
  <si>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</si>
  <si>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</si>
  <si>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</si>
  <si>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</si>
  <si>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</si>
  <si>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</si>
  <si>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</si>
  <si>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</si>
  <si>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</si>
  <si>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</si>
  <si>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</si>
  <si>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</si>
  <si>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</si>
  <si>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</si>
  <si>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</si>
  <si>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</si>
  <si>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</si>
  <si>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</si>
  <si>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</si>
  <si>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</si>
  <si>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</si>
  <si>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</si>
  <si>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</si>
  <si>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</si>
  <si>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</si>
  <si>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</si>
  <si>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</si>
  <si>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</si>
  <si>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</si>
  <si>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</si>
  <si>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</si>
  <si>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</si>
  <si>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</si>
  <si>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</si>
  <si>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</si>
  <si>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</si>
  <si>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</si>
  <si>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</si>
  <si>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</si>
  <si>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</si>
  <si>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</si>
  <si>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</si>
  <si>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</si>
  <si>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</si>
  <si>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</si>
  <si>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</si>
  <si>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</si>
  <si>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</si>
  <si>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</si>
  <si>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</si>
  <si>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</si>
  <si>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</si>
  <si>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</si>
  <si>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</si>
  <si>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</si>
  <si>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</si>
  <si>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</si>
  <si>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</si>
  <si>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</si>
  <si>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</si>
  <si>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</si>
  <si>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</si>
  <si>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</si>
  <si>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</si>
  <si>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</si>
  <si>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</si>
  <si>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</si>
  <si>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</si>
  <si>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</si>
  <si>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</si>
  <si>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</si>
  <si>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</si>
  <si>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</si>
  <si>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</si>
  <si>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</si>
  <si>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</si>
  <si>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</si>
  <si>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</si>
  <si>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</si>
  <si>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</si>
  <si>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</si>
  <si>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</si>
  <si>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</si>
  <si>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</si>
  <si>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</si>
  <si>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</si>
  <si>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</si>
  <si>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</si>
  <si>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</si>
  <si>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</si>
  <si>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</si>
  <si>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</si>
  <si>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</si>
  <si>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</si>
  <si>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</si>
  <si>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</si>
  <si>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</si>
  <si>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</si>
  <si>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</si>
  <si>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</si>
  <si>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</si>
  <si>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</si>
  <si>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</si>
  <si>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</si>
  <si>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</si>
  <si>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</si>
  <si>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</si>
  <si>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</si>
  <si>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</si>
  <si>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</si>
  <si>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</si>
  <si>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</si>
  <si>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</si>
  <si>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</si>
  <si>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</si>
  <si>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</si>
  <si>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</si>
  <si>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</si>
  <si>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</si>
  <si>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</si>
  <si>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</si>
  <si>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</si>
  <si>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</si>
  <si>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</si>
  <si>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</si>
  <si>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</si>
  <si>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</si>
  <si>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</si>
  <si>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</si>
  <si>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</si>
  <si>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</si>
  <si>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</si>
  <si>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</si>
  <si>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</si>
  <si>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</si>
  <si>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</si>
  <si>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</si>
  <si>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</si>
  <si>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</si>
  <si>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</si>
  <si>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</si>
  <si>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</si>
  <si>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</si>
  <si>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</si>
  <si>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</si>
  <si>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</si>
  <si>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</si>
  <si>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</si>
  <si>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</si>
  <si>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</si>
  <si>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</si>
  <si>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</si>
  <si>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</si>
  <si>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</si>
  <si>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</si>
  <si>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</si>
  <si>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</si>
  <si>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</si>
  <si>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</si>
  <si>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</si>
  <si>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</si>
  <si>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</si>
  <si>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</si>
  <si>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</si>
  <si>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</si>
  <si>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</si>
  <si>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</si>
  <si>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</si>
  <si>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</si>
  <si>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</si>
  <si>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</si>
  <si>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</si>
  <si>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</si>
  <si>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</si>
  <si>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</si>
  <si>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</si>
  <si>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</si>
  <si>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</si>
  <si>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</si>
  <si>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</si>
  <si>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</si>
  <si>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</si>
  <si>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</si>
  <si>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</si>
  <si>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</si>
  <si>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</si>
  <si>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</si>
  <si>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</si>
  <si>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</si>
  <si>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</si>
  <si>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</si>
  <si>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</si>
  <si>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</si>
  <si>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</si>
  <si>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</si>
  <si>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</si>
  <si>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</si>
  <si>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</si>
  <si>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</si>
  <si>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</si>
  <si>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</si>
  <si>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</si>
  <si>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</si>
  <si>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</si>
  <si>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</si>
  <si>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</si>
  <si>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</si>
  <si>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</si>
  <si>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</si>
  <si>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</si>
  <si>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</si>
  <si>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</si>
  <si>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</si>
  <si>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</si>
  <si>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</si>
  <si>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</si>
  <si>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</si>
  <si>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</si>
  <si>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</si>
  <si>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</si>
  <si>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</si>
  <si>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</si>
  <si>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</si>
  <si>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</si>
  <si>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</si>
  <si>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</si>
  <si>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</si>
  <si>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</si>
  <si>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</si>
  <si>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</si>
  <si>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</si>
  <si>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</si>
  <si>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</si>
  <si>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</si>
  <si>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</si>
  <si>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</si>
  <si>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</si>
  <si>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</si>
  <si>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</si>
  <si>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</si>
  <si>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</si>
  <si>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</si>
  <si>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</si>
  <si>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</si>
  <si>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</si>
  <si>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</si>
  <si>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</si>
  <si>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</si>
  <si>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</si>
  <si>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</si>
  <si>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</si>
  <si>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</si>
  <si>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</si>
  <si>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</si>
  <si>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</si>
  <si>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</si>
  <si>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</si>
  <si>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</si>
  <si>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</si>
  <si>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</si>
  <si>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</si>
  <si>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</si>
  <si>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</si>
  <si>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</si>
  <si>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</si>
  <si>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</si>
  <si>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</si>
  <si>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</si>
  <si>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</si>
  <si>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</si>
  <si>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</si>
  <si>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</si>
  <si>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</si>
  <si>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</si>
  <si>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</si>
  <si>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</si>
  <si>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</si>
  <si>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</si>
  <si>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</si>
  <si>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</si>
  <si>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</si>
  <si>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</si>
  <si>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</si>
  <si>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</si>
  <si>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</si>
  <si>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</si>
  <si>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</si>
  <si>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</si>
  <si>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</si>
  <si>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</si>
  <si>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</si>
  <si>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</si>
  <si>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</si>
  <si>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</si>
  <si>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</si>
  <si>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</si>
  <si>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</si>
  <si>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</si>
  <si>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</si>
  <si>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</si>
  <si>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</si>
  <si>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</si>
  <si>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</si>
  <si>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</si>
  <si>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</si>
  <si>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</si>
  <si>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</si>
  <si>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</si>
  <si>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</si>
  <si>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</si>
  <si>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</si>
  <si>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</si>
  <si>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</si>
  <si>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</si>
  <si>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</si>
  <si>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</si>
  <si>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</si>
  <si>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</si>
  <si>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</si>
  <si>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</si>
  <si>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</si>
  <si>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</si>
  <si>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</si>
  <si>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</si>
  <si>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</si>
  <si>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</si>
  <si>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</si>
  <si>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</si>
  <si>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</si>
  <si>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</si>
  <si>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</si>
  <si>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</si>
  <si>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</si>
  <si>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</si>
  <si>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</si>
  <si>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</si>
  <si>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</si>
  <si>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</si>
  <si>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</si>
  <si>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</si>
  <si>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</si>
  <si>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</si>
  <si>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</si>
  <si>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</si>
  <si>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</si>
  <si>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</si>
  <si>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</si>
  <si>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</si>
  <si>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</si>
  <si>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</si>
  <si>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</si>
  <si>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</si>
  <si>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</si>
  <si>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</si>
  <si>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</si>
  <si>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</si>
  <si>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</si>
  <si>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</si>
  <si>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</si>
  <si>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</si>
  <si>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</si>
  <si>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</si>
  <si>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</si>
  <si>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</si>
  <si>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</si>
  <si>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</si>
  <si>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</si>
  <si>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</si>
  <si>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</si>
  <si>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</si>
  <si>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</si>
  <si>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</si>
  <si>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</si>
  <si>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</si>
  <si>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</si>
  <si>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</si>
  <si>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</si>
  <si>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</si>
  <si>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</si>
  <si>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</si>
  <si>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</si>
  <si>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</si>
  <si>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</si>
  <si>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</si>
  <si>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</si>
  <si>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</si>
  <si>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</si>
  <si>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</si>
  <si>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</si>
  <si>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</si>
  <si>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</si>
  <si>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</si>
  <si>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</si>
  <si>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</si>
  <si>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</si>
  <si>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</si>
  <si>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</si>
  <si>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</si>
  <si>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</si>
  <si>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</si>
  <si>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</si>
  <si>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</si>
  <si>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</si>
  <si>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</si>
  <si>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</si>
  <si>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</si>
  <si>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</si>
  <si>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</si>
  <si>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</si>
  <si>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</si>
  <si>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</si>
  <si>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</si>
  <si>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</si>
  <si>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</si>
  <si>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</si>
  <si>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</si>
  <si>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</si>
  <si>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</si>
  <si>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</si>
  <si>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</si>
  <si>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</si>
  <si>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</si>
  <si>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</si>
  <si>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</si>
  <si>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</si>
  <si>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</si>
  <si>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</si>
  <si>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</si>
  <si>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</si>
  <si>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</si>
  <si>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</si>
  <si>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</si>
  <si>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</si>
  <si>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</si>
  <si>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</si>
  <si>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</si>
  <si>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</si>
  <si>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</si>
  <si>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</si>
  <si>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</si>
  <si>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</si>
  <si>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</si>
  <si>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</si>
  <si>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</si>
  <si>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</si>
  <si>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</si>
  <si>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</si>
  <si>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</si>
  <si>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</si>
  <si>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</si>
  <si>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</si>
  <si>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</si>
  <si>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</si>
  <si>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</si>
  <si>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</si>
  <si>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</si>
  <si>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</si>
  <si>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</si>
  <si>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</si>
  <si>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</si>
  <si>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</si>
  <si>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</si>
  <si>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</si>
  <si>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</si>
  <si>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</si>
  <si>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</si>
  <si>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</si>
  <si>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</si>
  <si>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</si>
  <si>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</si>
  <si>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</si>
  <si>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</si>
  <si>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</si>
  <si>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</si>
  <si>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</si>
  <si>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</si>
  <si>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</si>
  <si>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</si>
  <si>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</si>
  <si>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</si>
  <si>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</si>
  <si>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</si>
  <si>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</si>
  <si>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</si>
  <si>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</si>
  <si>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</si>
  <si>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</si>
  <si>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</si>
  <si>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</si>
  <si>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</si>
  <si>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</si>
  <si>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</si>
  <si>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</si>
  <si>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</si>
  <si>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</si>
  <si>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</si>
  <si>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</si>
  <si>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</si>
  <si>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</si>
  <si>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</si>
  <si>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</si>
  <si>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</si>
  <si>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</si>
  <si>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</si>
  <si>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</si>
  <si>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</si>
  <si>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</si>
  <si>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</si>
  <si>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</si>
  <si>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</si>
  <si>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</si>
  <si>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</si>
  <si>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</si>
  <si>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</si>
  <si>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</si>
  <si>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</si>
  <si>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</si>
  <si>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</si>
  <si>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</si>
  <si>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</si>
  <si>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</si>
  <si>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</si>
  <si>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</si>
  <si>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</si>
  <si>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</si>
  <si>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</si>
  <si>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</si>
  <si>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</si>
  <si>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</si>
  <si>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</si>
  <si>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</si>
  <si>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</si>
  <si>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</si>
  <si>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</si>
  <si>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</si>
  <si>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</si>
  <si>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</si>
  <si>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</si>
  <si>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</si>
  <si>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</si>
  <si>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</si>
  <si>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</si>
  <si>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</si>
  <si>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</si>
  <si>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</si>
  <si>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</si>
  <si>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</si>
  <si>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</si>
  <si>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</si>
  <si>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</si>
  <si>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</si>
  <si>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</si>
  <si>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</si>
  <si>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</si>
  <si>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</si>
  <si>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</si>
  <si>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</si>
  <si>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</si>
  <si>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</si>
  <si>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</si>
  <si>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</si>
  <si>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</si>
  <si>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</si>
  <si>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</si>
  <si>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</si>
  <si>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</si>
  <si>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</si>
  <si>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</si>
  <si>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</si>
  <si>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</si>
  <si>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</si>
  <si>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</si>
  <si>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</si>
  <si>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</si>
  <si>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</si>
  <si>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</si>
  <si>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</si>
  <si>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</si>
  <si>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</si>
  <si>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</si>
  <si>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</si>
  <si>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</si>
  <si>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</si>
  <si>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</si>
  <si>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</si>
  <si>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</si>
  <si>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</si>
  <si>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</si>
  <si>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</si>
  <si>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</si>
  <si>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</si>
  <si>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</si>
  <si>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</si>
  <si>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</si>
  <si>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</si>
  <si>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</si>
  <si>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</si>
  <si>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</si>
  <si>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</si>
  <si>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</si>
  <si>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</si>
  <si>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</si>
  <si>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</si>
  <si>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</si>
  <si>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</si>
  <si>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</si>
  <si>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</si>
  <si>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</si>
  <si>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</si>
  <si>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</si>
  <si>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</si>
  <si>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</si>
  <si>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</si>
  <si>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</si>
  <si>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</si>
  <si>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</si>
  <si>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</si>
  <si>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</si>
  <si>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</si>
  <si>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</si>
  <si>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</si>
  <si>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</si>
  <si>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</si>
  <si>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</si>
  <si>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</si>
  <si>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</si>
  <si>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</si>
  <si>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</si>
  <si>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</si>
  <si>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</si>
  <si>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</si>
  <si>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</si>
  <si>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</si>
  <si>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</si>
  <si>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</si>
  <si>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</si>
  <si>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</si>
  <si>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</si>
  <si>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</si>
  <si>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</si>
  <si>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</si>
  <si>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</si>
  <si>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</si>
  <si>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</si>
  <si>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</si>
  <si>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</si>
  <si>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</si>
  <si>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</si>
  <si>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</si>
  <si>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</si>
  <si>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</si>
  <si>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</si>
  <si>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</si>
  <si>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</si>
  <si>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</si>
  <si>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</si>
  <si>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</si>
  <si>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</si>
  <si>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</si>
  <si>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</si>
  <si>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</si>
  <si>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</si>
  <si>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</si>
  <si>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</si>
  <si>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</si>
  <si>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</si>
  <si>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</si>
  <si>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</si>
  <si>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</si>
  <si>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</si>
  <si>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</si>
  <si>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</si>
  <si>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</si>
  <si>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</si>
  <si>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</si>
  <si>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</si>
  <si>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</si>
  <si>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</si>
  <si>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</si>
  <si>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</si>
  <si>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</si>
  <si>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</si>
  <si>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</si>
  <si>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</si>
  <si>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</si>
  <si>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</si>
  <si>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</si>
  <si>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</si>
  <si>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</si>
  <si>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</si>
  <si>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</si>
  <si>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</si>
  <si>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</si>
  <si>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</si>
  <si>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</si>
  <si>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</si>
  <si>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</si>
  <si>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</si>
  <si>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</si>
  <si>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</si>
  <si>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</si>
  <si>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</si>
  <si>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</si>
  <si>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</si>
  <si>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</si>
  <si>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</si>
  <si>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</si>
  <si>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</si>
  <si>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</si>
  <si>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</si>
  <si>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</si>
  <si>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</si>
  <si>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</si>
  <si>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</si>
  <si>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</si>
  <si>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</si>
  <si>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</si>
  <si>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</si>
  <si>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</si>
  <si>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</si>
  <si>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</si>
  <si>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</si>
  <si>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</si>
  <si>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</si>
  <si>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</si>
  <si>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</si>
  <si>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</si>
  <si>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</si>
  <si>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</si>
  <si>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</si>
  <si>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</si>
  <si>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</si>
  <si>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</si>
  <si>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</si>
  <si>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</si>
  <si>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</si>
  <si>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</si>
  <si>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</si>
  <si>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</si>
  <si>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</si>
  <si>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</si>
  <si>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</si>
  <si>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</si>
  <si>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</si>
  <si>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</si>
  <si>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</si>
  <si>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</si>
  <si>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</si>
  <si>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</si>
  <si>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</si>
  <si>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</si>
  <si>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</si>
  <si>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</si>
  <si>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</si>
  <si>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</si>
  <si>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</si>
  <si>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</si>
  <si>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</si>
  <si>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</si>
  <si>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</si>
  <si>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</si>
  <si>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</si>
  <si>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</si>
  <si>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</si>
  <si>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</si>
  <si>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</si>
  <si>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</si>
  <si>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</si>
  <si>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</si>
  <si>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</si>
  <si>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</si>
  <si>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</si>
  <si>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</si>
  <si>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</si>
  <si>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</si>
  <si>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</si>
  <si>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</si>
  <si>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</si>
  <si>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</si>
  <si>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</si>
  <si>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</si>
  <si>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</si>
  <si>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</si>
  <si>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</si>
  <si>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</si>
  <si>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</si>
  <si>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</si>
  <si>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</si>
  <si>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</si>
  <si>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</si>
  <si>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</si>
  <si>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</si>
  <si>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</si>
  <si>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</si>
  <si>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</si>
  <si>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</si>
  <si>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</si>
  <si>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</si>
  <si>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</si>
  <si>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</si>
  <si>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</si>
  <si>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</si>
  <si>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</si>
  <si>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</si>
  <si>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</si>
  <si>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</si>
  <si>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</si>
  <si>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</si>
  <si>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</si>
  <si>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</si>
  <si>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</si>
  <si>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</si>
  <si>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</si>
  <si>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</si>
  <si>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</si>
  <si>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</si>
  <si>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</si>
  <si>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</si>
  <si>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</si>
  <si>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</si>
  <si>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</si>
  <si>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</si>
  <si>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</si>
  <si>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</si>
  <si>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</si>
  <si>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</si>
  <si>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</si>
  <si>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</si>
  <si>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</si>
  <si>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</si>
  <si>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</si>
  <si>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</si>
  <si>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</si>
  <si>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</si>
  <si>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</si>
  <si>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</si>
  <si>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</si>
  <si>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</si>
  <si>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</si>
  <si>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</si>
  <si>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</si>
  <si>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</si>
  <si>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</si>
  <si>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</si>
  <si>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</si>
  <si>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</si>
  <si>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</si>
  <si>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</si>
  <si>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</si>
  <si>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</si>
  <si>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</si>
  <si>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</si>
  <si>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</si>
  <si>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</si>
  <si>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</si>
  <si>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</si>
  <si>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</si>
  <si>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</si>
  <si>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</si>
  <si>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</si>
  <si>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</si>
  <si>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</si>
  <si>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</si>
  <si>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</si>
  <si>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</si>
  <si>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</si>
  <si>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</si>
  <si>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</si>
  <si>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</si>
  <si>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</si>
  <si>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</si>
  <si>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</si>
  <si>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</si>
  <si>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</si>
  <si>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</si>
  <si>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</si>
  <si>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</si>
  <si>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</si>
  <si>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</si>
  <si>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</si>
  <si>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</si>
  <si>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</si>
  <si>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</si>
  <si>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</si>
  <si>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</si>
  <si>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</si>
  <si>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</si>
  <si>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</si>
  <si>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</si>
  <si>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</si>
  <si>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</si>
  <si>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</si>
  <si>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</si>
  <si>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</si>
  <si>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</si>
  <si>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</si>
  <si>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</si>
  <si>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</si>
  <si>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</si>
  <si>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</si>
  <si>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</si>
  <si>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</si>
  <si>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</si>
  <si>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</si>
  <si>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</si>
  <si>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</si>
  <si>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</si>
  <si>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</si>
  <si>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</si>
  <si>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</si>
  <si>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</si>
  <si>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</si>
  <si>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</si>
  <si>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</si>
  <si>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</si>
  <si>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</si>
  <si>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</si>
  <si>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</si>
  <si>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</si>
  <si>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</si>
  <si>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</si>
  <si>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</si>
  <si>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</si>
  <si>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</si>
  <si>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</si>
  <si>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</si>
  <si>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</si>
  <si>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</si>
  <si>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</si>
  <si>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</si>
  <si>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</si>
  <si>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</si>
  <si>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</si>
  <si>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</si>
  <si>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</si>
  <si>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</si>
  <si>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</si>
  <si>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</si>
  <si>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</si>
  <si>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</si>
  <si>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</si>
  <si>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</si>
  <si>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</si>
  <si>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</si>
  <si>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</si>
  <si>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</si>
  <si>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</si>
  <si>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</si>
  <si>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</si>
  <si>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</si>
  <si>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</si>
  <si>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</si>
  <si>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</si>
  <si>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</si>
  <si>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</si>
  <si>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</si>
  <si>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</si>
  <si>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</si>
  <si>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</si>
  <si>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</si>
  <si>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</si>
  <si>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</si>
  <si>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</si>
  <si>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</si>
  <si>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</si>
  <si>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</si>
  <si>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</si>
  <si>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</si>
  <si>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</si>
  <si>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</si>
  <si>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</si>
  <si>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</si>
  <si>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</si>
  <si>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</si>
  <si>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</si>
  <si>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</si>
  <si>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</si>
  <si>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</si>
  <si>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</si>
  <si>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</si>
  <si>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</si>
  <si>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</si>
  <si>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</si>
  <si>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</si>
  <si>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</si>
  <si>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</si>
  <si>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</si>
  <si>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</si>
  <si>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</si>
  <si>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</si>
  <si>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</si>
  <si>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</si>
  <si>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</si>
  <si>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</si>
  <si>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</si>
  <si>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</si>
  <si>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</si>
  <si>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</si>
  <si>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</si>
  <si>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</si>
  <si>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</si>
  <si>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</si>
  <si>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</si>
  <si>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</si>
  <si>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</si>
  <si>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</si>
  <si>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</si>
  <si>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</si>
  <si>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</si>
  <si>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</si>
  <si>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</si>
  <si>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</si>
  <si>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</si>
  <si>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</si>
  <si>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</si>
  <si>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</si>
  <si>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</si>
  <si>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</si>
  <si>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</si>
  <si>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</si>
  <si>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</si>
  <si>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</si>
  <si>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</si>
  <si>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</si>
  <si>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</si>
  <si>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</si>
  <si>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</si>
  <si>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</si>
  <si>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</si>
  <si>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</si>
  <si>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</si>
  <si>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</si>
  <si>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</si>
  <si>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</si>
  <si>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</si>
  <si>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</si>
  <si>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</si>
  <si>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</si>
  <si>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</si>
  <si>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</si>
  <si>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</si>
  <si>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</si>
  <si>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</si>
  <si>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</si>
  <si>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</si>
  <si>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</si>
  <si>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</si>
  <si>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</si>
  <si>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</si>
  <si>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</si>
  <si>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</si>
  <si>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</si>
  <si>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</si>
  <si>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</si>
  <si>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</si>
  <si>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</si>
  <si>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</si>
  <si>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</si>
  <si>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</si>
  <si>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</si>
  <si>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</si>
  <si>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</si>
  <si>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</si>
  <si>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</si>
  <si>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</si>
  <si>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</si>
  <si>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</si>
  <si>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</si>
  <si>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</si>
  <si>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</si>
  <si>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</si>
  <si>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</si>
  <si>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</si>
  <si>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</si>
  <si>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</si>
  <si>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</si>
  <si>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</si>
  <si>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</si>
  <si>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</si>
  <si>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</si>
  <si>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</si>
  <si>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</si>
  <si>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</si>
  <si>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</si>
  <si>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</si>
  <si>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</si>
  <si>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</si>
  <si>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</si>
  <si>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</si>
  <si>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</si>
  <si>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</si>
  <si>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</si>
  <si>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</si>
  <si>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</si>
  <si>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</si>
  <si>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</si>
  <si>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</si>
  <si>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</si>
  <si>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</si>
  <si>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</si>
  <si>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</si>
  <si>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</si>
  <si>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</si>
  <si>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</si>
  <si>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</si>
  <si>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</si>
  <si>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</si>
  <si>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</si>
  <si>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</si>
  <si>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</si>
  <si>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</si>
  <si>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</si>
  <si>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</si>
  <si>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</si>
  <si>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</si>
  <si>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</si>
  <si>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</si>
  <si>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</si>
  <si>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</si>
  <si>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</si>
  <si>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</si>
  <si>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</si>
  <si>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</si>
  <si>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</si>
  <si>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</si>
  <si>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</si>
  <si>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</si>
  <si>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</si>
  <si>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</si>
  <si>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</si>
  <si>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</si>
  <si>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</si>
  <si>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</si>
  <si>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</si>
  <si>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</si>
  <si>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</si>
  <si>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</si>
  <si>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</si>
  <si>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</si>
  <si>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</si>
  <si>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</si>
  <si>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</si>
  <si>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</si>
  <si>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</si>
  <si>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</si>
  <si>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</si>
  <si>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</si>
  <si>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</si>
  <si>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</si>
  <si>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</si>
  <si>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</si>
  <si>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</si>
  <si>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</si>
  <si>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</si>
  <si>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</si>
  <si>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</si>
  <si>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</si>
  <si>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</si>
  <si>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</si>
  <si>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</si>
  <si>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</si>
  <si>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</si>
  <si>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</si>
  <si>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</si>
  <si>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</si>
  <si>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</si>
  <si>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</si>
  <si>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</si>
  <si>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</si>
  <si>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</si>
  <si>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</si>
  <si>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</si>
  <si>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</si>
  <si>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</si>
  <si>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</si>
  <si>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</si>
  <si>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</si>
  <si>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</si>
  <si>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</si>
  <si>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</si>
  <si>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</si>
  <si>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</si>
  <si>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</si>
  <si>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</si>
  <si>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</si>
  <si>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</si>
  <si>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</si>
  <si>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</si>
  <si>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</si>
  <si>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</si>
  <si>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</si>
  <si>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</si>
  <si>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</si>
  <si>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</si>
  <si>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</si>
  <si>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</si>
  <si>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</si>
  <si>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</si>
  <si>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</si>
  <si>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</si>
  <si>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</si>
  <si>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</si>
  <si>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</si>
  <si>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</si>
  <si>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</si>
  <si>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</si>
  <si>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</si>
  <si>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</si>
  <si>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</si>
  <si>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</si>
  <si>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</si>
  <si>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</si>
  <si>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</si>
  <si>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</si>
  <si>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</si>
  <si>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</si>
  <si>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</si>
  <si>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</si>
  <si>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</si>
  <si>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</si>
  <si>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</si>
  <si>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</si>
  <si>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</si>
  <si>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</si>
  <si>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</si>
  <si>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</si>
  <si>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</si>
  <si>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</si>
  <si>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</si>
  <si>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</si>
  <si>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</si>
  <si>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</si>
  <si>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</si>
  <si>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</si>
  <si>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</si>
  <si>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</si>
  <si>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</si>
  <si>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</si>
  <si>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</si>
  <si>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</si>
  <si>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</si>
  <si>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</si>
  <si>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</si>
  <si>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</si>
  <si>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</si>
  <si>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</si>
  <si>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</si>
  <si>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</si>
  <si>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</si>
  <si>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</si>
  <si>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</si>
  <si>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</si>
  <si>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</si>
  <si>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</si>
  <si>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</si>
  <si>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</si>
  <si>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</si>
  <si>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</si>
  <si>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</si>
  <si>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</si>
  <si>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</si>
  <si>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</si>
  <si>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</si>
  <si>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</si>
  <si>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</si>
  <si>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</si>
  <si>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</si>
  <si>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</si>
  <si>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</si>
  <si>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</si>
  <si>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</si>
  <si>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</si>
  <si>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</si>
  <si>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</si>
  <si>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</si>
  <si>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</si>
  <si>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</si>
  <si>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</si>
  <si>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</si>
  <si>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</si>
  <si>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</si>
  <si>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</si>
  <si>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</si>
  <si>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</si>
  <si>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</si>
  <si>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</si>
  <si>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</si>
  <si>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</si>
  <si>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</si>
  <si>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</si>
  <si>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</si>
  <si>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</si>
  <si>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</si>
  <si>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</si>
  <si>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</si>
  <si>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</si>
  <si>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</si>
  <si>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</si>
  <si>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</si>
  <si>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</si>
  <si>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</si>
  <si>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</si>
  <si>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</si>
  <si>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</si>
  <si>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</si>
  <si>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</si>
  <si>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</si>
  <si>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</si>
  <si>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</si>
  <si>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</si>
  <si>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</si>
  <si>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</si>
  <si>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</si>
  <si>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</si>
  <si>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</si>
  <si>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</si>
  <si>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</si>
  <si>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</si>
  <si>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</si>
  <si>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</si>
  <si>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</si>
  <si>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</si>
  <si>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</si>
  <si>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</si>
  <si>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</si>
  <si>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</si>
  <si>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</si>
  <si>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</si>
  <si>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</si>
  <si>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</si>
  <si>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</si>
  <si>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</si>
  <si>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</si>
  <si>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</si>
  <si>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</si>
  <si>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</si>
  <si>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</si>
  <si>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</si>
  <si>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</si>
  <si>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</si>
  <si>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</si>
  <si>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UT</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</si>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</sst>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1073</v>
      </c>
      <c r="D6" s="5" t="str">
        <f>IF($B6="N/A","N/A",IF(C6&lt;0,"No","Yes"))</f>
        <v>N/A</v>
      </c>
      <c r="E6" s="22">
        <v>1184</v>
      </c>
      <c r="F6" s="5" t="str">
        <f>IF($B6="N/A","N/A",IF(E6&lt;0,"No","Yes"))</f>
        <v>N/A</v>
      </c>
      <c r="G6" s="22">
        <v>805</v>
      </c>
      <c r="H6" s="5" t="str">
        <f>IF($B6="N/A","N/A",IF(G6&lt;0,"No","Yes"))</f>
        <v>N/A</v>
      </c>
      <c r="I6" s="6">
        <v>10.34</v>
      </c>
      <c r="J6" s="6">
        <v>-32</v>
      </c>
      <c r="K6" s="85" t="str">
        <f t="shared" ref="K6:K11" si="0">IF(J6="Div by 0", "N/A", IF(J6="N/A","N/A", IF(J6&gt;30, "No", IF(J6&lt;-30, "No", "Yes"))))</f>
        <v>No</v>
      </c>
    </row>
    <row r="7" spans="1:11" x14ac:dyDescent="0.25">
      <c r="A7" s="105" t="s">
        <v>442</v>
      </c>
      <c r="B7" s="60" t="s">
        <v>213</v>
      </c>
      <c r="C7" s="5">
        <v>23.951537745</v>
      </c>
      <c r="D7" s="5" t="str">
        <f t="shared" ref="D7:D11" si="1">IF($B7="N/A","N/A",IF(C7&lt;0,"No","Yes"))</f>
        <v>N/A</v>
      </c>
      <c r="E7" s="5">
        <v>22.381756757000002</v>
      </c>
      <c r="F7" s="5" t="str">
        <f t="shared" ref="F7:F11" si="2">IF($B7="N/A","N/A",IF(E7&lt;0,"No","Yes"))</f>
        <v>N/A</v>
      </c>
      <c r="G7" s="5">
        <v>13.291925466</v>
      </c>
      <c r="H7" s="5" t="str">
        <f t="shared" ref="H7:H11" si="3">IF($B7="N/A","N/A",IF(G7&lt;0,"No","Yes"))</f>
        <v>N/A</v>
      </c>
      <c r="I7" s="6">
        <v>-6.55</v>
      </c>
      <c r="J7" s="6">
        <v>-40.6</v>
      </c>
      <c r="K7" s="85" t="str">
        <f t="shared" si="0"/>
        <v>No</v>
      </c>
    </row>
    <row r="8" spans="1:11" x14ac:dyDescent="0.25">
      <c r="A8" s="105" t="s">
        <v>443</v>
      </c>
      <c r="B8" s="60" t="s">
        <v>213</v>
      </c>
      <c r="C8" s="5">
        <v>47.996272134000002</v>
      </c>
      <c r="D8" s="5" t="str">
        <f t="shared" si="1"/>
        <v>N/A</v>
      </c>
      <c r="E8" s="5">
        <v>48.986486485999997</v>
      </c>
      <c r="F8" s="5" t="str">
        <f t="shared" si="2"/>
        <v>N/A</v>
      </c>
      <c r="G8" s="5">
        <v>56.894409938000003</v>
      </c>
      <c r="H8" s="5" t="str">
        <f t="shared" si="3"/>
        <v>N/A</v>
      </c>
      <c r="I8" s="6">
        <v>2.0630000000000002</v>
      </c>
      <c r="J8" s="6">
        <v>16.14</v>
      </c>
      <c r="K8" s="85" t="str">
        <f t="shared" si="0"/>
        <v>Yes</v>
      </c>
    </row>
    <row r="9" spans="1:11" x14ac:dyDescent="0.25">
      <c r="A9" s="105" t="s">
        <v>444</v>
      </c>
      <c r="B9" s="60" t="s">
        <v>213</v>
      </c>
      <c r="C9" s="5">
        <v>7.0829450139999999</v>
      </c>
      <c r="D9" s="5" t="str">
        <f t="shared" si="1"/>
        <v>N/A</v>
      </c>
      <c r="E9" s="5">
        <v>10.388513514</v>
      </c>
      <c r="F9" s="5" t="str">
        <f t="shared" si="2"/>
        <v>N/A</v>
      </c>
      <c r="G9" s="5">
        <v>13.043478261000001</v>
      </c>
      <c r="H9" s="5" t="str">
        <f t="shared" si="3"/>
        <v>N/A</v>
      </c>
      <c r="I9" s="6">
        <v>46.67</v>
      </c>
      <c r="J9" s="6">
        <v>25.56</v>
      </c>
      <c r="K9" s="85" t="str">
        <f t="shared" si="0"/>
        <v>Yes</v>
      </c>
    </row>
    <row r="10" spans="1:11" x14ac:dyDescent="0.25">
      <c r="A10" s="105" t="s">
        <v>445</v>
      </c>
      <c r="B10" s="60" t="s">
        <v>213</v>
      </c>
      <c r="C10" s="5">
        <v>6.4305684994999996</v>
      </c>
      <c r="D10" s="5" t="str">
        <f t="shared" si="1"/>
        <v>N/A</v>
      </c>
      <c r="E10" s="5">
        <v>7.6013513514</v>
      </c>
      <c r="F10" s="5" t="str">
        <f t="shared" si="2"/>
        <v>N/A</v>
      </c>
      <c r="G10" s="5">
        <v>8.5714285714000003</v>
      </c>
      <c r="H10" s="5" t="str">
        <f t="shared" si="3"/>
        <v>N/A</v>
      </c>
      <c r="I10" s="6">
        <v>18.21</v>
      </c>
      <c r="J10" s="6">
        <v>12.76</v>
      </c>
      <c r="K10" s="85" t="str">
        <f t="shared" si="0"/>
        <v>Yes</v>
      </c>
    </row>
    <row r="11" spans="1:11" x14ac:dyDescent="0.25">
      <c r="A11" s="105" t="s">
        <v>204</v>
      </c>
      <c r="B11" s="60" t="s">
        <v>213</v>
      </c>
      <c r="C11" s="5">
        <v>36.253494873999998</v>
      </c>
      <c r="D11" s="5" t="str">
        <f t="shared" si="1"/>
        <v>N/A</v>
      </c>
      <c r="E11" s="5">
        <v>36.402027027000003</v>
      </c>
      <c r="F11" s="5" t="str">
        <f t="shared" si="2"/>
        <v>N/A</v>
      </c>
      <c r="G11" s="5">
        <v>35.900621117999997</v>
      </c>
      <c r="H11" s="5" t="str">
        <f t="shared" si="3"/>
        <v>N/A</v>
      </c>
      <c r="I11" s="6">
        <v>0.40970000000000001</v>
      </c>
      <c r="J11" s="6">
        <v>-1.38</v>
      </c>
      <c r="K11" s="85" t="str">
        <f t="shared" si="0"/>
        <v>Yes</v>
      </c>
    </row>
    <row r="12" spans="1:11" x14ac:dyDescent="0.25">
      <c r="A12" s="105" t="s">
        <v>650</v>
      </c>
      <c r="B12" s="60" t="s">
        <v>213</v>
      </c>
      <c r="C12" s="5">
        <v>100</v>
      </c>
      <c r="D12" s="5" t="str">
        <f t="shared" ref="D12:D23" si="4">IF($B12="N/A","N/A",IF(C12&lt;0,"No","Yes"))</f>
        <v>N/A</v>
      </c>
      <c r="E12" s="5">
        <v>99.915540540999999</v>
      </c>
      <c r="F12" s="5" t="str">
        <f t="shared" ref="F12:F23" si="5">IF($B12="N/A","N/A",IF(E12&lt;0,"No","Yes"))</f>
        <v>N/A</v>
      </c>
      <c r="G12" s="5">
        <v>100</v>
      </c>
      <c r="H12" s="5" t="str">
        <f t="shared" ref="H12:H23" si="6">IF($B12="N/A","N/A",IF(G12&lt;0,"No","Yes"))</f>
        <v>N/A</v>
      </c>
      <c r="I12" s="6">
        <v>-8.4000000000000005E-2</v>
      </c>
      <c r="J12" s="6">
        <v>8.4500000000000006E-2</v>
      </c>
      <c r="K12" s="85" t="str">
        <f t="shared" ref="K12:K23" si="7">IF(J12="Div by 0", "N/A", IF(J12="N/A","N/A", IF(J12&gt;30, "No", IF(J12&lt;-30, "No", "Yes"))))</f>
        <v>Yes</v>
      </c>
    </row>
    <row r="13" spans="1:11" x14ac:dyDescent="0.25">
      <c r="A13" s="105" t="s">
        <v>649</v>
      </c>
      <c r="B13" s="60" t="s">
        <v>213</v>
      </c>
      <c r="C13" s="5">
        <v>74.091332711999996</v>
      </c>
      <c r="D13" s="5" t="str">
        <f t="shared" si="4"/>
        <v>N/A</v>
      </c>
      <c r="E13" s="5">
        <v>74.218089602999996</v>
      </c>
      <c r="F13" s="5" t="str">
        <f t="shared" si="5"/>
        <v>N/A</v>
      </c>
      <c r="G13" s="5">
        <v>81.614906832000003</v>
      </c>
      <c r="H13" s="5" t="str">
        <f t="shared" si="6"/>
        <v>N/A</v>
      </c>
      <c r="I13" s="6">
        <v>0.1711</v>
      </c>
      <c r="J13" s="6">
        <v>9.9659999999999993</v>
      </c>
      <c r="K13" s="85" t="str">
        <f t="shared" si="7"/>
        <v>Yes</v>
      </c>
    </row>
    <row r="14" spans="1:11" x14ac:dyDescent="0.25">
      <c r="A14" s="105" t="s">
        <v>850</v>
      </c>
      <c r="B14" s="60" t="s">
        <v>213</v>
      </c>
      <c r="C14" s="6">
        <v>13.047798741999999</v>
      </c>
      <c r="D14" s="5" t="str">
        <f t="shared" si="4"/>
        <v>N/A</v>
      </c>
      <c r="E14" s="6">
        <v>12.828018223000001</v>
      </c>
      <c r="F14" s="5" t="str">
        <f t="shared" si="5"/>
        <v>N/A</v>
      </c>
      <c r="G14" s="6">
        <v>10.680365297</v>
      </c>
      <c r="H14" s="5" t="str">
        <f t="shared" si="6"/>
        <v>N/A</v>
      </c>
      <c r="I14" s="6">
        <v>-1.68</v>
      </c>
      <c r="J14" s="6">
        <v>-16.7</v>
      </c>
      <c r="K14" s="85" t="str">
        <f t="shared" si="7"/>
        <v>Yes</v>
      </c>
    </row>
    <row r="15" spans="1:11" x14ac:dyDescent="0.25">
      <c r="A15" s="105" t="s">
        <v>651</v>
      </c>
      <c r="B15" s="60" t="s">
        <v>213</v>
      </c>
      <c r="C15" s="5">
        <v>0</v>
      </c>
      <c r="D15" s="5" t="str">
        <f t="shared" si="4"/>
        <v>N/A</v>
      </c>
      <c r="E15" s="5">
        <v>8.44594595E-2</v>
      </c>
      <c r="F15" s="5" t="str">
        <f t="shared" si="5"/>
        <v>N/A</v>
      </c>
      <c r="G15" s="5">
        <v>0</v>
      </c>
      <c r="H15" s="5" t="str">
        <f t="shared" si="6"/>
        <v>N/A</v>
      </c>
      <c r="I15" s="6" t="s">
        <v>1750</v>
      </c>
      <c r="J15" s="6">
        <v>-100</v>
      </c>
      <c r="K15" s="85" t="str">
        <f t="shared" si="7"/>
        <v>No</v>
      </c>
    </row>
    <row r="16" spans="1:11" x14ac:dyDescent="0.25">
      <c r="A16" s="105" t="s">
        <v>370</v>
      </c>
      <c r="B16" s="60" t="s">
        <v>213</v>
      </c>
      <c r="C16" s="5" t="s">
        <v>1750</v>
      </c>
      <c r="D16" s="5" t="str">
        <f t="shared" si="4"/>
        <v>N/A</v>
      </c>
      <c r="E16" s="5">
        <v>100</v>
      </c>
      <c r="F16" s="5" t="str">
        <f t="shared" si="5"/>
        <v>N/A</v>
      </c>
      <c r="G16" s="5" t="s">
        <v>1750</v>
      </c>
      <c r="H16" s="5" t="str">
        <f t="shared" si="6"/>
        <v>N/A</v>
      </c>
      <c r="I16" s="6" t="s">
        <v>1750</v>
      </c>
      <c r="J16" s="6" t="s">
        <v>1750</v>
      </c>
      <c r="K16" s="85" t="str">
        <f t="shared" si="7"/>
        <v>N/A</v>
      </c>
    </row>
    <row r="17" spans="1:11" x14ac:dyDescent="0.25">
      <c r="A17" s="105" t="s">
        <v>851</v>
      </c>
      <c r="B17" s="60" t="s">
        <v>213</v>
      </c>
      <c r="C17" s="6" t="s">
        <v>1750</v>
      </c>
      <c r="D17" s="5" t="str">
        <f t="shared" si="4"/>
        <v>N/A</v>
      </c>
      <c r="E17" s="6">
        <v>11</v>
      </c>
      <c r="F17" s="5" t="str">
        <f t="shared" si="5"/>
        <v>N/A</v>
      </c>
      <c r="G17" s="6" t="s">
        <v>1750</v>
      </c>
      <c r="H17" s="5" t="str">
        <f t="shared" si="6"/>
        <v>N/A</v>
      </c>
      <c r="I17" s="6" t="s">
        <v>1750</v>
      </c>
      <c r="J17" s="6" t="s">
        <v>1750</v>
      </c>
      <c r="K17" s="85" t="str">
        <f t="shared" si="7"/>
        <v>N/A</v>
      </c>
    </row>
    <row r="18" spans="1:11" x14ac:dyDescent="0.25">
      <c r="A18" s="105" t="s">
        <v>652</v>
      </c>
      <c r="B18" s="60" t="s">
        <v>213</v>
      </c>
      <c r="C18" s="5">
        <v>0</v>
      </c>
      <c r="D18" s="5" t="str">
        <f t="shared" si="4"/>
        <v>N/A</v>
      </c>
      <c r="E18" s="5">
        <v>0</v>
      </c>
      <c r="F18" s="5" t="str">
        <f t="shared" si="5"/>
        <v>N/A</v>
      </c>
      <c r="G18" s="5">
        <v>0</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t="s">
        <v>1750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v>0</v>
      </c>
      <c r="D21" s="5" t="str">
        <f t="shared" si="4"/>
        <v>N/A</v>
      </c>
      <c r="E21" s="5">
        <v>0</v>
      </c>
      <c r="F21" s="5" t="str">
        <f t="shared" si="5"/>
        <v>N/A</v>
      </c>
      <c r="G21" s="5">
        <v>0</v>
      </c>
      <c r="H21" s="5" t="str">
        <f t="shared" si="6"/>
        <v>N/A</v>
      </c>
      <c r="I21" s="6" t="s">
        <v>1750</v>
      </c>
      <c r="J21" s="6" t="s">
        <v>1750</v>
      </c>
      <c r="K21" s="85" t="str">
        <f t="shared" si="7"/>
        <v>N/A</v>
      </c>
    </row>
    <row r="22" spans="1:11" x14ac:dyDescent="0.25">
      <c r="A22" s="105" t="s">
        <v>1682</v>
      </c>
      <c r="B22" s="60" t="s">
        <v>213</v>
      </c>
      <c r="C22" s="5" t="s">
        <v>1750</v>
      </c>
      <c r="D22" s="5" t="str">
        <f t="shared" si="4"/>
        <v>N/A</v>
      </c>
      <c r="E22" s="5" t="s">
        <v>1750</v>
      </c>
      <c r="F22" s="5" t="str">
        <f t="shared" si="5"/>
        <v>N/A</v>
      </c>
      <c r="G22" s="5" t="s">
        <v>1750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1750</v>
      </c>
      <c r="J24" s="6" t="s">
        <v>1750</v>
      </c>
      <c r="K24" s="85" t="str">
        <f t="shared" ref="K24:K30" si="8">IF(J24="Div by 0", "N/A", IF(J24="N/A","N/A", IF(J24&gt;30, "No", IF(J24&lt;-30, "No", "Yes"))))</f>
        <v>N/A</v>
      </c>
    </row>
    <row r="25" spans="1:11" x14ac:dyDescent="0.25">
      <c r="A25" s="105" t="s">
        <v>159</v>
      </c>
      <c r="B25" s="60" t="s">
        <v>213</v>
      </c>
      <c r="C25" s="5">
        <v>0</v>
      </c>
      <c r="D25" s="5" t="str">
        <f>IF($B25="N/A","N/A",IF(C25&lt;0,"No","Yes"))</f>
        <v>N/A</v>
      </c>
      <c r="E25" s="5">
        <v>0</v>
      </c>
      <c r="F25" s="5" t="str">
        <f>IF($B25="N/A","N/A",IF(E25&lt;0,"No","Yes"))</f>
        <v>N/A</v>
      </c>
      <c r="G25" s="5">
        <v>0</v>
      </c>
      <c r="H25" s="5" t="str">
        <f>IF($B25="N/A","N/A",IF(G25&lt;0,"No","Yes"))</f>
        <v>N/A</v>
      </c>
      <c r="I25" s="6" t="s">
        <v>1750</v>
      </c>
      <c r="J25" s="6" t="s">
        <v>1750</v>
      </c>
      <c r="K25" s="85" t="str">
        <f t="shared" si="8"/>
        <v>N/A</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0</v>
      </c>
      <c r="D27" s="5" t="str">
        <f t="shared" ref="D27:D30" si="9">IF($B27="N/A","N/A",IF(C27&lt;0,"No","Yes"))</f>
        <v>N/A</v>
      </c>
      <c r="E27" s="5">
        <v>0</v>
      </c>
      <c r="F27" s="5" t="str">
        <f t="shared" ref="F27:F30" si="10">IF($B27="N/A","N/A",IF(E27&lt;0,"No","Yes"))</f>
        <v>N/A</v>
      </c>
      <c r="G27" s="5">
        <v>0</v>
      </c>
      <c r="H27" s="5" t="str">
        <f t="shared" ref="H27:H30" si="11">IF($B27="N/A","N/A",IF(G27&lt;0,"No","Yes"))</f>
        <v>N/A</v>
      </c>
      <c r="I27" s="6" t="s">
        <v>1750</v>
      </c>
      <c r="J27" s="6" t="s">
        <v>1750</v>
      </c>
      <c r="K27" s="85" t="str">
        <f t="shared" si="8"/>
        <v>N/A</v>
      </c>
    </row>
    <row r="28" spans="1:11" x14ac:dyDescent="0.25">
      <c r="A28" s="83" t="s">
        <v>372</v>
      </c>
      <c r="B28" s="60" t="s">
        <v>213</v>
      </c>
      <c r="C28" s="5">
        <v>0</v>
      </c>
      <c r="D28" s="5" t="str">
        <f t="shared" si="9"/>
        <v>N/A</v>
      </c>
      <c r="E28" s="5">
        <v>0</v>
      </c>
      <c r="F28" s="5" t="str">
        <f t="shared" si="10"/>
        <v>N/A</v>
      </c>
      <c r="G28" s="5">
        <v>0</v>
      </c>
      <c r="H28" s="5" t="str">
        <f t="shared" si="11"/>
        <v>N/A</v>
      </c>
      <c r="I28" s="6" t="s">
        <v>1750</v>
      </c>
      <c r="J28" s="6" t="s">
        <v>1750</v>
      </c>
      <c r="K28" s="85" t="str">
        <f t="shared" si="8"/>
        <v>N/A</v>
      </c>
    </row>
    <row r="29" spans="1:11" x14ac:dyDescent="0.25">
      <c r="A29" s="83" t="s">
        <v>374</v>
      </c>
      <c r="B29" s="60" t="s">
        <v>213</v>
      </c>
      <c r="C29" s="5">
        <v>0</v>
      </c>
      <c r="D29" s="5" t="str">
        <f t="shared" si="9"/>
        <v>N/A</v>
      </c>
      <c r="E29" s="5">
        <v>0</v>
      </c>
      <c r="F29" s="5" t="str">
        <f t="shared" si="10"/>
        <v>N/A</v>
      </c>
      <c r="G29" s="5">
        <v>0</v>
      </c>
      <c r="H29" s="5" t="str">
        <f t="shared" si="11"/>
        <v>N/A</v>
      </c>
      <c r="I29" s="6" t="s">
        <v>1750</v>
      </c>
      <c r="J29" s="6" t="s">
        <v>1750</v>
      </c>
      <c r="K29" s="85" t="str">
        <f t="shared" si="8"/>
        <v>N/A</v>
      </c>
    </row>
    <row r="30" spans="1:11" x14ac:dyDescent="0.25">
      <c r="A30" s="100" t="s">
        <v>375</v>
      </c>
      <c r="B30" s="107" t="s">
        <v>213</v>
      </c>
      <c r="C30" s="94">
        <v>0</v>
      </c>
      <c r="D30" s="94" t="str">
        <f t="shared" si="9"/>
        <v>N/A</v>
      </c>
      <c r="E30" s="94">
        <v>0</v>
      </c>
      <c r="F30" s="94" t="str">
        <f t="shared" si="10"/>
        <v>N/A</v>
      </c>
      <c r="G30" s="94">
        <v>0</v>
      </c>
      <c r="H30" s="94" t="str">
        <f t="shared" si="11"/>
        <v>N/A</v>
      </c>
      <c r="I30" s="95" t="s">
        <v>1750</v>
      </c>
      <c r="J30" s="95" t="s">
        <v>1750</v>
      </c>
      <c r="K30" s="96" t="str">
        <f t="shared" si="8"/>
        <v>N/A</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17518176</v>
      </c>
      <c r="D7" s="18" t="str">
        <f>IF($B7="N/A","N/A",IF(C7&gt;15,"No",IF(C7&lt;-15,"No","Yes")))</f>
        <v>N/A</v>
      </c>
      <c r="E7" s="17">
        <v>20941430</v>
      </c>
      <c r="F7" s="18" t="str">
        <f>IF($B7="N/A","N/A",IF(E7&gt;15,"No",IF(E7&lt;-15,"No","Yes")))</f>
        <v>N/A</v>
      </c>
      <c r="G7" s="17">
        <v>16758849</v>
      </c>
      <c r="H7" s="18" t="str">
        <f>IF($B7="N/A","N/A",IF(G7&gt;15,"No",IF(G7&lt;-15,"No","Yes")))</f>
        <v>N/A</v>
      </c>
      <c r="I7" s="19">
        <v>19.54</v>
      </c>
      <c r="J7" s="19">
        <v>-20</v>
      </c>
      <c r="K7" s="86" t="str">
        <f t="shared" ref="K7:K54" si="0">IF(J7="Div by 0", "N/A", IF(J7="N/A","N/A", IF(J7&gt;30, "No", IF(J7&lt;-30, "No", "Yes"))))</f>
        <v>Yes</v>
      </c>
    </row>
    <row r="8" spans="1:11" x14ac:dyDescent="0.25">
      <c r="A8" s="104" t="s">
        <v>362</v>
      </c>
      <c r="B8" s="16" t="s">
        <v>213</v>
      </c>
      <c r="C8" s="80">
        <v>21.564191386000001</v>
      </c>
      <c r="D8" s="18" t="str">
        <f>IF($B8="N/A","N/A",IF(C8&gt;15,"No",IF(C8&lt;-15,"No","Yes")))</f>
        <v>N/A</v>
      </c>
      <c r="E8" s="20">
        <v>17.001713828</v>
      </c>
      <c r="F8" s="18" t="str">
        <f>IF($B8="N/A","N/A",IF(E8&gt;15,"No",IF(E8&lt;-15,"No","Yes")))</f>
        <v>N/A</v>
      </c>
      <c r="G8" s="20">
        <v>14.66220025</v>
      </c>
      <c r="H8" s="18" t="str">
        <f>IF($B8="N/A","N/A",IF(G8&gt;15,"No",IF(G8&lt;-15,"No","Yes")))</f>
        <v>N/A</v>
      </c>
      <c r="I8" s="19">
        <v>-21.2</v>
      </c>
      <c r="J8" s="19">
        <v>-13.8</v>
      </c>
      <c r="K8" s="86" t="str">
        <f t="shared" si="0"/>
        <v>Yes</v>
      </c>
    </row>
    <row r="9" spans="1:11" x14ac:dyDescent="0.25">
      <c r="A9" s="104" t="s">
        <v>119</v>
      </c>
      <c r="B9" s="21" t="s">
        <v>213</v>
      </c>
      <c r="C9" s="53">
        <v>24.291918291000002</v>
      </c>
      <c r="D9" s="5" t="str">
        <f>IF($B9="N/A","N/A",IF(C9&gt;15,"No",IF(C9&lt;-15,"No","Yes")))</f>
        <v>N/A</v>
      </c>
      <c r="E9" s="5">
        <v>23.523021111999999</v>
      </c>
      <c r="F9" s="5" t="str">
        <f>IF($B9="N/A","N/A",IF(E9&gt;15,"No",IF(E9&lt;-15,"No","Yes")))</f>
        <v>N/A</v>
      </c>
      <c r="G9" s="5">
        <v>28.326969233</v>
      </c>
      <c r="H9" s="5" t="str">
        <f>IF($B9="N/A","N/A",IF(G9&gt;15,"No",IF(G9&lt;-15,"No","Yes")))</f>
        <v>N/A</v>
      </c>
      <c r="I9" s="6">
        <v>-3.17</v>
      </c>
      <c r="J9" s="6">
        <v>20.420000000000002</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104" t="s">
        <v>854</v>
      </c>
      <c r="B11" s="21" t="s">
        <v>213</v>
      </c>
      <c r="C11" s="53">
        <v>54.143890323000001</v>
      </c>
      <c r="D11" s="5" t="str">
        <f>IF($B11="N/A","N/A",IF(C11&gt;15,"No",IF(C11&lt;-15,"No","Yes")))</f>
        <v>N/A</v>
      </c>
      <c r="E11" s="5">
        <v>59.475265061000002</v>
      </c>
      <c r="F11" s="5" t="str">
        <f>IF($B11="N/A","N/A",IF(E11&gt;15,"No",IF(E11&lt;-15,"No","Yes")))</f>
        <v>N/A</v>
      </c>
      <c r="G11" s="5">
        <v>57.010830517000002</v>
      </c>
      <c r="H11" s="5" t="str">
        <f>IF($B11="N/A","N/A",IF(G11&gt;15,"No",IF(G11&lt;-15,"No","Yes")))</f>
        <v>N/A</v>
      </c>
      <c r="I11" s="6">
        <v>9.8469999999999995</v>
      </c>
      <c r="J11" s="6">
        <v>-4.1399999999999997</v>
      </c>
      <c r="K11" s="85" t="str">
        <f t="shared" si="0"/>
        <v>Yes</v>
      </c>
    </row>
    <row r="12" spans="1:11" x14ac:dyDescent="0.25">
      <c r="A12" s="104" t="s">
        <v>855</v>
      </c>
      <c r="B12" s="55" t="s">
        <v>214</v>
      </c>
      <c r="C12" s="53">
        <v>91.147872927999998</v>
      </c>
      <c r="D12" s="5" t="str">
        <f>IF(OR($B12="N/A",$C12="N/A"),"N/A",IF(C12&gt;100,"No",IF(C12&lt;95,"No","Yes")))</f>
        <v>No</v>
      </c>
      <c r="E12" s="53">
        <v>89.907180367999999</v>
      </c>
      <c r="F12" s="5" t="str">
        <f>IF(OR($B12="N/A",$E12="N/A"),"N/A",IF(E12&gt;100,"No",IF(E12&lt;95,"No","Yes")))</f>
        <v>No</v>
      </c>
      <c r="G12" s="53">
        <v>81.582110599999993</v>
      </c>
      <c r="H12" s="5" t="str">
        <f>IF($B12="N/A","N/A",IF(G12&gt;100,"No",IF(G12&lt;95,"No","Yes")))</f>
        <v>No</v>
      </c>
      <c r="I12" s="56">
        <v>-1.36</v>
      </c>
      <c r="J12" s="56">
        <v>-9.26</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1750</v>
      </c>
      <c r="J13" s="56" t="s">
        <v>1750</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1750</v>
      </c>
      <c r="J14" s="56" t="s">
        <v>1750</v>
      </c>
      <c r="K14" s="85" t="str">
        <f t="shared" si="0"/>
        <v>N/A</v>
      </c>
    </row>
    <row r="15" spans="1:11" x14ac:dyDescent="0.25">
      <c r="A15" s="104" t="s">
        <v>856</v>
      </c>
      <c r="B15" s="55" t="s">
        <v>214</v>
      </c>
      <c r="C15" s="53">
        <v>42.119508725999999</v>
      </c>
      <c r="D15" s="5" t="str">
        <f>IF(OR($B15="N/A",$C15="N/A"),"N/A",IF(C15&gt;100,"No",IF(C15&lt;95,"No","Yes")))</f>
        <v>No</v>
      </c>
      <c r="E15" s="53">
        <v>41.675933389999997</v>
      </c>
      <c r="F15" s="5" t="str">
        <f>IF(OR($B15="N/A",$E15="N/A"),"N/A",IF(E15&gt;100,"No",IF(E15&lt;95,"No","Yes")))</f>
        <v>No</v>
      </c>
      <c r="G15" s="53">
        <v>41.168007729000003</v>
      </c>
      <c r="H15" s="5" t="str">
        <f>IF($B15="N/A","N/A",IF(G15&gt;100,"No",IF(G15&lt;95,"No","Yes")))</f>
        <v>No</v>
      </c>
      <c r="I15" s="56">
        <v>-1.05</v>
      </c>
      <c r="J15" s="56">
        <v>-1.22</v>
      </c>
      <c r="K15" s="85" t="str">
        <f t="shared" si="0"/>
        <v>Yes</v>
      </c>
    </row>
    <row r="16" spans="1:11" x14ac:dyDescent="0.25">
      <c r="A16" s="104" t="s">
        <v>331</v>
      </c>
      <c r="B16" s="21" t="s">
        <v>213</v>
      </c>
      <c r="C16" s="43">
        <v>3777653</v>
      </c>
      <c r="D16" s="5" t="str">
        <f>IF($B16="N/A","N/A",IF(C16&gt;15,"No",IF(C16&lt;-15,"No","Yes")))</f>
        <v>N/A</v>
      </c>
      <c r="E16" s="22">
        <v>3560402</v>
      </c>
      <c r="F16" s="5" t="str">
        <f>IF($B16="N/A","N/A",IF(E16&gt;15,"No",IF(E16&lt;-15,"No","Yes")))</f>
        <v>N/A</v>
      </c>
      <c r="G16" s="22">
        <v>2457216</v>
      </c>
      <c r="H16" s="5" t="str">
        <f>IF($B16="N/A","N/A",IF(G16&gt;15,"No",IF(G16&lt;-15,"No","Yes")))</f>
        <v>N/A</v>
      </c>
      <c r="I16" s="6">
        <v>-5.75</v>
      </c>
      <c r="J16" s="6">
        <v>-31</v>
      </c>
      <c r="K16" s="85" t="str">
        <f t="shared" si="0"/>
        <v>No</v>
      </c>
    </row>
    <row r="17" spans="1:11" x14ac:dyDescent="0.25">
      <c r="A17" s="104" t="s">
        <v>439</v>
      </c>
      <c r="B17" s="21" t="s">
        <v>215</v>
      </c>
      <c r="C17" s="53">
        <v>6.3860021024</v>
      </c>
      <c r="D17" s="5" t="str">
        <f>IF($B17="N/A","N/A",IF(C17&gt;20,"No",IF(C17&lt;5,"No","Yes")))</f>
        <v>Yes</v>
      </c>
      <c r="E17" s="5">
        <v>7.4440470485999999</v>
      </c>
      <c r="F17" s="5" t="str">
        <f>IF($B17="N/A","N/A",IF(E17&gt;20,"No",IF(E17&lt;5,"No","Yes")))</f>
        <v>Yes</v>
      </c>
      <c r="G17" s="5">
        <v>7.8527488018999998</v>
      </c>
      <c r="H17" s="5" t="str">
        <f>IF($B17="N/A","N/A",IF(G17&gt;20,"No",IF(G17&lt;5,"No","Yes")))</f>
        <v>Yes</v>
      </c>
      <c r="I17" s="6">
        <v>16.57</v>
      </c>
      <c r="J17" s="6">
        <v>5.49</v>
      </c>
      <c r="K17" s="85" t="str">
        <f t="shared" si="0"/>
        <v>Yes</v>
      </c>
    </row>
    <row r="18" spans="1:11" x14ac:dyDescent="0.25">
      <c r="A18" s="104" t="s">
        <v>440</v>
      </c>
      <c r="B18" s="16" t="s">
        <v>213</v>
      </c>
      <c r="C18" s="53">
        <v>93.613997897999994</v>
      </c>
      <c r="D18" s="5" t="str">
        <f>IF($B18="N/A","N/A",IF(C18&gt;15,"No",IF(C18&lt;-15,"No","Yes")))</f>
        <v>N/A</v>
      </c>
      <c r="E18" s="5">
        <v>92.555952950999995</v>
      </c>
      <c r="F18" s="5" t="str">
        <f>IF($B18="N/A","N/A",IF(E18&gt;15,"No",IF(E18&lt;-15,"No","Yes")))</f>
        <v>N/A</v>
      </c>
      <c r="G18" s="5">
        <v>92.147251198000006</v>
      </c>
      <c r="H18" s="5" t="str">
        <f>IF($B18="N/A","N/A",IF(G18&gt;15,"No",IF(G18&lt;-15,"No","Yes")))</f>
        <v>N/A</v>
      </c>
      <c r="I18" s="6">
        <v>-1.1299999999999999</v>
      </c>
      <c r="J18" s="6">
        <v>-0.442</v>
      </c>
      <c r="K18" s="85" t="str">
        <f t="shared" si="0"/>
        <v>Yes</v>
      </c>
    </row>
    <row r="19" spans="1:11" x14ac:dyDescent="0.25">
      <c r="A19" s="104" t="s">
        <v>441</v>
      </c>
      <c r="B19" s="21" t="s">
        <v>216</v>
      </c>
      <c r="C19" s="53">
        <v>8.1697286648999992</v>
      </c>
      <c r="D19" s="5" t="str">
        <f>IF($B19="N/A","N/A",IF(C19&gt;1,"Yes","No"))</f>
        <v>Yes</v>
      </c>
      <c r="E19" s="5">
        <v>5.8675115900000003</v>
      </c>
      <c r="F19" s="5" t="str">
        <f>IF($B19="N/A","N/A",IF(E19&gt;1,"Yes","No"))</f>
        <v>Yes</v>
      </c>
      <c r="G19" s="5">
        <v>6.0492850445000004</v>
      </c>
      <c r="H19" s="5" t="str">
        <f>IF($B19="N/A","N/A",IF(G19&gt;1,"Yes","No"))</f>
        <v>Yes</v>
      </c>
      <c r="I19" s="6">
        <v>-28.2</v>
      </c>
      <c r="J19" s="6">
        <v>3.0979999999999999</v>
      </c>
      <c r="K19" s="85" t="str">
        <f t="shared" si="0"/>
        <v>Yes</v>
      </c>
    </row>
    <row r="20" spans="1:11" x14ac:dyDescent="0.25">
      <c r="A20" s="104" t="s">
        <v>857</v>
      </c>
      <c r="B20" s="21" t="s">
        <v>213</v>
      </c>
      <c r="C20" s="46">
        <v>97.915107055999997</v>
      </c>
      <c r="D20" s="5" t="str">
        <f>IF($B20="N/A","N/A",IF(C20&gt;15,"No",IF(C20&lt;-15,"No","Yes")))</f>
        <v>N/A</v>
      </c>
      <c r="E20" s="23">
        <v>140.57926732999999</v>
      </c>
      <c r="F20" s="5" t="str">
        <f>IF($B20="N/A","N/A",IF(E20&gt;15,"No",IF(E20&lt;-15,"No","Yes")))</f>
        <v>N/A</v>
      </c>
      <c r="G20" s="23">
        <v>216.30273001</v>
      </c>
      <c r="H20" s="5" t="str">
        <f>IF($B20="N/A","N/A",IF(G20&gt;15,"No",IF(G20&lt;-15,"No","Yes")))</f>
        <v>N/A</v>
      </c>
      <c r="I20" s="6">
        <v>43.57</v>
      </c>
      <c r="J20" s="6">
        <v>53.87</v>
      </c>
      <c r="K20" s="85" t="str">
        <f t="shared" si="0"/>
        <v>No</v>
      </c>
    </row>
    <row r="21" spans="1:11" x14ac:dyDescent="0.25">
      <c r="A21" s="104" t="s">
        <v>34</v>
      </c>
      <c r="B21" s="21" t="s">
        <v>213</v>
      </c>
      <c r="C21" s="57">
        <v>6.7685591331000001</v>
      </c>
      <c r="D21" s="5" t="str">
        <f>IF($B21="N/A","N/A",IF(C21&gt;15,"No",IF(C21&lt;-15,"No","Yes")))</f>
        <v>N/A</v>
      </c>
      <c r="E21" s="58">
        <v>14.772137995</v>
      </c>
      <c r="F21" s="5" t="str">
        <f>IF($B21="N/A","N/A",IF(E21&gt;15,"No",IF(E21&lt;-15,"No","Yes")))</f>
        <v>N/A</v>
      </c>
      <c r="G21" s="58">
        <v>16.689992778000001</v>
      </c>
      <c r="H21" s="5" t="str">
        <f>IF($B21="N/A","N/A",IF(G21&gt;15,"No",IF(G21&lt;-15,"No","Yes")))</f>
        <v>N/A</v>
      </c>
      <c r="I21" s="6">
        <v>118.2</v>
      </c>
      <c r="J21" s="6">
        <v>12.98</v>
      </c>
      <c r="K21" s="85" t="str">
        <f t="shared" si="0"/>
        <v>Yes</v>
      </c>
    </row>
    <row r="22" spans="1:11" x14ac:dyDescent="0.25">
      <c r="A22" s="104" t="s">
        <v>1683</v>
      </c>
      <c r="B22" s="21" t="s">
        <v>213</v>
      </c>
      <c r="C22" s="57">
        <v>64.748099460000006</v>
      </c>
      <c r="D22" s="5" t="str">
        <f>IF($B22="N/A","N/A",IF(C22&gt;15,"No",IF(C22&lt;-15,"No","Yes")))</f>
        <v>N/A</v>
      </c>
      <c r="E22" s="58">
        <v>62.996709473999999</v>
      </c>
      <c r="F22" s="5" t="str">
        <f>IF($B22="N/A","N/A",IF(E22&gt;15,"No",IF(E22&lt;-15,"No","Yes")))</f>
        <v>N/A</v>
      </c>
      <c r="G22" s="58">
        <v>62.852939769000002</v>
      </c>
      <c r="H22" s="5" t="str">
        <f>IF($B22="N/A","N/A",IF(G22&gt;15,"No",IF(G22&lt;-15,"No","Yes")))</f>
        <v>N/A</v>
      </c>
      <c r="I22" s="6">
        <v>-2.7</v>
      </c>
      <c r="J22" s="6">
        <v>-0.22800000000000001</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1750</v>
      </c>
      <c r="J23" s="6" t="s">
        <v>1750</v>
      </c>
      <c r="K23" s="85" t="str">
        <f t="shared" si="0"/>
        <v>N/A</v>
      </c>
    </row>
    <row r="24" spans="1:11" x14ac:dyDescent="0.25">
      <c r="A24" s="104" t="s">
        <v>858</v>
      </c>
      <c r="B24" s="21" t="s">
        <v>243</v>
      </c>
      <c r="C24" s="46">
        <v>303.93282105999998</v>
      </c>
      <c r="D24" s="5" t="str">
        <f>IF($B24="N/A","N/A",IF(C24&gt;300,"No",IF(C24&lt;75,"No","Yes")))</f>
        <v>No</v>
      </c>
      <c r="E24" s="23">
        <v>358.56484641999998</v>
      </c>
      <c r="F24" s="5" t="str">
        <f>IF($B24="N/A","N/A",IF(E24&gt;300,"No",IF(E24&lt;75,"No","Yes")))</f>
        <v>No</v>
      </c>
      <c r="G24" s="23">
        <v>357.94353855999998</v>
      </c>
      <c r="H24" s="5" t="str">
        <f>IF($B24="N/A","N/A",IF(G24&gt;300,"No",IF(G24&lt;75,"No","Yes")))</f>
        <v>No</v>
      </c>
      <c r="I24" s="6">
        <v>17.98</v>
      </c>
      <c r="J24" s="6">
        <v>-0.17299999999999999</v>
      </c>
      <c r="K24" s="85" t="str">
        <f t="shared" si="0"/>
        <v>Yes</v>
      </c>
    </row>
    <row r="25" spans="1:11" x14ac:dyDescent="0.25">
      <c r="A25" s="104" t="s">
        <v>859</v>
      </c>
      <c r="B25" s="21" t="s">
        <v>244</v>
      </c>
      <c r="C25" s="46">
        <v>17.143777751999998</v>
      </c>
      <c r="D25" s="5" t="str">
        <f>IF($B25="N/A","N/A",IF(C25&gt;250,"No",IF(C25&lt;20,"No","Yes")))</f>
        <v>No</v>
      </c>
      <c r="E25" s="23">
        <v>17.301150007</v>
      </c>
      <c r="F25" s="5" t="str">
        <f>IF($B25="N/A","N/A",IF(E25&gt;250,"No",IF(E25&lt;20,"No","Yes")))</f>
        <v>No</v>
      </c>
      <c r="G25" s="23">
        <v>17.753273009000001</v>
      </c>
      <c r="H25" s="5" t="str">
        <f>IF($B25="N/A","N/A",IF(G25&gt;250,"No",IF(G25&lt;20,"No","Yes")))</f>
        <v>No</v>
      </c>
      <c r="I25" s="6">
        <v>0.91800000000000004</v>
      </c>
      <c r="J25" s="6">
        <v>2.613</v>
      </c>
      <c r="K25" s="85" t="str">
        <f t="shared" si="0"/>
        <v>Yes</v>
      </c>
    </row>
    <row r="26" spans="1:11" x14ac:dyDescent="0.25">
      <c r="A26" s="104" t="s">
        <v>860</v>
      </c>
      <c r="B26" s="21" t="s">
        <v>245</v>
      </c>
      <c r="C26" s="46" t="s">
        <v>1750</v>
      </c>
      <c r="D26" s="5" t="str">
        <f>IF($B26="N/A","N/A",IF(C26&gt;5,"No",IF(C26&lt;3,"No","Yes")))</f>
        <v>No</v>
      </c>
      <c r="E26" s="23" t="s">
        <v>1750</v>
      </c>
      <c r="F26" s="5" t="str">
        <f>IF($B26="N/A","N/A",IF(E26&gt;5,"No",IF(E26&lt;3,"No","Yes")))</f>
        <v>No</v>
      </c>
      <c r="G26" s="23" t="s">
        <v>1750</v>
      </c>
      <c r="H26" s="5" t="str">
        <f>IF($B26="N/A","N/A",IF(G26&gt;5,"No",IF(G26&lt;3,"No","Yes")))</f>
        <v>No</v>
      </c>
      <c r="I26" s="6" t="s">
        <v>1750</v>
      </c>
      <c r="J26" s="6" t="s">
        <v>1750</v>
      </c>
      <c r="K26" s="85" t="str">
        <f t="shared" si="0"/>
        <v>N/A</v>
      </c>
    </row>
    <row r="27" spans="1:11" x14ac:dyDescent="0.25">
      <c r="A27" s="104" t="s">
        <v>131</v>
      </c>
      <c r="B27" s="21" t="s">
        <v>213</v>
      </c>
      <c r="C27" s="43">
        <v>37992</v>
      </c>
      <c r="D27" s="21" t="s">
        <v>213</v>
      </c>
      <c r="E27" s="22">
        <v>46040</v>
      </c>
      <c r="F27" s="21" t="s">
        <v>213</v>
      </c>
      <c r="G27" s="22">
        <v>12404</v>
      </c>
      <c r="H27" s="5" t="str">
        <f>IF($B27="N/A","N/A",IF(G27&gt;15,"No",IF(G27&lt;-15,"No","Yes")))</f>
        <v>N/A</v>
      </c>
      <c r="I27" s="6">
        <v>21.18</v>
      </c>
      <c r="J27" s="6">
        <v>-73.099999999999994</v>
      </c>
      <c r="K27" s="85" t="str">
        <f t="shared" si="0"/>
        <v>No</v>
      </c>
    </row>
    <row r="28" spans="1:11" x14ac:dyDescent="0.25">
      <c r="A28" s="104" t="s">
        <v>346</v>
      </c>
      <c r="B28" s="21" t="s">
        <v>213</v>
      </c>
      <c r="C28" s="44">
        <v>0.2168718935</v>
      </c>
      <c r="D28" s="21" t="s">
        <v>213</v>
      </c>
      <c r="E28" s="4">
        <v>0.21985127090000001</v>
      </c>
      <c r="F28" s="21" t="s">
        <v>213</v>
      </c>
      <c r="G28" s="4">
        <v>7.4014629499999998E-2</v>
      </c>
      <c r="H28" s="5" t="str">
        <f>IF($B28="N/A","N/A",IF(G28&gt;15,"No",IF(G28&lt;-15,"No","Yes")))</f>
        <v>N/A</v>
      </c>
      <c r="I28" s="6">
        <v>1.3740000000000001</v>
      </c>
      <c r="J28" s="6">
        <v>-66.3</v>
      </c>
      <c r="K28" s="85" t="str">
        <f t="shared" si="0"/>
        <v>No</v>
      </c>
    </row>
    <row r="29" spans="1:11" ht="25" x14ac:dyDescent="0.25">
      <c r="A29" s="104" t="s">
        <v>836</v>
      </c>
      <c r="B29" s="21" t="s">
        <v>213</v>
      </c>
      <c r="C29" s="23">
        <v>55.508054327000004</v>
      </c>
      <c r="D29" s="21" t="s">
        <v>213</v>
      </c>
      <c r="E29" s="23">
        <v>67.455191138000004</v>
      </c>
      <c r="F29" s="21" t="s">
        <v>213</v>
      </c>
      <c r="G29" s="23">
        <v>98.207513704999997</v>
      </c>
      <c r="H29" s="21" t="s">
        <v>213</v>
      </c>
      <c r="I29" s="6">
        <v>21.52</v>
      </c>
      <c r="J29" s="6">
        <v>45.59</v>
      </c>
      <c r="K29" s="85" t="str">
        <f t="shared" si="0"/>
        <v>No</v>
      </c>
    </row>
    <row r="30" spans="1:11" x14ac:dyDescent="0.25">
      <c r="A30" s="104" t="s">
        <v>27</v>
      </c>
      <c r="B30" s="21" t="s">
        <v>217</v>
      </c>
      <c r="C30" s="22">
        <v>11</v>
      </c>
      <c r="D30" s="5" t="str">
        <f>IF($B30="N/A","N/A",IF(C30="N/A","N/A",IF(C30=0,"Yes","No")))</f>
        <v>No</v>
      </c>
      <c r="E30" s="22">
        <v>0</v>
      </c>
      <c r="F30" s="5" t="str">
        <f>IF($B30="N/A","N/A",IF(E30="N/A","N/A",IF(E30=0,"Yes","No")))</f>
        <v>Yes</v>
      </c>
      <c r="G30" s="22">
        <v>0</v>
      </c>
      <c r="H30" s="5" t="str">
        <f>IF($B30="N/A","N/A",IF(G30=0,"Yes","No"))</f>
        <v>Yes</v>
      </c>
      <c r="I30" s="6">
        <v>-100</v>
      </c>
      <c r="J30" s="6" t="s">
        <v>1750</v>
      </c>
      <c r="K30" s="85" t="str">
        <f t="shared" si="0"/>
        <v>N/A</v>
      </c>
    </row>
    <row r="31" spans="1:11" x14ac:dyDescent="0.25">
      <c r="A31" s="104" t="s">
        <v>206</v>
      </c>
      <c r="B31" s="59" t="s">
        <v>213</v>
      </c>
      <c r="C31" s="43">
        <v>897692</v>
      </c>
      <c r="D31" s="5" t="str">
        <f t="shared" ref="D31:F50" si="4">IF($B31="N/A","N/A",IF(C31&lt;0,"No","Yes"))</f>
        <v>N/A</v>
      </c>
      <c r="E31" s="43">
        <v>2365813</v>
      </c>
      <c r="F31" s="5" t="str">
        <f t="shared" si="4"/>
        <v>N/A</v>
      </c>
      <c r="G31" s="43">
        <v>2004731</v>
      </c>
      <c r="H31" s="5" t="str">
        <f t="shared" ref="H31:H50" si="5">IF($B31="N/A","N/A",IF(G31&lt;0,"No","Yes"))</f>
        <v>N/A</v>
      </c>
      <c r="I31" s="6">
        <v>163.5</v>
      </c>
      <c r="J31" s="6">
        <v>-15.3</v>
      </c>
      <c r="K31" s="85" t="str">
        <f t="shared" si="0"/>
        <v>Yes</v>
      </c>
    </row>
    <row r="32" spans="1:11" x14ac:dyDescent="0.25">
      <c r="A32" s="108" t="s">
        <v>654</v>
      </c>
      <c r="B32" s="59" t="s">
        <v>213</v>
      </c>
      <c r="C32" s="44">
        <v>98.863530030000007</v>
      </c>
      <c r="D32" s="5" t="str">
        <f t="shared" si="4"/>
        <v>N/A</v>
      </c>
      <c r="E32" s="44">
        <v>99.358275570000004</v>
      </c>
      <c r="F32" s="5" t="str">
        <f t="shared" si="4"/>
        <v>N/A</v>
      </c>
      <c r="G32" s="44">
        <v>99.551211609000006</v>
      </c>
      <c r="H32" s="5" t="str">
        <f t="shared" si="5"/>
        <v>N/A</v>
      </c>
      <c r="I32" s="6">
        <v>0.50039999999999996</v>
      </c>
      <c r="J32" s="6">
        <v>0.19420000000000001</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1750</v>
      </c>
      <c r="J33" s="6" t="s">
        <v>1750</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1750</v>
      </c>
      <c r="J34" s="6" t="s">
        <v>1750</v>
      </c>
      <c r="K34" s="85" t="str">
        <f t="shared" si="0"/>
        <v>N/A</v>
      </c>
    </row>
    <row r="35" spans="1:11" x14ac:dyDescent="0.25">
      <c r="A35" s="108" t="s">
        <v>657</v>
      </c>
      <c r="B35" s="59" t="s">
        <v>213</v>
      </c>
      <c r="C35" s="44">
        <v>1.1364699697</v>
      </c>
      <c r="D35" s="5" t="str">
        <f t="shared" si="4"/>
        <v>N/A</v>
      </c>
      <c r="E35" s="44">
        <v>0.64172443050000005</v>
      </c>
      <c r="F35" s="5" t="str">
        <f t="shared" si="4"/>
        <v>N/A</v>
      </c>
      <c r="G35" s="44">
        <v>0.44878839110000002</v>
      </c>
      <c r="H35" s="5" t="str">
        <f t="shared" si="5"/>
        <v>N/A</v>
      </c>
      <c r="I35" s="6">
        <v>-43.5</v>
      </c>
      <c r="J35" s="6">
        <v>-30.1</v>
      </c>
      <c r="K35" s="85" t="str">
        <f t="shared" si="0"/>
        <v>No</v>
      </c>
    </row>
    <row r="36" spans="1:11" x14ac:dyDescent="0.25">
      <c r="A36" s="108" t="s">
        <v>349</v>
      </c>
      <c r="B36" s="59" t="s">
        <v>213</v>
      </c>
      <c r="C36" s="43">
        <v>8587330</v>
      </c>
      <c r="D36" s="5" t="str">
        <f t="shared" si="4"/>
        <v>N/A</v>
      </c>
      <c r="E36" s="43">
        <v>10089158</v>
      </c>
      <c r="F36" s="5" t="str">
        <f t="shared" si="4"/>
        <v>N/A</v>
      </c>
      <c r="G36" s="43">
        <v>7549628</v>
      </c>
      <c r="H36" s="5" t="str">
        <f t="shared" si="5"/>
        <v>N/A</v>
      </c>
      <c r="I36" s="6">
        <v>17.489999999999998</v>
      </c>
      <c r="J36" s="6">
        <v>-25.2</v>
      </c>
      <c r="K36" s="85" t="str">
        <f t="shared" si="0"/>
        <v>Yes</v>
      </c>
    </row>
    <row r="37" spans="1:11" x14ac:dyDescent="0.25">
      <c r="A37" s="108" t="s">
        <v>658</v>
      </c>
      <c r="B37" s="59" t="s">
        <v>213</v>
      </c>
      <c r="C37" s="44">
        <v>5.3889975115000004</v>
      </c>
      <c r="D37" s="5" t="str">
        <f t="shared" si="4"/>
        <v>N/A</v>
      </c>
      <c r="E37" s="44">
        <v>14.363924125</v>
      </c>
      <c r="F37" s="5" t="str">
        <f t="shared" si="4"/>
        <v>N/A</v>
      </c>
      <c r="G37" s="44">
        <v>16.45522137</v>
      </c>
      <c r="H37" s="5" t="str">
        <f t="shared" si="5"/>
        <v>N/A</v>
      </c>
      <c r="I37" s="6">
        <v>166.5</v>
      </c>
      <c r="J37" s="6">
        <v>14.56</v>
      </c>
      <c r="K37" s="85" t="str">
        <f t="shared" si="0"/>
        <v>Yes</v>
      </c>
    </row>
    <row r="38" spans="1:11" x14ac:dyDescent="0.25">
      <c r="A38" s="108" t="s">
        <v>659</v>
      </c>
      <c r="B38" s="59" t="s">
        <v>213</v>
      </c>
      <c r="C38" s="44">
        <v>64.414084470999995</v>
      </c>
      <c r="D38" s="5" t="str">
        <f t="shared" si="4"/>
        <v>N/A</v>
      </c>
      <c r="E38" s="44">
        <v>57.987395974999998</v>
      </c>
      <c r="F38" s="5" t="str">
        <f t="shared" si="4"/>
        <v>N/A</v>
      </c>
      <c r="G38" s="44">
        <v>57.573498985999997</v>
      </c>
      <c r="H38" s="5" t="str">
        <f t="shared" si="5"/>
        <v>N/A</v>
      </c>
      <c r="I38" s="6">
        <v>-9.98</v>
      </c>
      <c r="J38" s="6">
        <v>-0.71399999999999997</v>
      </c>
      <c r="K38" s="85" t="str">
        <f t="shared" si="0"/>
        <v>Yes</v>
      </c>
    </row>
    <row r="39" spans="1:11" x14ac:dyDescent="0.25">
      <c r="A39" s="108" t="s">
        <v>660</v>
      </c>
      <c r="B39" s="59" t="s">
        <v>213</v>
      </c>
      <c r="C39" s="44">
        <v>0</v>
      </c>
      <c r="D39" s="5" t="str">
        <f t="shared" si="4"/>
        <v>N/A</v>
      </c>
      <c r="E39" s="44">
        <v>0</v>
      </c>
      <c r="F39" s="5" t="str">
        <f t="shared" si="4"/>
        <v>N/A</v>
      </c>
      <c r="G39" s="44">
        <v>0</v>
      </c>
      <c r="H39" s="5" t="str">
        <f t="shared" si="5"/>
        <v>N/A</v>
      </c>
      <c r="I39" s="6" t="s">
        <v>1750</v>
      </c>
      <c r="J39" s="6" t="s">
        <v>1750</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1750</v>
      </c>
      <c r="J40" s="6" t="s">
        <v>1750</v>
      </c>
      <c r="K40" s="85" t="str">
        <f t="shared" si="0"/>
        <v>N/A</v>
      </c>
    </row>
    <row r="41" spans="1:11" x14ac:dyDescent="0.25">
      <c r="A41" s="108" t="s">
        <v>662</v>
      </c>
      <c r="B41" s="59" t="s">
        <v>213</v>
      </c>
      <c r="C41" s="44">
        <v>30.082668302999998</v>
      </c>
      <c r="D41" s="5" t="str">
        <f t="shared" si="4"/>
        <v>N/A</v>
      </c>
      <c r="E41" s="44">
        <v>27.554142773999999</v>
      </c>
      <c r="F41" s="5" t="str">
        <f t="shared" si="4"/>
        <v>N/A</v>
      </c>
      <c r="G41" s="44">
        <v>25.778184037999999</v>
      </c>
      <c r="H41" s="5" t="str">
        <f t="shared" si="5"/>
        <v>N/A</v>
      </c>
      <c r="I41" s="6">
        <v>-8.41</v>
      </c>
      <c r="J41" s="6">
        <v>-6.45</v>
      </c>
      <c r="K41" s="85" t="str">
        <f t="shared" si="0"/>
        <v>Yes</v>
      </c>
    </row>
    <row r="42" spans="1:11" x14ac:dyDescent="0.25">
      <c r="A42" s="108" t="s">
        <v>663</v>
      </c>
      <c r="B42" s="59" t="s">
        <v>213</v>
      </c>
      <c r="C42" s="44">
        <v>99.885750286000004</v>
      </c>
      <c r="D42" s="5" t="str">
        <f t="shared" si="4"/>
        <v>N/A</v>
      </c>
      <c r="E42" s="44">
        <v>99.905462873999994</v>
      </c>
      <c r="F42" s="5" t="str">
        <f t="shared" si="4"/>
        <v>N/A</v>
      </c>
      <c r="G42" s="44">
        <v>99.806904392999996</v>
      </c>
      <c r="H42" s="5" t="str">
        <f t="shared" si="5"/>
        <v>N/A</v>
      </c>
      <c r="I42" s="6">
        <v>1.9699999999999999E-2</v>
      </c>
      <c r="J42" s="6">
        <v>-9.9000000000000005E-2</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1750</v>
      </c>
      <c r="J43" s="6" t="s">
        <v>1750</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1750</v>
      </c>
      <c r="J44" s="6" t="s">
        <v>1750</v>
      </c>
      <c r="K44" s="85" t="str">
        <f t="shared" si="0"/>
        <v>N/A</v>
      </c>
    </row>
    <row r="45" spans="1:11" x14ac:dyDescent="0.25">
      <c r="A45" s="108" t="s">
        <v>666</v>
      </c>
      <c r="B45" s="59" t="s">
        <v>213</v>
      </c>
      <c r="C45" s="44">
        <v>0.11424971439999999</v>
      </c>
      <c r="D45" s="5" t="str">
        <f t="shared" si="4"/>
        <v>N/A</v>
      </c>
      <c r="E45" s="44">
        <v>9.4537125900000005E-2</v>
      </c>
      <c r="F45" s="5" t="str">
        <f t="shared" si="4"/>
        <v>N/A</v>
      </c>
      <c r="G45" s="44">
        <v>0.19309560680000001</v>
      </c>
      <c r="H45" s="5" t="str">
        <f t="shared" si="5"/>
        <v>N/A</v>
      </c>
      <c r="I45" s="6">
        <v>-17.3</v>
      </c>
      <c r="J45" s="6">
        <v>104.3</v>
      </c>
      <c r="K45" s="85" t="str">
        <f t="shared" si="0"/>
        <v>No</v>
      </c>
    </row>
    <row r="46" spans="1:11" x14ac:dyDescent="0.25">
      <c r="A46" s="108" t="s">
        <v>350</v>
      </c>
      <c r="B46" s="59" t="s">
        <v>213</v>
      </c>
      <c r="C46" s="43">
        <v>0</v>
      </c>
      <c r="D46" s="5" t="str">
        <f t="shared" si="4"/>
        <v>N/A</v>
      </c>
      <c r="E46" s="43">
        <v>0</v>
      </c>
      <c r="F46" s="5" t="str">
        <f t="shared" si="4"/>
        <v>N/A</v>
      </c>
      <c r="G46" s="43">
        <v>0</v>
      </c>
      <c r="H46" s="5" t="str">
        <f t="shared" si="5"/>
        <v>N/A</v>
      </c>
      <c r="I46" s="6" t="s">
        <v>1750</v>
      </c>
      <c r="J46" s="6" t="s">
        <v>1750</v>
      </c>
      <c r="K46" s="85" t="str">
        <f t="shared" si="0"/>
        <v>N/A</v>
      </c>
    </row>
    <row r="47" spans="1:11" x14ac:dyDescent="0.25">
      <c r="A47" s="108" t="s">
        <v>667</v>
      </c>
      <c r="B47" s="59" t="s">
        <v>213</v>
      </c>
      <c r="C47" s="44" t="s">
        <v>1750</v>
      </c>
      <c r="D47" s="5" t="str">
        <f t="shared" si="4"/>
        <v>N/A</v>
      </c>
      <c r="E47" s="44" t="s">
        <v>1750</v>
      </c>
      <c r="F47" s="5" t="str">
        <f t="shared" si="4"/>
        <v>N/A</v>
      </c>
      <c r="G47" s="44" t="s">
        <v>1750</v>
      </c>
      <c r="H47" s="5" t="str">
        <f t="shared" si="5"/>
        <v>N/A</v>
      </c>
      <c r="I47" s="6" t="s">
        <v>1750</v>
      </c>
      <c r="J47" s="6" t="s">
        <v>1750</v>
      </c>
      <c r="K47" s="85" t="str">
        <f t="shared" si="0"/>
        <v>N/A</v>
      </c>
    </row>
    <row r="48" spans="1:11" x14ac:dyDescent="0.25">
      <c r="A48" s="108" t="s">
        <v>668</v>
      </c>
      <c r="B48" s="59" t="s">
        <v>213</v>
      </c>
      <c r="C48" s="44" t="s">
        <v>1750</v>
      </c>
      <c r="D48" s="5" t="str">
        <f t="shared" si="4"/>
        <v>N/A</v>
      </c>
      <c r="E48" s="44" t="s">
        <v>1750</v>
      </c>
      <c r="F48" s="5" t="str">
        <f t="shared" si="4"/>
        <v>N/A</v>
      </c>
      <c r="G48" s="44" t="s">
        <v>1750</v>
      </c>
      <c r="H48" s="5" t="str">
        <f t="shared" si="5"/>
        <v>N/A</v>
      </c>
      <c r="I48" s="6" t="s">
        <v>1750</v>
      </c>
      <c r="J48" s="6" t="s">
        <v>1750</v>
      </c>
      <c r="K48" s="85" t="str">
        <f t="shared" si="0"/>
        <v>N/A</v>
      </c>
    </row>
    <row r="49" spans="1:11" x14ac:dyDescent="0.25">
      <c r="A49" s="108" t="s">
        <v>669</v>
      </c>
      <c r="B49" s="59" t="s">
        <v>213</v>
      </c>
      <c r="C49" s="44" t="s">
        <v>1750</v>
      </c>
      <c r="D49" s="5" t="str">
        <f t="shared" si="4"/>
        <v>N/A</v>
      </c>
      <c r="E49" s="44" t="s">
        <v>1750</v>
      </c>
      <c r="F49" s="5" t="str">
        <f t="shared" si="4"/>
        <v>N/A</v>
      </c>
      <c r="G49" s="44" t="s">
        <v>1750</v>
      </c>
      <c r="H49" s="5" t="str">
        <f t="shared" si="5"/>
        <v>N/A</v>
      </c>
      <c r="I49" s="6" t="s">
        <v>1750</v>
      </c>
      <c r="J49" s="6" t="s">
        <v>1750</v>
      </c>
      <c r="K49" s="85" t="str">
        <f t="shared" si="0"/>
        <v>N/A</v>
      </c>
    </row>
    <row r="50" spans="1:11" x14ac:dyDescent="0.25">
      <c r="A50" s="108" t="s">
        <v>670</v>
      </c>
      <c r="B50" s="59" t="s">
        <v>213</v>
      </c>
      <c r="C50" s="44" t="s">
        <v>1750</v>
      </c>
      <c r="D50" s="5" t="str">
        <f t="shared" si="4"/>
        <v>N/A</v>
      </c>
      <c r="E50" s="44" t="s">
        <v>1750</v>
      </c>
      <c r="F50" s="5" t="str">
        <f t="shared" si="4"/>
        <v>N/A</v>
      </c>
      <c r="G50" s="44" t="s">
        <v>1750</v>
      </c>
      <c r="H50" s="5" t="str">
        <f t="shared" si="5"/>
        <v>N/A</v>
      </c>
      <c r="I50" s="6" t="s">
        <v>1750</v>
      </c>
      <c r="J50" s="6" t="s">
        <v>1750</v>
      </c>
      <c r="K50" s="85" t="str">
        <f t="shared" si="0"/>
        <v>N/A</v>
      </c>
    </row>
    <row r="51" spans="1:11" x14ac:dyDescent="0.25">
      <c r="A51" s="108" t="s">
        <v>351</v>
      </c>
      <c r="B51" s="21" t="s">
        <v>213</v>
      </c>
      <c r="C51" s="43">
        <v>4255501</v>
      </c>
      <c r="D51" s="21" t="s">
        <v>213</v>
      </c>
      <c r="E51" s="22">
        <v>4926057</v>
      </c>
      <c r="F51" s="21" t="s">
        <v>213</v>
      </c>
      <c r="G51" s="22">
        <v>4747274</v>
      </c>
      <c r="H51" s="21" t="s">
        <v>213</v>
      </c>
      <c r="I51" s="6">
        <v>15.76</v>
      </c>
      <c r="J51" s="6">
        <v>-3.63</v>
      </c>
      <c r="K51" s="85" t="str">
        <f t="shared" si="0"/>
        <v>Yes</v>
      </c>
    </row>
    <row r="52" spans="1:11" x14ac:dyDescent="0.25">
      <c r="A52" s="108" t="s">
        <v>352</v>
      </c>
      <c r="B52" s="21" t="s">
        <v>213</v>
      </c>
      <c r="C52" s="44">
        <v>54.050416155000001</v>
      </c>
      <c r="D52" s="5" t="str">
        <f t="shared" ref="D52:D54" si="6">IF($B52="N/A","N/A",IF(C52&gt;15,"No",IF(C52&lt;-15,"No","Yes")))</f>
        <v>N/A</v>
      </c>
      <c r="E52" s="4">
        <v>63.537084528000001</v>
      </c>
      <c r="F52" s="5" t="str">
        <f t="shared" ref="F52:F54" si="7">IF($B52="N/A","N/A",IF(E52&gt;15,"No",IF(E52&lt;-15,"No","Yes")))</f>
        <v>N/A</v>
      </c>
      <c r="G52" s="4">
        <v>52.184580035000003</v>
      </c>
      <c r="H52" s="5" t="str">
        <f t="shared" ref="H52:H54" si="8">IF($B52="N/A","N/A",IF(G52&gt;15,"No",IF(G52&lt;-15,"No","Yes")))</f>
        <v>N/A</v>
      </c>
      <c r="I52" s="6">
        <v>17.55</v>
      </c>
      <c r="J52" s="6">
        <v>-17.899999999999999</v>
      </c>
      <c r="K52" s="85" t="str">
        <f t="shared" si="0"/>
        <v>Yes</v>
      </c>
    </row>
    <row r="53" spans="1:11" x14ac:dyDescent="0.25">
      <c r="A53" s="108" t="s">
        <v>353</v>
      </c>
      <c r="B53" s="21" t="s">
        <v>213</v>
      </c>
      <c r="C53" s="44">
        <v>21.623117936</v>
      </c>
      <c r="D53" s="5" t="str">
        <f t="shared" si="6"/>
        <v>N/A</v>
      </c>
      <c r="E53" s="4">
        <v>29.491234064</v>
      </c>
      <c r="F53" s="5" t="str">
        <f t="shared" si="7"/>
        <v>N/A</v>
      </c>
      <c r="G53" s="4">
        <v>18.456065522999999</v>
      </c>
      <c r="H53" s="5" t="str">
        <f t="shared" si="8"/>
        <v>N/A</v>
      </c>
      <c r="I53" s="6">
        <v>36.39</v>
      </c>
      <c r="J53" s="6">
        <v>-37.4</v>
      </c>
      <c r="K53" s="85" t="str">
        <f t="shared" si="0"/>
        <v>No</v>
      </c>
    </row>
    <row r="54" spans="1:11" x14ac:dyDescent="0.25">
      <c r="A54" s="109" t="s">
        <v>354</v>
      </c>
      <c r="B54" s="93" t="s">
        <v>213</v>
      </c>
      <c r="C54" s="110">
        <v>24.271454759000001</v>
      </c>
      <c r="D54" s="94" t="str">
        <f t="shared" si="6"/>
        <v>N/A</v>
      </c>
      <c r="E54" s="98">
        <v>6.9492496736999998</v>
      </c>
      <c r="F54" s="94" t="str">
        <f t="shared" si="7"/>
        <v>N/A</v>
      </c>
      <c r="G54" s="98">
        <v>29.330474710000001</v>
      </c>
      <c r="H54" s="94" t="str">
        <f t="shared" si="8"/>
        <v>N/A</v>
      </c>
      <c r="I54" s="95">
        <v>-71.400000000000006</v>
      </c>
      <c r="J54" s="95">
        <v>322.10000000000002</v>
      </c>
      <c r="K54" s="96" t="str">
        <f t="shared" si="0"/>
        <v>No</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3536412</v>
      </c>
      <c r="D6" s="5" t="str">
        <f>IF($B6="N/A","N/A",IF(C6&gt;15,"No",IF(C6&lt;-15,"No","Yes")))</f>
        <v>N/A</v>
      </c>
      <c r="E6" s="22">
        <v>3295364</v>
      </c>
      <c r="F6" s="5" t="str">
        <f>IF($B6="N/A","N/A",IF(E6&gt;15,"No",IF(E6&lt;-15,"No","Yes")))</f>
        <v>N/A</v>
      </c>
      <c r="G6" s="22">
        <v>2264257</v>
      </c>
      <c r="H6" s="5" t="str">
        <f>IF($B6="N/A","N/A",IF(G6&gt;15,"No",IF(G6&lt;-15,"No","Yes")))</f>
        <v>N/A</v>
      </c>
      <c r="I6" s="6">
        <v>-6.82</v>
      </c>
      <c r="J6" s="6">
        <v>-31.3</v>
      </c>
      <c r="K6" s="85" t="str">
        <f t="shared" ref="K6:K15"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16.389577911</v>
      </c>
      <c r="D9" s="5" t="str">
        <f t="shared" ref="D9:D15" si="1">IF($B9="N/A","N/A",IF(C9&gt;15,"No",IF(C9&lt;-15,"No","Yes")))</f>
        <v>N/A</v>
      </c>
      <c r="E9" s="4">
        <v>17.668670290000001</v>
      </c>
      <c r="F9" s="5" t="str">
        <f t="shared" ref="F9:F15" si="2">IF($B9="N/A","N/A",IF(E9&gt;15,"No",IF(E9&lt;-15,"No","Yes")))</f>
        <v>N/A</v>
      </c>
      <c r="G9" s="4">
        <v>20.345658642</v>
      </c>
      <c r="H9" s="5" t="str">
        <f t="shared" ref="H9:H15" si="3">IF($B9="N/A","N/A",IF(G9&gt;15,"No",IF(G9&lt;-15,"No","Yes")))</f>
        <v>N/A</v>
      </c>
      <c r="I9" s="6">
        <v>7.8040000000000003</v>
      </c>
      <c r="J9" s="6">
        <v>15.15</v>
      </c>
      <c r="K9" s="85" t="str">
        <f t="shared" si="0"/>
        <v>Yes</v>
      </c>
    </row>
    <row r="10" spans="1:11" x14ac:dyDescent="0.25">
      <c r="A10" s="104" t="s">
        <v>36</v>
      </c>
      <c r="B10" s="21" t="s">
        <v>213</v>
      </c>
      <c r="C10" s="44">
        <v>12.957049792999999</v>
      </c>
      <c r="D10" s="5" t="str">
        <f t="shared" si="1"/>
        <v>N/A</v>
      </c>
      <c r="E10" s="4">
        <v>12.230997804999999</v>
      </c>
      <c r="F10" s="5" t="str">
        <f t="shared" si="2"/>
        <v>N/A</v>
      </c>
      <c r="G10" s="4">
        <v>12.241226311</v>
      </c>
      <c r="H10" s="5" t="str">
        <f t="shared" si="3"/>
        <v>N/A</v>
      </c>
      <c r="I10" s="6">
        <v>-5.6</v>
      </c>
      <c r="J10" s="6">
        <v>8.3599999999999994E-2</v>
      </c>
      <c r="K10" s="85" t="str">
        <f t="shared" si="0"/>
        <v>Yes</v>
      </c>
    </row>
    <row r="11" spans="1:11" x14ac:dyDescent="0.25">
      <c r="A11" s="104" t="s">
        <v>37</v>
      </c>
      <c r="B11" s="21" t="s">
        <v>213</v>
      </c>
      <c r="C11" s="44">
        <v>2.9164831939</v>
      </c>
      <c r="D11" s="5" t="str">
        <f t="shared" si="1"/>
        <v>N/A</v>
      </c>
      <c r="E11" s="4">
        <v>2.3543990087000002</v>
      </c>
      <c r="F11" s="5" t="str">
        <f t="shared" si="2"/>
        <v>N/A</v>
      </c>
      <c r="G11" s="4">
        <v>1.6411496105000001</v>
      </c>
      <c r="H11" s="5" t="str">
        <f t="shared" si="3"/>
        <v>N/A</v>
      </c>
      <c r="I11" s="6">
        <v>-19.3</v>
      </c>
      <c r="J11" s="6">
        <v>-30.3</v>
      </c>
      <c r="K11" s="85" t="str">
        <f t="shared" si="0"/>
        <v>No</v>
      </c>
    </row>
    <row r="12" spans="1:11" x14ac:dyDescent="0.25">
      <c r="A12" s="104" t="s">
        <v>38</v>
      </c>
      <c r="B12" s="21" t="s">
        <v>213</v>
      </c>
      <c r="C12" s="44">
        <v>16.810107032000001</v>
      </c>
      <c r="D12" s="5" t="str">
        <f t="shared" si="1"/>
        <v>N/A</v>
      </c>
      <c r="E12" s="4">
        <v>18.242271840000001</v>
      </c>
      <c r="F12" s="5" t="str">
        <f t="shared" si="2"/>
        <v>N/A</v>
      </c>
      <c r="G12" s="4">
        <v>20.981189538999999</v>
      </c>
      <c r="H12" s="5" t="str">
        <f t="shared" si="3"/>
        <v>N/A</v>
      </c>
      <c r="I12" s="6">
        <v>8.52</v>
      </c>
      <c r="J12" s="6">
        <v>15.01</v>
      </c>
      <c r="K12" s="85" t="str">
        <f t="shared" si="0"/>
        <v>Yes</v>
      </c>
    </row>
    <row r="13" spans="1:11" x14ac:dyDescent="0.25">
      <c r="A13" s="104" t="s">
        <v>861</v>
      </c>
      <c r="B13" s="21" t="s">
        <v>213</v>
      </c>
      <c r="C13" s="44">
        <v>64.462475691999998</v>
      </c>
      <c r="D13" s="5" t="str">
        <f t="shared" si="1"/>
        <v>N/A</v>
      </c>
      <c r="E13" s="4">
        <v>58.708541494999999</v>
      </c>
      <c r="F13" s="5" t="str">
        <f t="shared" si="2"/>
        <v>N/A</v>
      </c>
      <c r="G13" s="4">
        <v>61.938873692000001</v>
      </c>
      <c r="H13" s="5" t="str">
        <f t="shared" si="3"/>
        <v>N/A</v>
      </c>
      <c r="I13" s="6">
        <v>-8.93</v>
      </c>
      <c r="J13" s="6">
        <v>5.5019999999999998</v>
      </c>
      <c r="K13" s="85" t="str">
        <f t="shared" si="0"/>
        <v>Yes</v>
      </c>
    </row>
    <row r="14" spans="1:11" x14ac:dyDescent="0.25">
      <c r="A14" s="104" t="s">
        <v>862</v>
      </c>
      <c r="B14" s="21" t="s">
        <v>213</v>
      </c>
      <c r="C14" s="44">
        <v>53.967241537</v>
      </c>
      <c r="D14" s="5" t="str">
        <f t="shared" si="1"/>
        <v>N/A</v>
      </c>
      <c r="E14" s="4">
        <v>50.026076596000003</v>
      </c>
      <c r="F14" s="5" t="str">
        <f t="shared" si="2"/>
        <v>N/A</v>
      </c>
      <c r="G14" s="4">
        <v>55.639370714000002</v>
      </c>
      <c r="H14" s="5" t="str">
        <f t="shared" si="3"/>
        <v>N/A</v>
      </c>
      <c r="I14" s="6">
        <v>-7.3</v>
      </c>
      <c r="J14" s="6">
        <v>11.22</v>
      </c>
      <c r="K14" s="85" t="str">
        <f t="shared" si="0"/>
        <v>Yes</v>
      </c>
    </row>
    <row r="15" spans="1:11" x14ac:dyDescent="0.25">
      <c r="A15" s="104" t="s">
        <v>161</v>
      </c>
      <c r="B15" s="21" t="s">
        <v>213</v>
      </c>
      <c r="C15" s="44">
        <v>84.527736021999999</v>
      </c>
      <c r="D15" s="5" t="str">
        <f t="shared" si="1"/>
        <v>N/A</v>
      </c>
      <c r="E15" s="4">
        <v>86.246071753999999</v>
      </c>
      <c r="F15" s="5" t="str">
        <f t="shared" si="2"/>
        <v>N/A</v>
      </c>
      <c r="G15" s="4">
        <v>84.692992005999997</v>
      </c>
      <c r="H15" s="5" t="str">
        <f t="shared" si="3"/>
        <v>N/A</v>
      </c>
      <c r="I15" s="6">
        <v>2.0329999999999999</v>
      </c>
      <c r="J15" s="6">
        <v>-1.8</v>
      </c>
      <c r="K15" s="85" t="str">
        <f t="shared" si="0"/>
        <v>Yes</v>
      </c>
    </row>
    <row r="16" spans="1:11" x14ac:dyDescent="0.25">
      <c r="A16" s="104" t="s">
        <v>162</v>
      </c>
      <c r="B16" s="21" t="s">
        <v>246</v>
      </c>
      <c r="C16" s="44">
        <v>98.261543055999994</v>
      </c>
      <c r="D16" s="5" t="str">
        <f>IF($B16="N/A","N/A",IF(C16&gt;95,"Yes","No"))</f>
        <v>Yes</v>
      </c>
      <c r="E16" s="4">
        <v>97.678921054</v>
      </c>
      <c r="F16" s="5" t="str">
        <f>IF($B16="N/A","N/A",IF(E16&gt;95,"Yes","No"))</f>
        <v>Yes</v>
      </c>
      <c r="G16" s="4">
        <v>86.110013129999999</v>
      </c>
      <c r="H16" s="5" t="str">
        <f>IF($B16="N/A","N/A",IF(G16&gt;95,"Yes","No"))</f>
        <v>No</v>
      </c>
      <c r="I16" s="6">
        <v>-0.59299999999999997</v>
      </c>
      <c r="J16" s="6">
        <v>-11.8</v>
      </c>
      <c r="K16" s="85" t="str">
        <f t="shared" ref="K16:K26" si="4">IF(J16="Div by 0", "N/A", IF(J16="N/A","N/A", IF(J16&gt;30, "No", IF(J16&lt;-30, "No", "Yes"))))</f>
        <v>Yes</v>
      </c>
    </row>
    <row r="17" spans="1:11" x14ac:dyDescent="0.25">
      <c r="A17" s="104" t="s">
        <v>863</v>
      </c>
      <c r="B17" s="29" t="s">
        <v>247</v>
      </c>
      <c r="C17" s="44">
        <v>64.345670131000006</v>
      </c>
      <c r="D17" s="5" t="str">
        <f>IF($B17="N/A","N/A",IF(C17&gt;90,"No",IF(C17&lt;50,"No","Yes")))</f>
        <v>Yes</v>
      </c>
      <c r="E17" s="4">
        <v>60.241053796000003</v>
      </c>
      <c r="F17" s="5" t="str">
        <f>IF($B17="N/A","N/A",IF(E17&gt;90,"No",IF(E17&lt;50,"No","Yes")))</f>
        <v>Yes</v>
      </c>
      <c r="G17" s="4">
        <v>54.837414656999997</v>
      </c>
      <c r="H17" s="5" t="str">
        <f>IF($B17="N/A","N/A",IF(G17&gt;90,"No",IF(G17&lt;50,"No","Yes")))</f>
        <v>Yes</v>
      </c>
      <c r="I17" s="6">
        <v>-6.38</v>
      </c>
      <c r="J17" s="6">
        <v>-8.9700000000000006</v>
      </c>
      <c r="K17" s="85" t="str">
        <f t="shared" si="4"/>
        <v>Yes</v>
      </c>
    </row>
    <row r="18" spans="1:11" x14ac:dyDescent="0.25">
      <c r="A18" s="104" t="s">
        <v>864</v>
      </c>
      <c r="B18" s="29" t="s">
        <v>224</v>
      </c>
      <c r="C18" s="44">
        <v>6.0471460904000001</v>
      </c>
      <c r="D18" s="5" t="str">
        <f t="shared" ref="D18:D23" si="5">IF($B18="N/A","N/A",IF(C18&gt;5,"No",IF(C18&lt;=0,"No","Yes")))</f>
        <v>No</v>
      </c>
      <c r="E18" s="4">
        <v>7.0256882093000002</v>
      </c>
      <c r="F18" s="5" t="str">
        <f t="shared" ref="F18:F23" si="6">IF($B18="N/A","N/A",IF(E18&gt;5,"No",IF(E18&lt;=0,"No","Yes")))</f>
        <v>No</v>
      </c>
      <c r="G18" s="4">
        <v>6.9224032430999998</v>
      </c>
      <c r="H18" s="5" t="str">
        <f t="shared" ref="H18:H23" si="7">IF($B18="N/A","N/A",IF(G18&gt;5,"No",IF(G18&lt;=0,"No","Yes")))</f>
        <v>No</v>
      </c>
      <c r="I18" s="6">
        <v>16.18</v>
      </c>
      <c r="J18" s="6">
        <v>-1.47</v>
      </c>
      <c r="K18" s="85" t="str">
        <f t="shared" si="4"/>
        <v>Yes</v>
      </c>
    </row>
    <row r="19" spans="1:11" x14ac:dyDescent="0.25">
      <c r="A19" s="104" t="s">
        <v>865</v>
      </c>
      <c r="B19" s="29" t="s">
        <v>224</v>
      </c>
      <c r="C19" s="44">
        <v>3.7199002830999999</v>
      </c>
      <c r="D19" s="5" t="str">
        <f t="shared" si="5"/>
        <v>Yes</v>
      </c>
      <c r="E19" s="4">
        <v>4.0730553589999996</v>
      </c>
      <c r="F19" s="5" t="str">
        <f t="shared" si="6"/>
        <v>Yes</v>
      </c>
      <c r="G19" s="4">
        <v>3.3844656327</v>
      </c>
      <c r="H19" s="5" t="str">
        <f t="shared" si="7"/>
        <v>Yes</v>
      </c>
      <c r="I19" s="6">
        <v>9.4939999999999998</v>
      </c>
      <c r="J19" s="6">
        <v>-16.899999999999999</v>
      </c>
      <c r="K19" s="85" t="str">
        <f t="shared" si="4"/>
        <v>Yes</v>
      </c>
    </row>
    <row r="20" spans="1:11" x14ac:dyDescent="0.25">
      <c r="A20" s="104" t="s">
        <v>866</v>
      </c>
      <c r="B20" s="29" t="s">
        <v>224</v>
      </c>
      <c r="C20" s="44">
        <v>0.6704252785</v>
      </c>
      <c r="D20" s="5" t="str">
        <f t="shared" si="5"/>
        <v>Yes</v>
      </c>
      <c r="E20" s="4">
        <v>0.79942610290000005</v>
      </c>
      <c r="F20" s="5" t="str">
        <f t="shared" si="6"/>
        <v>Yes</v>
      </c>
      <c r="G20" s="4">
        <v>0.7792401658</v>
      </c>
      <c r="H20" s="5" t="str">
        <f t="shared" si="7"/>
        <v>Yes</v>
      </c>
      <c r="I20" s="6">
        <v>19.239999999999998</v>
      </c>
      <c r="J20" s="6">
        <v>-2.5299999999999998</v>
      </c>
      <c r="K20" s="85" t="str">
        <f t="shared" si="4"/>
        <v>Yes</v>
      </c>
    </row>
    <row r="21" spans="1:11" x14ac:dyDescent="0.25">
      <c r="A21" s="104" t="s">
        <v>867</v>
      </c>
      <c r="B21" s="21" t="s">
        <v>213</v>
      </c>
      <c r="C21" s="44">
        <v>0</v>
      </c>
      <c r="D21" s="5" t="str">
        <f t="shared" si="5"/>
        <v>N/A</v>
      </c>
      <c r="E21" s="4">
        <v>0</v>
      </c>
      <c r="F21" s="5" t="str">
        <f t="shared" si="6"/>
        <v>N/A</v>
      </c>
      <c r="G21" s="4">
        <v>1.324938E-4</v>
      </c>
      <c r="H21" s="5" t="str">
        <f t="shared" si="7"/>
        <v>N/A</v>
      </c>
      <c r="I21" s="6" t="s">
        <v>1750</v>
      </c>
      <c r="J21" s="6" t="s">
        <v>1750</v>
      </c>
      <c r="K21" s="85" t="str">
        <f t="shared" si="4"/>
        <v>N/A</v>
      </c>
    </row>
    <row r="22" spans="1:11" x14ac:dyDescent="0.25">
      <c r="A22" s="104" t="s">
        <v>1701</v>
      </c>
      <c r="B22" s="21" t="s">
        <v>213</v>
      </c>
      <c r="C22" s="44">
        <v>0</v>
      </c>
      <c r="D22" s="5" t="str">
        <f t="shared" si="5"/>
        <v>N/A</v>
      </c>
      <c r="E22" s="4">
        <v>0</v>
      </c>
      <c r="F22" s="5" t="str">
        <f t="shared" si="6"/>
        <v>N/A</v>
      </c>
      <c r="G22" s="4">
        <v>0</v>
      </c>
      <c r="H22" s="5" t="str">
        <f t="shared" si="7"/>
        <v>N/A</v>
      </c>
      <c r="I22" s="6" t="s">
        <v>1750</v>
      </c>
      <c r="J22" s="6" t="s">
        <v>1750</v>
      </c>
      <c r="K22" s="85" t="str">
        <f t="shared" si="4"/>
        <v>N/A</v>
      </c>
    </row>
    <row r="23" spans="1:11" x14ac:dyDescent="0.25">
      <c r="A23" s="104" t="s">
        <v>868</v>
      </c>
      <c r="B23" s="21" t="s">
        <v>213</v>
      </c>
      <c r="C23" s="44">
        <v>0</v>
      </c>
      <c r="D23" s="5" t="str">
        <f t="shared" si="5"/>
        <v>N/A</v>
      </c>
      <c r="E23" s="4">
        <v>0</v>
      </c>
      <c r="F23" s="5" t="str">
        <f t="shared" si="6"/>
        <v>N/A</v>
      </c>
      <c r="G23" s="4">
        <v>4.4606244E-3</v>
      </c>
      <c r="H23" s="5" t="str">
        <f t="shared" si="7"/>
        <v>N/A</v>
      </c>
      <c r="I23" s="6" t="s">
        <v>1750</v>
      </c>
      <c r="J23" s="6" t="s">
        <v>1750</v>
      </c>
      <c r="K23" s="85" t="str">
        <f t="shared" si="4"/>
        <v>N/A</v>
      </c>
    </row>
    <row r="24" spans="1:11" x14ac:dyDescent="0.25">
      <c r="A24" s="104" t="s">
        <v>869</v>
      </c>
      <c r="B24" s="21" t="s">
        <v>232</v>
      </c>
      <c r="C24" s="44">
        <v>0.51105470740000003</v>
      </c>
      <c r="D24" s="5" t="str">
        <f>IF($B24="N/A","N/A",IF(C24&gt;10,"No",IF(C24&lt;1,"No","Yes")))</f>
        <v>No</v>
      </c>
      <c r="E24" s="4">
        <v>0.40350625909999999</v>
      </c>
      <c r="F24" s="5" t="str">
        <f>IF($B24="N/A","N/A",IF(E24&gt;10,"No",IF(E24&lt;1,"No","Yes")))</f>
        <v>No</v>
      </c>
      <c r="G24" s="4">
        <v>0.33419351250000001</v>
      </c>
      <c r="H24" s="5" t="str">
        <f>IF($B24="N/A","N/A",IF(G24&gt;10,"No",IF(G24&lt;1,"No","Yes")))</f>
        <v>No</v>
      </c>
      <c r="I24" s="6">
        <v>-21</v>
      </c>
      <c r="J24" s="6">
        <v>-17.2</v>
      </c>
      <c r="K24" s="85" t="str">
        <f t="shared" si="4"/>
        <v>Yes</v>
      </c>
    </row>
    <row r="25" spans="1:11" x14ac:dyDescent="0.25">
      <c r="A25" s="104" t="s">
        <v>870</v>
      </c>
      <c r="B25" s="47" t="s">
        <v>239</v>
      </c>
      <c r="C25" s="44">
        <v>17.807031534</v>
      </c>
      <c r="D25" s="5" t="str">
        <f>IF($B25="N/A","N/A",IF(C25&gt;10,"No",IF(C25&lt;=0,"No","Yes")))</f>
        <v>No</v>
      </c>
      <c r="E25" s="4">
        <v>16.874706406000001</v>
      </c>
      <c r="F25" s="5" t="str">
        <f>IF($B25="N/A","N/A",IF(E25&gt;10,"No",IF(E25&lt;=0,"No","Yes")))</f>
        <v>No</v>
      </c>
      <c r="G25" s="4">
        <v>13.728035288999999</v>
      </c>
      <c r="H25" s="5" t="str">
        <f>IF($B25="N/A","N/A",IF(G25&gt;10,"No",IF(G25&lt;=0,"No","Yes")))</f>
        <v>No</v>
      </c>
      <c r="I25" s="6">
        <v>-5.24</v>
      </c>
      <c r="J25" s="6">
        <v>-18.600000000000001</v>
      </c>
      <c r="K25" s="85" t="str">
        <f t="shared" si="4"/>
        <v>Yes</v>
      </c>
    </row>
    <row r="26" spans="1:11" x14ac:dyDescent="0.25">
      <c r="A26" s="104" t="s">
        <v>871</v>
      </c>
      <c r="B26" s="29" t="s">
        <v>248</v>
      </c>
      <c r="C26" s="44">
        <v>1.7384569445</v>
      </c>
      <c r="D26" s="5" t="str">
        <f>IF($B26="N/A","N/A",IF(C26&gt;=5,"No",IF(C26&lt;0,"No","Yes")))</f>
        <v>Yes</v>
      </c>
      <c r="E26" s="4">
        <v>2.3210789461000001</v>
      </c>
      <c r="F26" s="5" t="str">
        <f>IF($B26="N/A","N/A",IF(E26&gt;=5,"No",IF(E26&lt;0,"No","Yes")))</f>
        <v>Yes</v>
      </c>
      <c r="G26" s="4">
        <v>13.88998687</v>
      </c>
      <c r="H26" s="5" t="str">
        <f>IF($B26="N/A","N/A",IF(G26&gt;=5,"No",IF(G26&lt;0,"No","Yes")))</f>
        <v>No</v>
      </c>
      <c r="I26" s="6">
        <v>33.51</v>
      </c>
      <c r="J26" s="6">
        <v>498.4</v>
      </c>
      <c r="K26" s="85" t="str">
        <f t="shared" si="4"/>
        <v>No</v>
      </c>
    </row>
    <row r="27" spans="1:11" x14ac:dyDescent="0.25">
      <c r="A27" s="104" t="s">
        <v>14</v>
      </c>
      <c r="B27" s="29" t="s">
        <v>249</v>
      </c>
      <c r="C27" s="44">
        <v>0.94802302449999998</v>
      </c>
      <c r="D27" s="5" t="str">
        <f>IF($B27="N/A","N/A",IF(C27&gt;15,"No",IF(C27&lt;=0,"No","Yes")))</f>
        <v>Yes</v>
      </c>
      <c r="E27" s="4">
        <v>0.94981920050000002</v>
      </c>
      <c r="F27" s="5" t="str">
        <f>IF($B27="N/A","N/A",IF(E27&gt;15,"No",IF(E27&lt;=0,"No","Yes")))</f>
        <v>Yes</v>
      </c>
      <c r="G27" s="4">
        <v>0.9033426859</v>
      </c>
      <c r="H27" s="5" t="str">
        <f>IF($B27="N/A","N/A",IF(G27&gt;15,"No",IF(G27&lt;=0,"No","Yes")))</f>
        <v>Yes</v>
      </c>
      <c r="I27" s="6">
        <v>0.1895</v>
      </c>
      <c r="J27" s="6">
        <v>-4.8899999999999997</v>
      </c>
      <c r="K27" s="85" t="str">
        <f>IF(J27="Div by 0", "N/A", IF(J27="N/A","N/A", IF(J27&gt;30, "No", IF(J27&lt;-30, "No", "Yes"))))</f>
        <v>Yes</v>
      </c>
    </row>
    <row r="28" spans="1:11" x14ac:dyDescent="0.25">
      <c r="A28" s="104" t="s">
        <v>872</v>
      </c>
      <c r="B28" s="21" t="s">
        <v>213</v>
      </c>
      <c r="C28" s="46">
        <v>214.42116566000001</v>
      </c>
      <c r="D28" s="5" t="str">
        <f>IF($B28="N/A","N/A",IF(C28&gt;15,"No",IF(C28&lt;-15,"No","Yes")))</f>
        <v>N/A</v>
      </c>
      <c r="E28" s="23">
        <v>167.35792332</v>
      </c>
      <c r="F28" s="5" t="str">
        <f>IF($B28="N/A","N/A",IF(E28&gt;15,"No",IF(E28&lt;-15,"No","Yes")))</f>
        <v>N/A</v>
      </c>
      <c r="G28" s="23">
        <v>155.26791825999999</v>
      </c>
      <c r="H28" s="5" t="str">
        <f>IF($B28="N/A","N/A",IF(G28&gt;15,"No",IF(G28&lt;-15,"No","Yes")))</f>
        <v>N/A</v>
      </c>
      <c r="I28" s="6">
        <v>-21.9</v>
      </c>
      <c r="J28" s="6">
        <v>-7.22</v>
      </c>
      <c r="K28" s="85" t="str">
        <f>IF(J28="Div by 0", "N/A", IF(J28="N/A","N/A", IF(J28&gt;30, "No", IF(J28&lt;-30, "No", "Yes"))))</f>
        <v>Yes</v>
      </c>
    </row>
    <row r="29" spans="1:11" x14ac:dyDescent="0.25">
      <c r="A29" s="104" t="s">
        <v>376</v>
      </c>
      <c r="B29" s="21" t="s">
        <v>250</v>
      </c>
      <c r="C29" s="44">
        <v>4.1436631251999998</v>
      </c>
      <c r="D29" s="5" t="str">
        <f>IF($B29="N/A","N/A",IF(C29&gt;35,"No",IF(C29&lt;10,"No","Yes")))</f>
        <v>No</v>
      </c>
      <c r="E29" s="4">
        <v>4.7151695533</v>
      </c>
      <c r="F29" s="5" t="str">
        <f>IF($B29="N/A","N/A",IF(E29&gt;35,"No",IF(E29&lt;10,"No","Yes")))</f>
        <v>No</v>
      </c>
      <c r="G29" s="4">
        <v>4.3194301706999996</v>
      </c>
      <c r="H29" s="5" t="str">
        <f>IF($B29="N/A","N/A",IF(G29&gt;35,"No",IF(G29&lt;10,"No","Yes")))</f>
        <v>No</v>
      </c>
      <c r="I29" s="6">
        <v>13.79</v>
      </c>
      <c r="J29" s="6">
        <v>-8.39</v>
      </c>
      <c r="K29" s="85" t="str">
        <f t="shared" ref="K29:K54" si="8">IF(J29="Div by 0", "N/A", IF(J29="N/A","N/A", IF(J29&gt;30, "No", IF(J29&lt;-30, "No", "Yes"))))</f>
        <v>Yes</v>
      </c>
    </row>
    <row r="30" spans="1:11" x14ac:dyDescent="0.25">
      <c r="A30" s="104" t="s">
        <v>377</v>
      </c>
      <c r="B30" s="21" t="s">
        <v>251</v>
      </c>
      <c r="C30" s="44">
        <v>24.380756541</v>
      </c>
      <c r="D30" s="5" t="str">
        <f>IF($B30="N/A","N/A",IF(C30&gt;20,"No",IF(C30&lt;2,"No","Yes")))</f>
        <v>No</v>
      </c>
      <c r="E30" s="4">
        <v>14.136860147</v>
      </c>
      <c r="F30" s="5" t="str">
        <f>IF($B30="N/A","N/A",IF(E30&gt;20,"No",IF(E30&lt;2,"No","Yes")))</f>
        <v>Yes</v>
      </c>
      <c r="G30" s="4">
        <v>16.408517231000001</v>
      </c>
      <c r="H30" s="5" t="str">
        <f>IF($B30="N/A","N/A",IF(G30&gt;20,"No",IF(G30&lt;2,"No","Yes")))</f>
        <v>Yes</v>
      </c>
      <c r="I30" s="6">
        <v>-42</v>
      </c>
      <c r="J30" s="6">
        <v>16.07</v>
      </c>
      <c r="K30" s="85" t="str">
        <f t="shared" si="8"/>
        <v>Yes</v>
      </c>
    </row>
    <row r="31" spans="1:11" x14ac:dyDescent="0.25">
      <c r="A31" s="104" t="s">
        <v>378</v>
      </c>
      <c r="B31" s="21" t="s">
        <v>252</v>
      </c>
      <c r="C31" s="44">
        <v>0.44813783010000002</v>
      </c>
      <c r="D31" s="5" t="str">
        <f>IF($B31="N/A","N/A",IF(C31&gt;8,"No",IF(C31&lt;0.5,"No","Yes")))</f>
        <v>No</v>
      </c>
      <c r="E31" s="4">
        <v>0.48774581500000003</v>
      </c>
      <c r="F31" s="5" t="str">
        <f>IF($B31="N/A","N/A",IF(E31&gt;8,"No",IF(E31&lt;0.5,"No","Yes")))</f>
        <v>No</v>
      </c>
      <c r="G31" s="4">
        <v>0.37239588969999998</v>
      </c>
      <c r="H31" s="5" t="str">
        <f>IF($B31="N/A","N/A",IF(G31&gt;8,"No",IF(G31&lt;0.5,"No","Yes")))</f>
        <v>No</v>
      </c>
      <c r="I31" s="6">
        <v>8.8379999999999992</v>
      </c>
      <c r="J31" s="6">
        <v>-23.6</v>
      </c>
      <c r="K31" s="85" t="str">
        <f t="shared" si="8"/>
        <v>Yes</v>
      </c>
    </row>
    <row r="32" spans="1:11" x14ac:dyDescent="0.25">
      <c r="A32" s="104" t="s">
        <v>379</v>
      </c>
      <c r="B32" s="21" t="s">
        <v>253</v>
      </c>
      <c r="C32" s="44">
        <v>3.9673544824999998</v>
      </c>
      <c r="D32" s="5" t="str">
        <f>IF($B32="N/A","N/A",IF(C32&gt;25,"No",IF(C32&lt;3,"No","Yes")))</f>
        <v>Yes</v>
      </c>
      <c r="E32" s="4">
        <v>4.2994036471000001</v>
      </c>
      <c r="F32" s="5" t="str">
        <f>IF($B32="N/A","N/A",IF(E32&gt;25,"No",IF(E32&lt;3,"No","Yes")))</f>
        <v>Yes</v>
      </c>
      <c r="G32" s="4">
        <v>3.6331123189999999</v>
      </c>
      <c r="H32" s="5" t="str">
        <f>IF($B32="N/A","N/A",IF(G32&gt;25,"No",IF(G32&lt;3,"No","Yes")))</f>
        <v>Yes</v>
      </c>
      <c r="I32" s="6">
        <v>8.3699999999999992</v>
      </c>
      <c r="J32" s="6">
        <v>-15.5</v>
      </c>
      <c r="K32" s="85" t="str">
        <f t="shared" si="8"/>
        <v>Yes</v>
      </c>
    </row>
    <row r="33" spans="1:11" x14ac:dyDescent="0.25">
      <c r="A33" s="104" t="s">
        <v>380</v>
      </c>
      <c r="B33" s="21" t="s">
        <v>254</v>
      </c>
      <c r="C33" s="44">
        <v>14.702755222</v>
      </c>
      <c r="D33" s="5" t="str">
        <f>IF($B33="N/A","N/A",IF(C33&gt;25,"No",IF(C33&lt;2,"No","Yes")))</f>
        <v>Yes</v>
      </c>
      <c r="E33" s="4">
        <v>16.711962624000002</v>
      </c>
      <c r="F33" s="5" t="str">
        <f>IF($B33="N/A","N/A",IF(E33&gt;25,"No",IF(E33&lt;2,"No","Yes")))</f>
        <v>Yes</v>
      </c>
      <c r="G33" s="4">
        <v>15.109150595999999</v>
      </c>
      <c r="H33" s="5" t="str">
        <f>IF($B33="N/A","N/A",IF(G33&gt;25,"No",IF(G33&lt;2,"No","Yes")))</f>
        <v>Yes</v>
      </c>
      <c r="I33" s="6">
        <v>13.67</v>
      </c>
      <c r="J33" s="6">
        <v>-9.59</v>
      </c>
      <c r="K33" s="85" t="str">
        <f t="shared" si="8"/>
        <v>Yes</v>
      </c>
    </row>
    <row r="34" spans="1:11" x14ac:dyDescent="0.25">
      <c r="A34" s="104" t="s">
        <v>381</v>
      </c>
      <c r="B34" s="21" t="s">
        <v>255</v>
      </c>
      <c r="C34" s="44">
        <v>1.9265289225</v>
      </c>
      <c r="D34" s="5" t="str">
        <f>IF($B34="N/A","N/A",IF(C34&gt;25,"No",IF(C34&lt;=0,"No","Yes")))</f>
        <v>Yes</v>
      </c>
      <c r="E34" s="4">
        <v>1.9836048461</v>
      </c>
      <c r="F34" s="5" t="str">
        <f>IF($B34="N/A","N/A",IF(E34&gt;25,"No",IF(E34&lt;=0,"No","Yes")))</f>
        <v>Yes</v>
      </c>
      <c r="G34" s="4">
        <v>1.6442479806999999</v>
      </c>
      <c r="H34" s="5" t="str">
        <f>IF($B34="N/A","N/A",IF(G34&gt;25,"No",IF(G34&lt;=0,"No","Yes")))</f>
        <v>Yes</v>
      </c>
      <c r="I34" s="6">
        <v>2.9630000000000001</v>
      </c>
      <c r="J34" s="6">
        <v>-17.100000000000001</v>
      </c>
      <c r="K34" s="85" t="str">
        <f t="shared" si="8"/>
        <v>Yes</v>
      </c>
    </row>
    <row r="35" spans="1:11" x14ac:dyDescent="0.25">
      <c r="A35" s="104" t="s">
        <v>382</v>
      </c>
      <c r="B35" s="21" t="s">
        <v>256</v>
      </c>
      <c r="C35" s="44">
        <v>17.213181042999999</v>
      </c>
      <c r="D35" s="5" t="str">
        <f>IF($B35="N/A","N/A",IF(C35&gt;20,"No",IF(C35&lt;4,"No","Yes")))</f>
        <v>Yes</v>
      </c>
      <c r="E35" s="4">
        <v>18.473285499999999</v>
      </c>
      <c r="F35" s="5" t="str">
        <f>IF($B35="N/A","N/A",IF(E35&gt;20,"No",IF(E35&lt;4,"No","Yes")))</f>
        <v>Yes</v>
      </c>
      <c r="G35" s="4">
        <v>14.461476767000001</v>
      </c>
      <c r="H35" s="5" t="str">
        <f>IF($B35="N/A","N/A",IF(G35&gt;20,"No",IF(G35&lt;4,"No","Yes")))</f>
        <v>Yes</v>
      </c>
      <c r="I35" s="6">
        <v>7.3209999999999997</v>
      </c>
      <c r="J35" s="6">
        <v>-21.7</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1750</v>
      </c>
      <c r="J36" s="6" t="s">
        <v>1750</v>
      </c>
      <c r="K36" s="85" t="str">
        <f t="shared" si="8"/>
        <v>N/A</v>
      </c>
    </row>
    <row r="37" spans="1:11" x14ac:dyDescent="0.25">
      <c r="A37" s="104" t="s">
        <v>384</v>
      </c>
      <c r="B37" s="21" t="s">
        <v>258</v>
      </c>
      <c r="C37" s="44">
        <v>8.4689792931000003</v>
      </c>
      <c r="D37" s="5" t="str">
        <f>IF($B37="N/A","N/A",IF(C37&gt;=25,"No",IF(C37&lt;0,"No","Yes")))</f>
        <v>Yes</v>
      </c>
      <c r="E37" s="4">
        <v>10.622164957000001</v>
      </c>
      <c r="F37" s="5" t="str">
        <f>IF($B37="N/A","N/A",IF(E37&gt;=25,"No",IF(E37&lt;0,"No","Yes")))</f>
        <v>Yes</v>
      </c>
      <c r="G37" s="4">
        <v>13.289215843999999</v>
      </c>
      <c r="H37" s="5" t="str">
        <f>IF($B37="N/A","N/A",IF(G37&gt;=25,"No",IF(G37&lt;0,"No","Yes")))</f>
        <v>Yes</v>
      </c>
      <c r="I37" s="6">
        <v>25.42</v>
      </c>
      <c r="J37" s="6">
        <v>25.11</v>
      </c>
      <c r="K37" s="85" t="str">
        <f t="shared" si="8"/>
        <v>Yes</v>
      </c>
    </row>
    <row r="38" spans="1:11" x14ac:dyDescent="0.25">
      <c r="A38" s="104" t="s">
        <v>385</v>
      </c>
      <c r="B38" s="21" t="s">
        <v>221</v>
      </c>
      <c r="C38" s="44">
        <v>5.3761269897000004</v>
      </c>
      <c r="D38" s="5" t="str">
        <f>IF($B38="N/A","N/A",IF(C38&gt;3,"Yes","No"))</f>
        <v>Yes</v>
      </c>
      <c r="E38" s="4">
        <v>6.1009041792999996</v>
      </c>
      <c r="F38" s="5" t="str">
        <f>IF($B38="N/A","N/A",IF(E38&gt;3,"Yes","No"))</f>
        <v>Yes</v>
      </c>
      <c r="G38" s="4">
        <v>6.3117393475999997</v>
      </c>
      <c r="H38" s="5" t="str">
        <f>IF($B38="N/A","N/A",IF(G38&gt;3,"Yes","No"))</f>
        <v>Yes</v>
      </c>
      <c r="I38" s="6">
        <v>13.48</v>
      </c>
      <c r="J38" s="6">
        <v>3.456</v>
      </c>
      <c r="K38" s="85" t="str">
        <f t="shared" si="8"/>
        <v>Yes</v>
      </c>
    </row>
    <row r="39" spans="1:11" x14ac:dyDescent="0.25">
      <c r="A39" s="104" t="s">
        <v>386</v>
      </c>
      <c r="B39" s="21" t="s">
        <v>220</v>
      </c>
      <c r="C39" s="44">
        <v>1.7322359499</v>
      </c>
      <c r="D39" s="5" t="str">
        <f>IF($B39="N/A","N/A",IF(C39&gt;1,"Yes","No"))</f>
        <v>Yes</v>
      </c>
      <c r="E39" s="4">
        <v>2.2641504853000001</v>
      </c>
      <c r="F39" s="5" t="str">
        <f>IF($B39="N/A","N/A",IF(E39&gt;1,"Yes","No"))</f>
        <v>Yes</v>
      </c>
      <c r="G39" s="4">
        <v>2.4831545182000001</v>
      </c>
      <c r="H39" s="5" t="str">
        <f>IF($B39="N/A","N/A",IF(G39&gt;1,"Yes","No"))</f>
        <v>Yes</v>
      </c>
      <c r="I39" s="6">
        <v>30.71</v>
      </c>
      <c r="J39" s="6">
        <v>9.673</v>
      </c>
      <c r="K39" s="85" t="str">
        <f t="shared" si="8"/>
        <v>Yes</v>
      </c>
    </row>
    <row r="40" spans="1:11" x14ac:dyDescent="0.25">
      <c r="A40" s="104" t="s">
        <v>387</v>
      </c>
      <c r="B40" s="21" t="s">
        <v>213</v>
      </c>
      <c r="C40" s="44">
        <v>2.4233601699999999E-2</v>
      </c>
      <c r="D40" s="5" t="str">
        <f>IF($B40="N/A","N/A",IF(C40&gt;15,"No",IF(C40&lt;-15,"No","Yes")))</f>
        <v>N/A</v>
      </c>
      <c r="E40" s="4">
        <v>2.6825564600000001E-2</v>
      </c>
      <c r="F40" s="5" t="str">
        <f>IF($B40="N/A","N/A",IF(E40&gt;15,"No",IF(E40&lt;-15,"No","Yes")))</f>
        <v>N/A</v>
      </c>
      <c r="G40" s="4">
        <v>1.62967366E-2</v>
      </c>
      <c r="H40" s="5" t="str">
        <f>IF($B40="N/A","N/A",IF(G40&gt;15,"No",IF(G40&lt;-15,"No","Yes")))</f>
        <v>N/A</v>
      </c>
      <c r="I40" s="6">
        <v>10.7</v>
      </c>
      <c r="J40" s="6">
        <v>-39.200000000000003</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1750</v>
      </c>
      <c r="J41" s="6" t="s">
        <v>1750</v>
      </c>
      <c r="K41" s="85" t="str">
        <f t="shared" si="8"/>
        <v>N/A</v>
      </c>
    </row>
    <row r="42" spans="1:11" x14ac:dyDescent="0.25">
      <c r="A42" s="104" t="s">
        <v>389</v>
      </c>
      <c r="B42" s="21" t="s">
        <v>259</v>
      </c>
      <c r="C42" s="44">
        <v>0.94519529960000004</v>
      </c>
      <c r="D42" s="5" t="str">
        <f>IF($B42="N/A","N/A",IF(C42&gt;0,"Yes","No"))</f>
        <v>Yes</v>
      </c>
      <c r="E42" s="4">
        <v>1.2150402808</v>
      </c>
      <c r="F42" s="5" t="str">
        <f>IF($B42="N/A","N/A",IF(E42&gt;0,"Yes","No"))</f>
        <v>Yes</v>
      </c>
      <c r="G42" s="4">
        <v>1.0674141671999999</v>
      </c>
      <c r="H42" s="5" t="str">
        <f>IF($B42="N/A","N/A",IF(G42&gt;0,"Yes","No"))</f>
        <v>Yes</v>
      </c>
      <c r="I42" s="6">
        <v>28.55</v>
      </c>
      <c r="J42" s="6">
        <v>-12.1</v>
      </c>
      <c r="K42" s="85" t="str">
        <f t="shared" si="8"/>
        <v>Yes</v>
      </c>
    </row>
    <row r="43" spans="1:11" x14ac:dyDescent="0.25">
      <c r="A43" s="104" t="s">
        <v>390</v>
      </c>
      <c r="B43" s="21" t="s">
        <v>259</v>
      </c>
      <c r="C43" s="44">
        <v>4.8071321999999996E-3</v>
      </c>
      <c r="D43" s="5" t="str">
        <f>IF($B43="N/A","N/A",IF(C43&gt;0,"Yes","No"))</f>
        <v>Yes</v>
      </c>
      <c r="E43" s="4">
        <v>0</v>
      </c>
      <c r="F43" s="5" t="str">
        <f>IF($B43="N/A","N/A",IF(E43&gt;0,"Yes","No"))</f>
        <v>No</v>
      </c>
      <c r="G43" s="4">
        <v>0.28230010989999998</v>
      </c>
      <c r="H43" s="5" t="str">
        <f>IF($B43="N/A","N/A",IF(G43&gt;0,"Yes","No"))</f>
        <v>Yes</v>
      </c>
      <c r="I43" s="6">
        <v>-100</v>
      </c>
      <c r="J43" s="6" t="s">
        <v>1750</v>
      </c>
      <c r="K43" s="85" t="str">
        <f t="shared" si="8"/>
        <v>N/A</v>
      </c>
    </row>
    <row r="44" spans="1:11" x14ac:dyDescent="0.25">
      <c r="A44" s="104" t="s">
        <v>391</v>
      </c>
      <c r="B44" s="21" t="s">
        <v>259</v>
      </c>
      <c r="C44" s="44">
        <v>2.50253647E-2</v>
      </c>
      <c r="D44" s="5" t="str">
        <f>IF($B44="N/A","N/A",IF(C44&gt;0,"Yes","No"))</f>
        <v>Yes</v>
      </c>
      <c r="E44" s="4">
        <v>2.1181271599999999E-2</v>
      </c>
      <c r="F44" s="5" t="str">
        <f>IF($B44="N/A","N/A",IF(E44&gt;0,"Yes","No"))</f>
        <v>Yes</v>
      </c>
      <c r="G44" s="4">
        <v>1.6075913599999998E-2</v>
      </c>
      <c r="H44" s="5" t="str">
        <f>IF($B44="N/A","N/A",IF(G44&gt;0,"Yes","No"))</f>
        <v>Yes</v>
      </c>
      <c r="I44" s="6">
        <v>-15.4</v>
      </c>
      <c r="J44" s="6">
        <v>-24.1</v>
      </c>
      <c r="K44" s="85" t="str">
        <f t="shared" si="8"/>
        <v>Yes</v>
      </c>
    </row>
    <row r="45" spans="1:11" x14ac:dyDescent="0.25">
      <c r="A45" s="104" t="s">
        <v>392</v>
      </c>
      <c r="B45" s="21" t="s">
        <v>220</v>
      </c>
      <c r="C45" s="44">
        <v>0.44737434440000001</v>
      </c>
      <c r="D45" s="5" t="str">
        <f>IF($B45="N/A","N/A",IF(C45&gt;1,"Yes","No"))</f>
        <v>No</v>
      </c>
      <c r="E45" s="4">
        <v>0.55241241939999997</v>
      </c>
      <c r="F45" s="5" t="str">
        <f>IF($B45="N/A","N/A",IF(E45&gt;1,"Yes","No"))</f>
        <v>No</v>
      </c>
      <c r="G45" s="4">
        <v>0.51601916209999998</v>
      </c>
      <c r="H45" s="5" t="str">
        <f>IF($B45="N/A","N/A",IF(G45&gt;1,"Yes","No"))</f>
        <v>No</v>
      </c>
      <c r="I45" s="6">
        <v>23.48</v>
      </c>
      <c r="J45" s="6">
        <v>-6.59</v>
      </c>
      <c r="K45" s="85" t="str">
        <f t="shared" si="8"/>
        <v>Yes</v>
      </c>
    </row>
    <row r="46" spans="1:11" x14ac:dyDescent="0.25">
      <c r="A46" s="104" t="s">
        <v>393</v>
      </c>
      <c r="B46" s="21" t="s">
        <v>259</v>
      </c>
      <c r="C46" s="44">
        <v>0.21445465059999999</v>
      </c>
      <c r="D46" s="5" t="str">
        <f>IF($B46="N/A","N/A",IF(C46&gt;0,"Yes","No"))</f>
        <v>Yes</v>
      </c>
      <c r="E46" s="4">
        <v>0.19779302069999999</v>
      </c>
      <c r="F46" s="5" t="str">
        <f>IF($B46="N/A","N/A",IF(E46&gt;0,"Yes","No"))</f>
        <v>Yes</v>
      </c>
      <c r="G46" s="4">
        <v>0.21428662909999999</v>
      </c>
      <c r="H46" s="5" t="str">
        <f>IF($B46="N/A","N/A",IF(G46&gt;0,"Yes","No"))</f>
        <v>Yes</v>
      </c>
      <c r="I46" s="6">
        <v>-7.77</v>
      </c>
      <c r="J46" s="6">
        <v>8.3390000000000004</v>
      </c>
      <c r="K46" s="85" t="str">
        <f t="shared" si="8"/>
        <v>Yes</v>
      </c>
    </row>
    <row r="47" spans="1:11" x14ac:dyDescent="0.25">
      <c r="A47" s="104" t="s">
        <v>394</v>
      </c>
      <c r="B47" s="21" t="s">
        <v>213</v>
      </c>
      <c r="C47" s="44">
        <v>0</v>
      </c>
      <c r="D47" s="5" t="str">
        <f>IF($B47="N/A","N/A",IF(C47&gt;15,"No",IF(C47&lt;-15,"No","Yes")))</f>
        <v>N/A</v>
      </c>
      <c r="E47" s="4">
        <v>0</v>
      </c>
      <c r="F47" s="5" t="str">
        <f>IF($B47="N/A","N/A",IF(E47&gt;15,"No",IF(E47&lt;-15,"No","Yes")))</f>
        <v>N/A</v>
      </c>
      <c r="G47" s="4">
        <v>1.8549131E-3</v>
      </c>
      <c r="H47" s="5" t="str">
        <f>IF($B47="N/A","N/A",IF(G47&gt;15,"No",IF(G47&lt;-15,"No","Yes")))</f>
        <v>N/A</v>
      </c>
      <c r="I47" s="6" t="s">
        <v>1750</v>
      </c>
      <c r="J47" s="6" t="s">
        <v>1750</v>
      </c>
      <c r="K47" s="85" t="str">
        <f t="shared" si="8"/>
        <v>N/A</v>
      </c>
    </row>
    <row r="48" spans="1:11" x14ac:dyDescent="0.25">
      <c r="A48" s="104" t="s">
        <v>395</v>
      </c>
      <c r="B48" s="21" t="s">
        <v>213</v>
      </c>
      <c r="C48" s="44">
        <v>0.45138971360000002</v>
      </c>
      <c r="D48" s="5" t="str">
        <f>IF($B48="N/A","N/A",IF(C48&gt;15,"No",IF(C48&lt;-15,"No","Yes")))</f>
        <v>N/A</v>
      </c>
      <c r="E48" s="4">
        <v>0.56907218749999999</v>
      </c>
      <c r="F48" s="5" t="str">
        <f>IF($B48="N/A","N/A",IF(E48&gt;15,"No",IF(E48&lt;-15,"No","Yes")))</f>
        <v>N/A</v>
      </c>
      <c r="G48" s="4">
        <v>0.64877794349999995</v>
      </c>
      <c r="H48" s="5" t="str">
        <f>IF($B48="N/A","N/A",IF(G48&gt;15,"No",IF(G48&lt;-15,"No","Yes")))</f>
        <v>N/A</v>
      </c>
      <c r="I48" s="6">
        <v>26.07</v>
      </c>
      <c r="J48" s="6">
        <v>14.01</v>
      </c>
      <c r="K48" s="85" t="str">
        <f t="shared" si="8"/>
        <v>Yes</v>
      </c>
    </row>
    <row r="49" spans="1:11" x14ac:dyDescent="0.25">
      <c r="A49" s="104" t="s">
        <v>396</v>
      </c>
      <c r="B49" s="21" t="s">
        <v>213</v>
      </c>
      <c r="C49" s="44">
        <v>1.8691261099999999E-2</v>
      </c>
      <c r="D49" s="5" t="str">
        <f>IF($B49="N/A","N/A",IF(C49&gt;15,"No",IF(C49&lt;-15,"No","Yes")))</f>
        <v>N/A</v>
      </c>
      <c r="E49" s="4">
        <v>9.3768094E-3</v>
      </c>
      <c r="F49" s="5" t="str">
        <f>IF($B49="N/A","N/A",IF(E49&gt;15,"No",IF(E49&lt;-15,"No","Yes")))</f>
        <v>N/A</v>
      </c>
      <c r="G49" s="4">
        <v>7.9937922000000005E-3</v>
      </c>
      <c r="H49" s="5" t="str">
        <f>IF($B49="N/A","N/A",IF(G49&gt;15,"No",IF(G49&lt;-15,"No","Yes")))</f>
        <v>N/A</v>
      </c>
      <c r="I49" s="6">
        <v>-49.8</v>
      </c>
      <c r="J49" s="6">
        <v>-14.7</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2.2277664480000001</v>
      </c>
      <c r="D51" s="5" t="str">
        <f>IF($B51="N/A","N/A",IF(C51&gt;15,"No",IF(C51&lt;-15,"No","Yes")))</f>
        <v>N/A</v>
      </c>
      <c r="E51" s="4">
        <v>2.538930449</v>
      </c>
      <c r="F51" s="5" t="str">
        <f>IF($B51="N/A","N/A",IF(E51&gt;15,"No",IF(E51&lt;-15,"No","Yes")))</f>
        <v>N/A</v>
      </c>
      <c r="G51" s="4">
        <v>3.0976607337000002</v>
      </c>
      <c r="H51" s="5" t="str">
        <f>IF($B51="N/A","N/A",IF(G51&gt;15,"No",IF(G51&lt;-15,"No","Yes")))</f>
        <v>N/A</v>
      </c>
      <c r="I51" s="6">
        <v>13.97</v>
      </c>
      <c r="J51" s="6">
        <v>22.01</v>
      </c>
      <c r="K51" s="85" t="str">
        <f t="shared" si="8"/>
        <v>Yes</v>
      </c>
    </row>
    <row r="52" spans="1:11" x14ac:dyDescent="0.25">
      <c r="A52" s="104" t="s">
        <v>399</v>
      </c>
      <c r="B52" s="21" t="s">
        <v>220</v>
      </c>
      <c r="C52" s="44">
        <v>10.404585212000001</v>
      </c>
      <c r="D52" s="5" t="str">
        <f>IF($B52="N/A","N/A",IF(C52&gt;1,"Yes","No"))</f>
        <v>Yes</v>
      </c>
      <c r="E52" s="4">
        <v>11.359989367000001</v>
      </c>
      <c r="F52" s="5" t="str">
        <f>IF($B52="N/A","N/A",IF(E52&gt;1,"Yes","No"))</f>
        <v>Yes</v>
      </c>
      <c r="G52" s="4">
        <v>12.267291213</v>
      </c>
      <c r="H52" s="5" t="str">
        <f>IF($B52="N/A","N/A",IF(G52&gt;1,"Yes","No"))</f>
        <v>Yes</v>
      </c>
      <c r="I52" s="6">
        <v>9.1829999999999998</v>
      </c>
      <c r="J52" s="6">
        <v>7.9870000000000001</v>
      </c>
      <c r="K52" s="85" t="str">
        <f t="shared" si="8"/>
        <v>Yes</v>
      </c>
    </row>
    <row r="53" spans="1:11" x14ac:dyDescent="0.25">
      <c r="A53" s="104" t="s">
        <v>400</v>
      </c>
      <c r="B53" s="21" t="s">
        <v>259</v>
      </c>
      <c r="C53" s="44">
        <v>0.79261126810000004</v>
      </c>
      <c r="D53" s="5" t="str">
        <f>IF($B53="N/A","N/A",IF(C53&gt;0,"Yes","No"))</f>
        <v>Yes</v>
      </c>
      <c r="E53" s="4">
        <v>0.90654628749999999</v>
      </c>
      <c r="F53" s="5" t="str">
        <f>IF($B53="N/A","N/A",IF(E53&gt;0,"Yes","No"))</f>
        <v>Yes</v>
      </c>
      <c r="G53" s="4">
        <v>1.1484562044</v>
      </c>
      <c r="H53" s="5" t="str">
        <f>IF($B53="N/A","N/A",IF(G53&gt;0,"Yes","No"))</f>
        <v>Yes</v>
      </c>
      <c r="I53" s="6">
        <v>14.37</v>
      </c>
      <c r="J53" s="6">
        <v>26.68</v>
      </c>
      <c r="K53" s="85" t="str">
        <f t="shared" si="8"/>
        <v>Yes</v>
      </c>
    </row>
    <row r="54" spans="1:11" x14ac:dyDescent="0.25">
      <c r="A54" s="104" t="s">
        <v>401</v>
      </c>
      <c r="B54" s="21" t="s">
        <v>260</v>
      </c>
      <c r="C54" s="44">
        <v>2.0841463041999999</v>
      </c>
      <c r="D54" s="5" t="str">
        <f>IF($B54="N/A","N/A",IF(C54&gt;=1,"No",IF(C54&lt;0,"No","Yes")))</f>
        <v>No</v>
      </c>
      <c r="E54" s="4">
        <v>2.8075805890000001</v>
      </c>
      <c r="F54" s="5" t="str">
        <f>IF($B54="N/A","N/A",IF(E54&gt;=1,"No",IF(E54&lt;0,"No","Yes")))</f>
        <v>No</v>
      </c>
      <c r="G54" s="4">
        <v>2.6831318176000001</v>
      </c>
      <c r="H54" s="5" t="str">
        <f>IF($B54="N/A","N/A",IF(G54&gt;=1,"No",IF(G54&lt;0,"No","Yes")))</f>
        <v>No</v>
      </c>
      <c r="I54" s="6">
        <v>34.71</v>
      </c>
      <c r="J54" s="6">
        <v>-4.43</v>
      </c>
      <c r="K54" s="85" t="str">
        <f t="shared" si="8"/>
        <v>Yes</v>
      </c>
    </row>
    <row r="55" spans="1:11" x14ac:dyDescent="0.25">
      <c r="A55" s="104" t="s">
        <v>873</v>
      </c>
      <c r="B55" s="21" t="s">
        <v>213</v>
      </c>
      <c r="C55" s="46">
        <v>137.87109845000001</v>
      </c>
      <c r="D55" s="5" t="str">
        <f>IF($B55="N/A","N/A",IF(C55&gt;15,"No",IF(C55&lt;-15,"No","Yes")))</f>
        <v>N/A</v>
      </c>
      <c r="E55" s="23">
        <v>156.00670063000001</v>
      </c>
      <c r="F55" s="5" t="str">
        <f>IF($B55="N/A","N/A",IF(E55&gt;15,"No",IF(E55&lt;-15,"No","Yes")))</f>
        <v>N/A</v>
      </c>
      <c r="G55" s="23">
        <v>177.42645601000001</v>
      </c>
      <c r="H55" s="5" t="str">
        <f>IF($B55="N/A","N/A",IF(G55&gt;15,"No",IF(G55&lt;-15,"No","Yes")))</f>
        <v>N/A</v>
      </c>
      <c r="I55" s="6">
        <v>13.15</v>
      </c>
      <c r="J55" s="6">
        <v>13.73</v>
      </c>
      <c r="K55" s="85" t="str">
        <f t="shared" ref="K55:K74" si="9">IF(J55="Div by 0", "N/A", IF(J55="N/A","N/A", IF(J55&gt;30, "No", IF(J55&lt;-30, "No", "Yes"))))</f>
        <v>Yes</v>
      </c>
    </row>
    <row r="56" spans="1:11" x14ac:dyDescent="0.25">
      <c r="A56" s="104" t="s">
        <v>874</v>
      </c>
      <c r="B56" s="21" t="s">
        <v>261</v>
      </c>
      <c r="C56" s="46">
        <v>114.99914015</v>
      </c>
      <c r="D56" s="5" t="str">
        <f>IF($B56="N/A","N/A",IF(C56&gt;90,"No",IF(C56&lt;20,"No","Yes")))</f>
        <v>No</v>
      </c>
      <c r="E56" s="23">
        <v>123.52625143</v>
      </c>
      <c r="F56" s="5" t="str">
        <f>IF($B56="N/A","N/A",IF(E56&gt;90,"No",IF(E56&lt;20,"No","Yes")))</f>
        <v>No</v>
      </c>
      <c r="G56" s="23">
        <v>129.7168594</v>
      </c>
      <c r="H56" s="5" t="str">
        <f>IF($B56="N/A","N/A",IF(G56&gt;90,"No",IF(G56&lt;20,"No","Yes")))</f>
        <v>No</v>
      </c>
      <c r="I56" s="6">
        <v>7.415</v>
      </c>
      <c r="J56" s="6">
        <v>5.0119999999999996</v>
      </c>
      <c r="K56" s="85" t="str">
        <f t="shared" si="9"/>
        <v>Yes</v>
      </c>
    </row>
    <row r="57" spans="1:11" x14ac:dyDescent="0.25">
      <c r="A57" s="104" t="s">
        <v>875</v>
      </c>
      <c r="B57" s="21" t="s">
        <v>262</v>
      </c>
      <c r="C57" s="46">
        <v>41.587431745000004</v>
      </c>
      <c r="D57" s="5" t="str">
        <f>IF($B57="N/A","N/A",IF(C57&gt;60,"No",IF(C57&lt;10,"No","Yes")))</f>
        <v>Yes</v>
      </c>
      <c r="E57" s="23">
        <v>44.356507628000003</v>
      </c>
      <c r="F57" s="5" t="str">
        <f>IF($B57="N/A","N/A",IF(E57&gt;60,"No",IF(E57&lt;10,"No","Yes")))</f>
        <v>Yes</v>
      </c>
      <c r="G57" s="23">
        <v>47.353854724999998</v>
      </c>
      <c r="H57" s="5" t="str">
        <f>IF($B57="N/A","N/A",IF(G57&gt;60,"No",IF(G57&lt;10,"No","Yes")))</f>
        <v>Yes</v>
      </c>
      <c r="I57" s="6">
        <v>6.6580000000000004</v>
      </c>
      <c r="J57" s="6">
        <v>6.7569999999999997</v>
      </c>
      <c r="K57" s="85" t="str">
        <f t="shared" si="9"/>
        <v>Yes</v>
      </c>
    </row>
    <row r="58" spans="1:11" ht="25" x14ac:dyDescent="0.25">
      <c r="A58" s="104" t="s">
        <v>876</v>
      </c>
      <c r="B58" s="21" t="s">
        <v>263</v>
      </c>
      <c r="C58" s="46">
        <v>53.537228671999998</v>
      </c>
      <c r="D58" s="5" t="str">
        <f>IF($B58="N/A","N/A",IF(C58&gt;100,"No",IF(C58&lt;10,"No","Yes")))</f>
        <v>Yes</v>
      </c>
      <c r="E58" s="23">
        <v>54.683506502</v>
      </c>
      <c r="F58" s="5" t="str">
        <f>IF($B58="N/A","N/A",IF(E58&gt;100,"No",IF(E58&lt;10,"No","Yes")))</f>
        <v>Yes</v>
      </c>
      <c r="G58" s="23">
        <v>54.702798860999998</v>
      </c>
      <c r="H58" s="5" t="str">
        <f>IF($B58="N/A","N/A",IF(G58&gt;100,"No",IF(G58&lt;10,"No","Yes")))</f>
        <v>Yes</v>
      </c>
      <c r="I58" s="6">
        <v>2.141</v>
      </c>
      <c r="J58" s="6">
        <v>3.5299999999999998E-2</v>
      </c>
      <c r="K58" s="85" t="str">
        <f t="shared" si="9"/>
        <v>Yes</v>
      </c>
    </row>
    <row r="59" spans="1:11" x14ac:dyDescent="0.25">
      <c r="A59" s="104" t="s">
        <v>877</v>
      </c>
      <c r="B59" s="21" t="s">
        <v>264</v>
      </c>
      <c r="C59" s="46">
        <v>237.83240438000001</v>
      </c>
      <c r="D59" s="5" t="str">
        <f>IF($B59="N/A","N/A",IF(C59&gt;100,"No",IF(C59&lt;20,"No","Yes")))</f>
        <v>No</v>
      </c>
      <c r="E59" s="23">
        <v>286.45140844999997</v>
      </c>
      <c r="F59" s="5" t="str">
        <f>IF($B59="N/A","N/A",IF(E59&gt;100,"No",IF(E59&lt;20,"No","Yes")))</f>
        <v>No</v>
      </c>
      <c r="G59" s="23">
        <v>282.45996377</v>
      </c>
      <c r="H59" s="5" t="str">
        <f>IF($B59="N/A","N/A",IF(G59&gt;100,"No",IF(G59&lt;20,"No","Yes")))</f>
        <v>No</v>
      </c>
      <c r="I59" s="6">
        <v>20.440000000000001</v>
      </c>
      <c r="J59" s="6">
        <v>-1.39</v>
      </c>
      <c r="K59" s="85" t="str">
        <f t="shared" si="9"/>
        <v>Yes</v>
      </c>
    </row>
    <row r="60" spans="1:11" x14ac:dyDescent="0.25">
      <c r="A60" s="104" t="s">
        <v>878</v>
      </c>
      <c r="B60" s="21" t="s">
        <v>264</v>
      </c>
      <c r="C60" s="46">
        <v>108.46999327</v>
      </c>
      <c r="D60" s="5" t="str">
        <f>IF($B60="N/A","N/A",IF(C60&gt;100,"No",IF(C60&lt;20,"No","Yes")))</f>
        <v>No</v>
      </c>
      <c r="E60" s="23">
        <v>110.59019102000001</v>
      </c>
      <c r="F60" s="5" t="str">
        <f>IF($B60="N/A","N/A",IF(E60&gt;100,"No",IF(E60&lt;20,"No","Yes")))</f>
        <v>No</v>
      </c>
      <c r="G60" s="23">
        <v>120.30853818999999</v>
      </c>
      <c r="H60" s="5" t="str">
        <f>IF($B60="N/A","N/A",IF(G60&gt;100,"No",IF(G60&lt;20,"No","Yes")))</f>
        <v>No</v>
      </c>
      <c r="I60" s="6">
        <v>1.9550000000000001</v>
      </c>
      <c r="J60" s="6">
        <v>8.7880000000000003</v>
      </c>
      <c r="K60" s="85" t="str">
        <f t="shared" si="9"/>
        <v>Yes</v>
      </c>
    </row>
    <row r="61" spans="1:11" x14ac:dyDescent="0.25">
      <c r="A61" s="104" t="s">
        <v>879</v>
      </c>
      <c r="B61" s="21" t="s">
        <v>213</v>
      </c>
      <c r="C61" s="46">
        <v>110.41845001999999</v>
      </c>
      <c r="D61" s="5" t="str">
        <f>IF($B61="N/A","N/A",IF(C61&gt;15,"No",IF(C61&lt;-15,"No","Yes")))</f>
        <v>N/A</v>
      </c>
      <c r="E61" s="23">
        <v>105.49821776</v>
      </c>
      <c r="F61" s="5" t="str">
        <f>IF($B61="N/A","N/A",IF(E61&gt;15,"No",IF(E61&lt;-15,"No","Yes")))</f>
        <v>N/A</v>
      </c>
      <c r="G61" s="23">
        <v>95.182164920999995</v>
      </c>
      <c r="H61" s="5" t="str">
        <f>IF($B61="N/A","N/A",IF(G61&gt;15,"No",IF(G61&lt;-15,"No","Yes")))</f>
        <v>N/A</v>
      </c>
      <c r="I61" s="6">
        <v>-4.46</v>
      </c>
      <c r="J61" s="6">
        <v>-9.7799999999999994</v>
      </c>
      <c r="K61" s="85" t="str">
        <f t="shared" si="9"/>
        <v>Yes</v>
      </c>
    </row>
    <row r="62" spans="1:11" x14ac:dyDescent="0.25">
      <c r="A62" s="104" t="s">
        <v>880</v>
      </c>
      <c r="B62" s="21" t="s">
        <v>265</v>
      </c>
      <c r="C62" s="46">
        <v>38.577125453000001</v>
      </c>
      <c r="D62" s="5" t="str">
        <f>IF($B62="N/A","N/A",IF(C62&gt;60,"No",IF(C62&lt;10,"No","Yes")))</f>
        <v>Yes</v>
      </c>
      <c r="E62" s="23">
        <v>42.158122550000002</v>
      </c>
      <c r="F62" s="5" t="str">
        <f>IF($B62="N/A","N/A",IF(E62&gt;60,"No",IF(E62&lt;10,"No","Yes")))</f>
        <v>Yes</v>
      </c>
      <c r="G62" s="23">
        <v>42.811528654</v>
      </c>
      <c r="H62" s="5" t="str">
        <f>IF($B62="N/A","N/A",IF(G62&gt;60,"No",IF(G62&lt;10,"No","Yes")))</f>
        <v>Yes</v>
      </c>
      <c r="I62" s="6">
        <v>9.2829999999999995</v>
      </c>
      <c r="J62" s="6">
        <v>1.55</v>
      </c>
      <c r="K62" s="85" t="str">
        <f t="shared" si="9"/>
        <v>Yes</v>
      </c>
    </row>
    <row r="63" spans="1:11" x14ac:dyDescent="0.25">
      <c r="A63" s="104" t="s">
        <v>881</v>
      </c>
      <c r="B63" s="21" t="s">
        <v>265</v>
      </c>
      <c r="C63" s="46" t="s">
        <v>1750</v>
      </c>
      <c r="D63" s="5" t="str">
        <f>IF($B63="N/A","N/A",IF(C63&gt;60,"No",IF(C63&lt;10,"No","Yes")))</f>
        <v>No</v>
      </c>
      <c r="E63" s="23" t="s">
        <v>1750</v>
      </c>
      <c r="F63" s="5" t="str">
        <f>IF($B63="N/A","N/A",IF(E63&gt;60,"No",IF(E63&lt;10,"No","Yes")))</f>
        <v>No</v>
      </c>
      <c r="G63" s="23" t="s">
        <v>1750</v>
      </c>
      <c r="H63" s="5" t="str">
        <f>IF($B63="N/A","N/A",IF(G63&gt;60,"No",IF(G63&lt;10,"No","Yes")))</f>
        <v>No</v>
      </c>
      <c r="I63" s="6" t="s">
        <v>1750</v>
      </c>
      <c r="J63" s="6" t="s">
        <v>1750</v>
      </c>
      <c r="K63" s="85" t="str">
        <f t="shared" si="9"/>
        <v>N/A</v>
      </c>
    </row>
    <row r="64" spans="1:11" x14ac:dyDescent="0.25">
      <c r="A64" s="104" t="s">
        <v>882</v>
      </c>
      <c r="B64" s="21" t="s">
        <v>213</v>
      </c>
      <c r="C64" s="46">
        <v>273.32984527000002</v>
      </c>
      <c r="D64" s="5" t="str">
        <f t="shared" ref="D64:D74" si="10">IF($B64="N/A","N/A",IF(C64&gt;15,"No",IF(C64&lt;-15,"No","Yes")))</f>
        <v>N/A</v>
      </c>
      <c r="E64" s="23">
        <v>255.77749337</v>
      </c>
      <c r="F64" s="5" t="str">
        <f>IF($B64="N/A","N/A",IF(E64&gt;15,"No",IF(E64&lt;-15,"No","Yes")))</f>
        <v>N/A</v>
      </c>
      <c r="G64" s="23">
        <v>248.56250539999999</v>
      </c>
      <c r="H64" s="5" t="str">
        <f>IF($B64="N/A","N/A",IF(G64&gt;15,"No",IF(G64&lt;-15,"No","Yes")))</f>
        <v>N/A</v>
      </c>
      <c r="I64" s="6">
        <v>-6.42</v>
      </c>
      <c r="J64" s="6">
        <v>-2.82</v>
      </c>
      <c r="K64" s="85" t="str">
        <f t="shared" si="9"/>
        <v>Yes</v>
      </c>
    </row>
    <row r="65" spans="1:11" ht="25" customHeight="1" x14ac:dyDescent="0.25">
      <c r="A65" s="104" t="s">
        <v>883</v>
      </c>
      <c r="B65" s="21" t="s">
        <v>213</v>
      </c>
      <c r="C65" s="46">
        <v>60.347413766000003</v>
      </c>
      <c r="D65" s="5" t="str">
        <f t="shared" si="10"/>
        <v>N/A</v>
      </c>
      <c r="E65" s="23">
        <v>60.358950892000003</v>
      </c>
      <c r="F65" s="5" t="str">
        <f t="shared" ref="F65:F73" si="11">IF($B65="N/A","N/A",IF(E65&gt;15,"No",IF(E65&lt;-15,"No","Yes")))</f>
        <v>N/A</v>
      </c>
      <c r="G65" s="23">
        <v>59.862028912</v>
      </c>
      <c r="H65" s="5" t="str">
        <f t="shared" ref="H65:H86" si="12">IF($B65="N/A","N/A",IF(G65&gt;15,"No",IF(G65&lt;-15,"No","Yes")))</f>
        <v>N/A</v>
      </c>
      <c r="I65" s="6">
        <v>1.9099999999999999E-2</v>
      </c>
      <c r="J65" s="6">
        <v>-0.82299999999999995</v>
      </c>
      <c r="K65" s="85" t="str">
        <f t="shared" si="9"/>
        <v>Yes</v>
      </c>
    </row>
    <row r="66" spans="1:11" x14ac:dyDescent="0.25">
      <c r="A66" s="104" t="s">
        <v>884</v>
      </c>
      <c r="B66" s="21" t="s">
        <v>213</v>
      </c>
      <c r="C66" s="46">
        <v>76.723371259999993</v>
      </c>
      <c r="D66" s="5" t="str">
        <f t="shared" si="10"/>
        <v>N/A</v>
      </c>
      <c r="E66" s="23">
        <v>94.686565164000001</v>
      </c>
      <c r="F66" s="5" t="str">
        <f t="shared" si="11"/>
        <v>N/A</v>
      </c>
      <c r="G66" s="23">
        <v>142.12819920000001</v>
      </c>
      <c r="H66" s="5" t="str">
        <f t="shared" si="12"/>
        <v>N/A</v>
      </c>
      <c r="I66" s="6">
        <v>23.41</v>
      </c>
      <c r="J66" s="6">
        <v>50.1</v>
      </c>
      <c r="K66" s="85" t="str">
        <f t="shared" si="9"/>
        <v>No</v>
      </c>
    </row>
    <row r="67" spans="1:11" x14ac:dyDescent="0.25">
      <c r="A67" s="104" t="s">
        <v>885</v>
      </c>
      <c r="B67" s="21" t="s">
        <v>213</v>
      </c>
      <c r="C67" s="46">
        <v>85.138544844999998</v>
      </c>
      <c r="D67" s="5" t="str">
        <f t="shared" si="10"/>
        <v>N/A</v>
      </c>
      <c r="E67" s="23">
        <v>71.436813186999998</v>
      </c>
      <c r="F67" s="5" t="str">
        <f t="shared" si="11"/>
        <v>N/A</v>
      </c>
      <c r="G67" s="23">
        <v>105.60432786</v>
      </c>
      <c r="H67" s="5" t="str">
        <f t="shared" si="12"/>
        <v>N/A</v>
      </c>
      <c r="I67" s="6">
        <v>-16.100000000000001</v>
      </c>
      <c r="J67" s="6">
        <v>47.83</v>
      </c>
      <c r="K67" s="85" t="str">
        <f t="shared" si="9"/>
        <v>No</v>
      </c>
    </row>
    <row r="68" spans="1:11" ht="25" x14ac:dyDescent="0.25">
      <c r="A68" s="104" t="s">
        <v>886</v>
      </c>
      <c r="B68" s="21" t="s">
        <v>213</v>
      </c>
      <c r="C68" s="46">
        <v>173.75882353</v>
      </c>
      <c r="D68" s="5" t="str">
        <f t="shared" si="10"/>
        <v>N/A</v>
      </c>
      <c r="E68" s="23" t="s">
        <v>1750</v>
      </c>
      <c r="F68" s="5" t="str">
        <f t="shared" si="11"/>
        <v>N/A</v>
      </c>
      <c r="G68" s="23">
        <v>198.00062578000001</v>
      </c>
      <c r="H68" s="5" t="str">
        <f t="shared" si="12"/>
        <v>N/A</v>
      </c>
      <c r="I68" s="6" t="s">
        <v>1750</v>
      </c>
      <c r="J68" s="6" t="s">
        <v>1750</v>
      </c>
      <c r="K68" s="85" t="str">
        <f t="shared" si="9"/>
        <v>N/A</v>
      </c>
    </row>
    <row r="69" spans="1:11" x14ac:dyDescent="0.25">
      <c r="A69" s="104" t="s">
        <v>887</v>
      </c>
      <c r="B69" s="21" t="s">
        <v>213</v>
      </c>
      <c r="C69" s="46">
        <v>166.59548022999999</v>
      </c>
      <c r="D69" s="5" t="str">
        <f t="shared" si="10"/>
        <v>N/A</v>
      </c>
      <c r="E69" s="23">
        <v>237.71060172</v>
      </c>
      <c r="F69" s="5" t="str">
        <f t="shared" si="11"/>
        <v>N/A</v>
      </c>
      <c r="G69" s="23">
        <v>132.52747253000001</v>
      </c>
      <c r="H69" s="5" t="str">
        <f t="shared" si="12"/>
        <v>N/A</v>
      </c>
      <c r="I69" s="6">
        <v>42.69</v>
      </c>
      <c r="J69" s="6">
        <v>-44.2</v>
      </c>
      <c r="K69" s="85" t="str">
        <f t="shared" si="9"/>
        <v>No</v>
      </c>
    </row>
    <row r="70" spans="1:11" ht="25" x14ac:dyDescent="0.25">
      <c r="A70" s="104" t="s">
        <v>888</v>
      </c>
      <c r="B70" s="21" t="s">
        <v>213</v>
      </c>
      <c r="C70" s="46">
        <v>26.374439036999998</v>
      </c>
      <c r="D70" s="5" t="str">
        <f t="shared" si="10"/>
        <v>N/A</v>
      </c>
      <c r="E70" s="23">
        <v>27.121017359</v>
      </c>
      <c r="F70" s="5" t="str">
        <f t="shared" si="11"/>
        <v>N/A</v>
      </c>
      <c r="G70" s="23">
        <v>50.472697705999998</v>
      </c>
      <c r="H70" s="5" t="str">
        <f t="shared" si="12"/>
        <v>N/A</v>
      </c>
      <c r="I70" s="6">
        <v>2.831</v>
      </c>
      <c r="J70" s="6">
        <v>86.1</v>
      </c>
      <c r="K70" s="85" t="str">
        <f t="shared" si="9"/>
        <v>No</v>
      </c>
    </row>
    <row r="71" spans="1:11" x14ac:dyDescent="0.25">
      <c r="A71" s="104" t="s">
        <v>889</v>
      </c>
      <c r="B71" s="21" t="s">
        <v>213</v>
      </c>
      <c r="C71" s="46">
        <v>2303.3933281</v>
      </c>
      <c r="D71" s="5" t="str">
        <f t="shared" si="10"/>
        <v>N/A</v>
      </c>
      <c r="E71" s="23">
        <v>2692.2649585999998</v>
      </c>
      <c r="F71" s="5" t="str">
        <f t="shared" si="11"/>
        <v>N/A</v>
      </c>
      <c r="G71" s="23">
        <v>2607.5438994000001</v>
      </c>
      <c r="H71" s="5" t="str">
        <f t="shared" si="12"/>
        <v>N/A</v>
      </c>
      <c r="I71" s="6">
        <v>16.88</v>
      </c>
      <c r="J71" s="6">
        <v>-3.15</v>
      </c>
      <c r="K71" s="85" t="str">
        <f t="shared" si="9"/>
        <v>Yes</v>
      </c>
    </row>
    <row r="72" spans="1:11" ht="25" x14ac:dyDescent="0.25">
      <c r="A72" s="104" t="s">
        <v>890</v>
      </c>
      <c r="B72" s="21" t="s">
        <v>213</v>
      </c>
      <c r="C72" s="46">
        <v>1557.7290405000001</v>
      </c>
      <c r="D72" s="5" t="str">
        <f t="shared" si="10"/>
        <v>N/A</v>
      </c>
      <c r="E72" s="23">
        <v>1557.3200664999999</v>
      </c>
      <c r="F72" s="5" t="str">
        <f t="shared" si="11"/>
        <v>N/A</v>
      </c>
      <c r="G72" s="23">
        <v>1616.3655455999999</v>
      </c>
      <c r="H72" s="5" t="str">
        <f t="shared" si="12"/>
        <v>N/A</v>
      </c>
      <c r="I72" s="6">
        <v>-2.5999999999999999E-2</v>
      </c>
      <c r="J72" s="6">
        <v>3.7909999999999999</v>
      </c>
      <c r="K72" s="85" t="str">
        <f t="shared" si="9"/>
        <v>Yes</v>
      </c>
    </row>
    <row r="73" spans="1:11" x14ac:dyDescent="0.25">
      <c r="A73" s="104" t="s">
        <v>891</v>
      </c>
      <c r="B73" s="21" t="s">
        <v>213</v>
      </c>
      <c r="C73" s="46">
        <v>82.419944068000007</v>
      </c>
      <c r="D73" s="5" t="str">
        <f t="shared" si="10"/>
        <v>N/A</v>
      </c>
      <c r="E73" s="23">
        <v>85.133737408000002</v>
      </c>
      <c r="F73" s="5" t="str">
        <f t="shared" si="11"/>
        <v>N/A</v>
      </c>
      <c r="G73" s="23">
        <v>98.098252826999996</v>
      </c>
      <c r="H73" s="5" t="str">
        <f t="shared" si="12"/>
        <v>N/A</v>
      </c>
      <c r="I73" s="6">
        <v>3.2930000000000001</v>
      </c>
      <c r="J73" s="6">
        <v>15.23</v>
      </c>
      <c r="K73" s="85" t="str">
        <f t="shared" si="9"/>
        <v>Yes</v>
      </c>
    </row>
    <row r="74" spans="1:11" x14ac:dyDescent="0.25">
      <c r="A74" s="104" t="s">
        <v>892</v>
      </c>
      <c r="B74" s="21" t="s">
        <v>213</v>
      </c>
      <c r="C74" s="46">
        <v>1062.2062433000001</v>
      </c>
      <c r="D74" s="5" t="str">
        <f t="shared" si="10"/>
        <v>N/A</v>
      </c>
      <c r="E74" s="23">
        <v>1065.1570262</v>
      </c>
      <c r="F74" s="5" t="str">
        <f>IF($B74="N/A","N/A",IF(E74&gt;15,"No",IF(E74&lt;-15,"No","Yes")))</f>
        <v>N/A</v>
      </c>
      <c r="G74" s="23">
        <v>1149.9712351999999</v>
      </c>
      <c r="H74" s="5" t="str">
        <f t="shared" si="12"/>
        <v>N/A</v>
      </c>
      <c r="I74" s="6">
        <v>0.27779999999999999</v>
      </c>
      <c r="J74" s="6">
        <v>7.9630000000000001</v>
      </c>
      <c r="K74" s="85" t="str">
        <f t="shared" si="9"/>
        <v>Yes</v>
      </c>
    </row>
    <row r="75" spans="1:11" x14ac:dyDescent="0.25">
      <c r="A75" s="104" t="s">
        <v>893</v>
      </c>
      <c r="B75" s="21" t="s">
        <v>213</v>
      </c>
      <c r="C75" s="44">
        <v>0.12645585409999999</v>
      </c>
      <c r="D75" s="5" t="str">
        <f t="shared" ref="D75:D80" si="13">IF($B75="N/A","N/A",IF(C75&gt;15,"No",IF(C75&lt;-15,"No","Yes")))</f>
        <v>N/A</v>
      </c>
      <c r="E75" s="4">
        <v>0.13030426989999999</v>
      </c>
      <c r="F75" s="5" t="str">
        <f>IF($B75="N/A","N/A",IF(E75&gt;15,"No",IF(E75&lt;-15,"No","Yes")))</f>
        <v>N/A</v>
      </c>
      <c r="G75" s="4">
        <v>0.1002094727</v>
      </c>
      <c r="H75" s="5" t="str">
        <f t="shared" si="12"/>
        <v>N/A</v>
      </c>
      <c r="I75" s="6">
        <v>3.0430000000000001</v>
      </c>
      <c r="J75" s="6">
        <v>-23.1</v>
      </c>
      <c r="K75" s="85" t="str">
        <f t="shared" ref="K75:K80" si="14">IF(J75="Div by 0", "N/A", IF(J75="N/A","N/A", IF(J75&gt;30, "No", IF(J75&lt;-30, "No", "Yes"))))</f>
        <v>Yes</v>
      </c>
    </row>
    <row r="76" spans="1:11" x14ac:dyDescent="0.25">
      <c r="A76" s="104" t="s">
        <v>894</v>
      </c>
      <c r="B76" s="21" t="s">
        <v>213</v>
      </c>
      <c r="C76" s="44">
        <v>0.3001064356</v>
      </c>
      <c r="D76" s="5" t="str">
        <f t="shared" si="13"/>
        <v>N/A</v>
      </c>
      <c r="E76" s="4">
        <v>0.26248997080000003</v>
      </c>
      <c r="F76" s="5" t="str">
        <f t="shared" ref="F76:F86" si="15">IF($B76="N/A","N/A",IF(E76&gt;15,"No",IF(E76&lt;-15,"No","Yes")))</f>
        <v>N/A</v>
      </c>
      <c r="G76" s="4">
        <v>0.28048936140000003</v>
      </c>
      <c r="H76" s="5" t="str">
        <f t="shared" si="12"/>
        <v>N/A</v>
      </c>
      <c r="I76" s="6">
        <v>-12.5</v>
      </c>
      <c r="J76" s="6">
        <v>6.8570000000000002</v>
      </c>
      <c r="K76" s="85" t="str">
        <f t="shared" si="14"/>
        <v>Yes</v>
      </c>
    </row>
    <row r="77" spans="1:11" x14ac:dyDescent="0.25">
      <c r="A77" s="104" t="s">
        <v>895</v>
      </c>
      <c r="B77" s="21" t="s">
        <v>213</v>
      </c>
      <c r="C77" s="44">
        <v>0.3982567642</v>
      </c>
      <c r="D77" s="5" t="str">
        <f t="shared" si="13"/>
        <v>N/A</v>
      </c>
      <c r="E77" s="4">
        <v>0.46583624750000002</v>
      </c>
      <c r="F77" s="5" t="str">
        <f t="shared" si="15"/>
        <v>N/A</v>
      </c>
      <c r="G77" s="4">
        <v>0.4547628648</v>
      </c>
      <c r="H77" s="5" t="str">
        <f t="shared" si="12"/>
        <v>N/A</v>
      </c>
      <c r="I77" s="6">
        <v>16.97</v>
      </c>
      <c r="J77" s="6">
        <v>-2.38</v>
      </c>
      <c r="K77" s="85" t="str">
        <f t="shared" si="14"/>
        <v>Yes</v>
      </c>
    </row>
    <row r="78" spans="1:11" x14ac:dyDescent="0.25">
      <c r="A78" s="104" t="s">
        <v>896</v>
      </c>
      <c r="B78" s="21" t="s">
        <v>213</v>
      </c>
      <c r="C78" s="44">
        <v>0</v>
      </c>
      <c r="D78" s="5" t="str">
        <f t="shared" si="13"/>
        <v>N/A</v>
      </c>
      <c r="E78" s="4">
        <v>0</v>
      </c>
      <c r="F78" s="5" t="str">
        <f t="shared" si="15"/>
        <v>N/A</v>
      </c>
      <c r="G78" s="4">
        <v>6.3685350200000004E-2</v>
      </c>
      <c r="H78" s="5" t="str">
        <f t="shared" si="12"/>
        <v>N/A</v>
      </c>
      <c r="I78" s="6" t="s">
        <v>1750</v>
      </c>
      <c r="J78" s="6" t="s">
        <v>1750</v>
      </c>
      <c r="K78" s="85" t="str">
        <f t="shared" si="14"/>
        <v>N/A</v>
      </c>
    </row>
    <row r="79" spans="1:11" ht="25" x14ac:dyDescent="0.25">
      <c r="A79" s="104" t="s">
        <v>897</v>
      </c>
      <c r="B79" s="21" t="s">
        <v>213</v>
      </c>
      <c r="C79" s="44">
        <v>13.145300943000001</v>
      </c>
      <c r="D79" s="5" t="str">
        <f t="shared" si="13"/>
        <v>N/A</v>
      </c>
      <c r="E79" s="4">
        <v>16.649177451</v>
      </c>
      <c r="F79" s="5" t="str">
        <f t="shared" si="15"/>
        <v>N/A</v>
      </c>
      <c r="G79" s="4">
        <v>17.533963679999999</v>
      </c>
      <c r="H79" s="5" t="str">
        <f t="shared" si="12"/>
        <v>N/A</v>
      </c>
      <c r="I79" s="6">
        <v>26.65</v>
      </c>
      <c r="J79" s="6">
        <v>5.3140000000000001</v>
      </c>
      <c r="K79" s="85" t="str">
        <f t="shared" si="14"/>
        <v>Yes</v>
      </c>
    </row>
    <row r="80" spans="1:11" ht="25" x14ac:dyDescent="0.25">
      <c r="A80" s="104" t="s">
        <v>898</v>
      </c>
      <c r="B80" s="21" t="s">
        <v>213</v>
      </c>
      <c r="C80" s="48">
        <v>13.085381454</v>
      </c>
      <c r="D80" s="5" t="str">
        <f t="shared" si="13"/>
        <v>N/A</v>
      </c>
      <c r="E80" s="48">
        <v>16.580141071</v>
      </c>
      <c r="F80" s="5" t="str">
        <f t="shared" si="15"/>
        <v>N/A</v>
      </c>
      <c r="G80" s="48">
        <v>17.466524338999999</v>
      </c>
      <c r="H80" s="5" t="str">
        <f t="shared" si="12"/>
        <v>N/A</v>
      </c>
      <c r="I80" s="6">
        <v>26.71</v>
      </c>
      <c r="J80" s="49">
        <v>5.3460000000000001</v>
      </c>
      <c r="K80" s="85" t="str">
        <f t="shared" si="14"/>
        <v>Yes</v>
      </c>
    </row>
    <row r="81" spans="1:11" x14ac:dyDescent="0.25">
      <c r="A81" s="104" t="s">
        <v>899</v>
      </c>
      <c r="B81" s="21" t="s">
        <v>213</v>
      </c>
      <c r="C81" s="50">
        <v>304.50111807000002</v>
      </c>
      <c r="D81" s="5" t="str">
        <f t="shared" ref="D81:D86" si="16">IF($B81="N/A","N/A",IF(C81&gt;15,"No",IF(C81&lt;-15,"No","Yes")))</f>
        <v>N/A</v>
      </c>
      <c r="E81" s="51">
        <v>302.49254774000002</v>
      </c>
      <c r="F81" s="5" t="str">
        <f t="shared" si="15"/>
        <v>N/A</v>
      </c>
      <c r="G81" s="51">
        <v>322.36007052000002</v>
      </c>
      <c r="H81" s="5" t="str">
        <f>IF($B81="N/A","N/A",IF(G81&gt;15,"No",IF(G81&lt;-15,"No","Yes")))</f>
        <v>N/A</v>
      </c>
      <c r="I81" s="6">
        <v>-0.66</v>
      </c>
      <c r="J81" s="6">
        <v>6.5679999999999996</v>
      </c>
      <c r="K81" s="85" t="str">
        <f t="shared" ref="K81:K86" si="17">IF(J81="Div by 0", "N/A", IF(J81="N/A","N/A", IF(J81&gt;30, "No", IF(J81&lt;-30, "No", "Yes"))))</f>
        <v>Yes</v>
      </c>
    </row>
    <row r="82" spans="1:11" x14ac:dyDescent="0.25">
      <c r="A82" s="104" t="s">
        <v>900</v>
      </c>
      <c r="B82" s="21" t="s">
        <v>213</v>
      </c>
      <c r="C82" s="50">
        <v>99.772354659000001</v>
      </c>
      <c r="D82" s="5" t="str">
        <f t="shared" si="16"/>
        <v>N/A</v>
      </c>
      <c r="E82" s="51">
        <v>103.90277457000001</v>
      </c>
      <c r="F82" s="5" t="str">
        <f t="shared" si="15"/>
        <v>N/A</v>
      </c>
      <c r="G82" s="51">
        <v>105.12659424</v>
      </c>
      <c r="H82" s="5" t="str">
        <f t="shared" si="12"/>
        <v>N/A</v>
      </c>
      <c r="I82" s="6">
        <v>4.1399999999999997</v>
      </c>
      <c r="J82" s="6">
        <v>1.1779999999999999</v>
      </c>
      <c r="K82" s="85" t="str">
        <f t="shared" si="17"/>
        <v>Yes</v>
      </c>
    </row>
    <row r="83" spans="1:11" x14ac:dyDescent="0.25">
      <c r="A83" s="104" t="s">
        <v>901</v>
      </c>
      <c r="B83" s="21" t="s">
        <v>213</v>
      </c>
      <c r="C83" s="50">
        <v>297.91692700999999</v>
      </c>
      <c r="D83" s="5" t="str">
        <f t="shared" si="16"/>
        <v>N/A</v>
      </c>
      <c r="E83" s="51">
        <v>290.73682495999998</v>
      </c>
      <c r="F83" s="5" t="str">
        <f t="shared" si="15"/>
        <v>N/A</v>
      </c>
      <c r="G83" s="51">
        <v>297.53335922999997</v>
      </c>
      <c r="H83" s="5" t="str">
        <f t="shared" si="12"/>
        <v>N/A</v>
      </c>
      <c r="I83" s="6">
        <v>-2.41</v>
      </c>
      <c r="J83" s="6">
        <v>2.3380000000000001</v>
      </c>
      <c r="K83" s="85" t="str">
        <f t="shared" si="17"/>
        <v>Yes</v>
      </c>
    </row>
    <row r="84" spans="1:11" x14ac:dyDescent="0.25">
      <c r="A84" s="104" t="s">
        <v>902</v>
      </c>
      <c r="B84" s="21" t="s">
        <v>213</v>
      </c>
      <c r="C84" s="50" t="s">
        <v>1750</v>
      </c>
      <c r="D84" s="5" t="str">
        <f t="shared" si="16"/>
        <v>N/A</v>
      </c>
      <c r="E84" s="51" t="s">
        <v>1750</v>
      </c>
      <c r="F84" s="5" t="str">
        <f t="shared" si="15"/>
        <v>N/A</v>
      </c>
      <c r="G84" s="51">
        <v>347.87864078000001</v>
      </c>
      <c r="H84" s="5" t="str">
        <f t="shared" si="12"/>
        <v>N/A</v>
      </c>
      <c r="I84" s="6" t="s">
        <v>1750</v>
      </c>
      <c r="J84" s="6" t="s">
        <v>1750</v>
      </c>
      <c r="K84" s="85" t="str">
        <f t="shared" si="17"/>
        <v>N/A</v>
      </c>
    </row>
    <row r="85" spans="1:11" x14ac:dyDescent="0.25">
      <c r="A85" s="104" t="s">
        <v>903</v>
      </c>
      <c r="B85" s="21" t="s">
        <v>213</v>
      </c>
      <c r="C85" s="50">
        <v>459.26802000999999</v>
      </c>
      <c r="D85" s="5" t="str">
        <f t="shared" si="16"/>
        <v>N/A</v>
      </c>
      <c r="E85" s="51">
        <v>426.7353837</v>
      </c>
      <c r="F85" s="5" t="str">
        <f t="shared" si="15"/>
        <v>N/A</v>
      </c>
      <c r="G85" s="51">
        <v>446.77409864999998</v>
      </c>
      <c r="H85" s="5" t="str">
        <f t="shared" si="12"/>
        <v>N/A</v>
      </c>
      <c r="I85" s="6">
        <v>-7.08</v>
      </c>
      <c r="J85" s="6">
        <v>4.6959999999999997</v>
      </c>
      <c r="K85" s="85" t="str">
        <f t="shared" si="17"/>
        <v>Yes</v>
      </c>
    </row>
    <row r="86" spans="1:11" ht="25" x14ac:dyDescent="0.25">
      <c r="A86" s="104" t="s">
        <v>904</v>
      </c>
      <c r="B86" s="21" t="s">
        <v>213</v>
      </c>
      <c r="C86" s="52">
        <v>460.41097735</v>
      </c>
      <c r="D86" s="5" t="str">
        <f t="shared" si="16"/>
        <v>N/A</v>
      </c>
      <c r="E86" s="52">
        <v>427.63798738999998</v>
      </c>
      <c r="F86" s="5" t="str">
        <f t="shared" si="15"/>
        <v>N/A</v>
      </c>
      <c r="G86" s="52">
        <v>447.66340487000002</v>
      </c>
      <c r="H86" s="5" t="str">
        <f t="shared" si="12"/>
        <v>N/A</v>
      </c>
      <c r="I86" s="6">
        <v>-7.12</v>
      </c>
      <c r="J86" s="6">
        <v>4.6829999999999998</v>
      </c>
      <c r="K86" s="85" t="str">
        <f t="shared" si="17"/>
        <v>Yes</v>
      </c>
    </row>
    <row r="87" spans="1:11" x14ac:dyDescent="0.25">
      <c r="A87" s="104" t="s">
        <v>32</v>
      </c>
      <c r="B87" s="21" t="s">
        <v>266</v>
      </c>
      <c r="C87" s="44">
        <v>74.533538512999996</v>
      </c>
      <c r="D87" s="5" t="str">
        <f>IF($B87="N/A","N/A",IF(C87&gt;60,"Yes","No"))</f>
        <v>Yes</v>
      </c>
      <c r="E87" s="4">
        <v>85.805938282</v>
      </c>
      <c r="F87" s="5" t="str">
        <f>IF($B87="N/A","N/A",IF(E87&gt;60,"Yes","No"))</f>
        <v>Yes</v>
      </c>
      <c r="G87" s="4">
        <v>83.468042718000007</v>
      </c>
      <c r="H87" s="5" t="str">
        <f>IF($B87="N/A","N/A",IF(G87&gt;60,"Yes","No"))</f>
        <v>Yes</v>
      </c>
      <c r="I87" s="6">
        <v>15.12</v>
      </c>
      <c r="J87" s="6">
        <v>-2.72</v>
      </c>
      <c r="K87" s="85" t="str">
        <f t="shared" ref="K87:K105" si="18">IF(J87="Div by 0", "N/A", IF(J87="N/A","N/A", IF(J87&gt;30, "No", IF(J87&lt;-30, "No", "Yes"))))</f>
        <v>Yes</v>
      </c>
    </row>
    <row r="88" spans="1:11" x14ac:dyDescent="0.25">
      <c r="A88" s="104" t="s">
        <v>39</v>
      </c>
      <c r="B88" s="21" t="s">
        <v>267</v>
      </c>
      <c r="C88" s="44">
        <v>100</v>
      </c>
      <c r="D88" s="5" t="str">
        <f>IF($B88="N/A","N/A",IF(C88&gt;100,"No",IF(C88&lt;85,"No","Yes")))</f>
        <v>Yes</v>
      </c>
      <c r="E88" s="4">
        <v>100</v>
      </c>
      <c r="F88" s="5" t="str">
        <f>IF($B88="N/A","N/A",IF(E88&gt;100,"No",IF(E88&lt;85,"No","Yes")))</f>
        <v>Yes</v>
      </c>
      <c r="G88" s="4">
        <v>100</v>
      </c>
      <c r="H88" s="5" t="str">
        <f>IF($B88="N/A","N/A",IF(G88&gt;100,"No",IF(G88&lt;85,"No","Yes")))</f>
        <v>Yes</v>
      </c>
      <c r="I88" s="6">
        <v>0</v>
      </c>
      <c r="J88" s="6">
        <v>0</v>
      </c>
      <c r="K88" s="85" t="str">
        <f t="shared" si="18"/>
        <v>Yes</v>
      </c>
    </row>
    <row r="89" spans="1:11" x14ac:dyDescent="0.25">
      <c r="A89" s="104" t="s">
        <v>905</v>
      </c>
      <c r="B89" s="21" t="s">
        <v>213</v>
      </c>
      <c r="C89" s="44">
        <v>38.345626187999997</v>
      </c>
      <c r="D89" s="5" t="str">
        <f>IF($B89="N/A","N/A",IF(C89&gt;15,"No",IF(C89&lt;-15,"No","Yes")))</f>
        <v>N/A</v>
      </c>
      <c r="E89" s="4">
        <v>35.490932651000001</v>
      </c>
      <c r="F89" s="5" t="str">
        <f>IF($B89="N/A","N/A",IF(E89&gt;15,"No",IF(E89&lt;-15,"No","Yes")))</f>
        <v>N/A</v>
      </c>
      <c r="G89" s="4">
        <v>33.035280124000003</v>
      </c>
      <c r="H89" s="5" t="str">
        <f>IF($B89="N/A","N/A",IF(G89&gt;15,"No",IF(G89&lt;-15,"No","Yes")))</f>
        <v>N/A</v>
      </c>
      <c r="I89" s="6">
        <v>-7.44</v>
      </c>
      <c r="J89" s="6">
        <v>-6.92</v>
      </c>
      <c r="K89" s="85" t="str">
        <f t="shared" si="18"/>
        <v>Yes</v>
      </c>
    </row>
    <row r="90" spans="1:11" x14ac:dyDescent="0.25">
      <c r="A90" s="104" t="s">
        <v>846</v>
      </c>
      <c r="B90" s="21" t="s">
        <v>268</v>
      </c>
      <c r="C90" s="44">
        <v>7.3036668382999999</v>
      </c>
      <c r="D90" s="5" t="str">
        <f>IF($B90="N/A","N/A",IF(C90&gt;25,"No",IF(C90&lt;5,"No","Yes")))</f>
        <v>Yes</v>
      </c>
      <c r="E90" s="4">
        <v>7.2938777443999996</v>
      </c>
      <c r="F90" s="5" t="str">
        <f>IF($B90="N/A","N/A",IF(E90&gt;25,"No",IF(E90&lt;5,"No","Yes")))</f>
        <v>Yes</v>
      </c>
      <c r="G90" s="4">
        <v>9.1087981519000003</v>
      </c>
      <c r="H90" s="5" t="str">
        <f>IF($B90="N/A","N/A",IF(G90&gt;25,"No",IF(G90&lt;5,"No","Yes")))</f>
        <v>Yes</v>
      </c>
      <c r="I90" s="6">
        <v>-0.13400000000000001</v>
      </c>
      <c r="J90" s="6">
        <v>24.88</v>
      </c>
      <c r="K90" s="85" t="str">
        <f t="shared" si="18"/>
        <v>Yes</v>
      </c>
    </row>
    <row r="91" spans="1:11" x14ac:dyDescent="0.25">
      <c r="A91" s="104" t="s">
        <v>847</v>
      </c>
      <c r="B91" s="21" t="s">
        <v>269</v>
      </c>
      <c r="C91" s="44">
        <v>42.355925857000003</v>
      </c>
      <c r="D91" s="5" t="str">
        <f>IF($B91="N/A","N/A",IF(C91&gt;70,"No",IF(C91&lt;40,"No","Yes")))</f>
        <v>Yes</v>
      </c>
      <c r="E91" s="4">
        <v>42.983528892999999</v>
      </c>
      <c r="F91" s="5" t="str">
        <f>IF($B91="N/A","N/A",IF(E91&gt;70,"No",IF(E91&lt;40,"No","Yes")))</f>
        <v>Yes</v>
      </c>
      <c r="G91" s="4">
        <v>42.325460559</v>
      </c>
      <c r="H91" s="5" t="str">
        <f>IF($B91="N/A","N/A",IF(G91&gt;70,"No",IF(G91&lt;40,"No","Yes")))</f>
        <v>Yes</v>
      </c>
      <c r="I91" s="6">
        <v>1.482</v>
      </c>
      <c r="J91" s="6">
        <v>-1.53</v>
      </c>
      <c r="K91" s="85" t="str">
        <f t="shared" si="18"/>
        <v>Yes</v>
      </c>
    </row>
    <row r="92" spans="1:11" x14ac:dyDescent="0.25">
      <c r="A92" s="104" t="s">
        <v>848</v>
      </c>
      <c r="B92" s="21" t="s">
        <v>270</v>
      </c>
      <c r="C92" s="44">
        <v>50.340141731999999</v>
      </c>
      <c r="D92" s="5" t="str">
        <f>IF($B92="N/A","N/A",IF(C92&gt;55,"No",IF(C92&lt;20,"No","Yes")))</f>
        <v>Yes</v>
      </c>
      <c r="E92" s="4">
        <v>49.722451900999999</v>
      </c>
      <c r="F92" s="5" t="str">
        <f>IF($B92="N/A","N/A",IF(E92&gt;55,"No",IF(E92&lt;20,"No","Yes")))</f>
        <v>Yes</v>
      </c>
      <c r="G92" s="4">
        <v>47.954449130999997</v>
      </c>
      <c r="H92" s="5" t="str">
        <f>IF($B92="N/A","N/A",IF(G92&gt;55,"No",IF(G92&lt;20,"No","Yes")))</f>
        <v>Yes</v>
      </c>
      <c r="I92" s="6">
        <v>-1.23</v>
      </c>
      <c r="J92" s="6">
        <v>-3.56</v>
      </c>
      <c r="K92" s="85" t="str">
        <f t="shared" si="18"/>
        <v>Yes</v>
      </c>
    </row>
    <row r="93" spans="1:11" x14ac:dyDescent="0.25">
      <c r="A93" s="104" t="s">
        <v>163</v>
      </c>
      <c r="B93" s="21" t="s">
        <v>246</v>
      </c>
      <c r="C93" s="44">
        <v>99.797365239000001</v>
      </c>
      <c r="D93" s="5" t="str">
        <f>IF($B93="N/A","N/A",IF(C93&gt;95,"Yes","No"))</f>
        <v>Yes</v>
      </c>
      <c r="E93" s="4">
        <v>99.789310072999996</v>
      </c>
      <c r="F93" s="5" t="str">
        <f>IF($B93="N/A","N/A",IF(E93&gt;95,"Yes","No"))</f>
        <v>Yes</v>
      </c>
      <c r="G93" s="4">
        <v>99.809076442999995</v>
      </c>
      <c r="H93" s="5" t="str">
        <f>IF($B93="N/A","N/A",IF(G93&gt;95,"Yes","No"))</f>
        <v>Yes</v>
      </c>
      <c r="I93" s="6">
        <v>-8.0000000000000002E-3</v>
      </c>
      <c r="J93" s="6">
        <v>1.9800000000000002E-2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99.999787690000005</v>
      </c>
      <c r="H97" s="5" t="str">
        <f>IF($B97="N/A","N/A",IF(G97&gt;15,"No",IF(G97&lt;-15,"No","Yes")))</f>
        <v>N/A</v>
      </c>
      <c r="I97" s="6">
        <v>0</v>
      </c>
      <c r="J97" s="6">
        <v>0</v>
      </c>
      <c r="K97" s="85" t="str">
        <f t="shared" si="18"/>
        <v>Yes</v>
      </c>
    </row>
    <row r="98" spans="1:11" x14ac:dyDescent="0.25">
      <c r="A98" s="104" t="s">
        <v>43</v>
      </c>
      <c r="B98" s="21" t="s">
        <v>223</v>
      </c>
      <c r="C98" s="44">
        <v>99.917277146999993</v>
      </c>
      <c r="D98" s="5" t="str">
        <f>IF($B98="N/A","N/A",IF(C98&gt;100,"No",IF(C98&lt;98,"No","Yes")))</f>
        <v>Yes</v>
      </c>
      <c r="E98" s="4">
        <v>99.919923996999998</v>
      </c>
      <c r="F98" s="5" t="str">
        <f>IF($B98="N/A","N/A",IF(E98&gt;100,"No",IF(E98&lt;98,"No","Yes")))</f>
        <v>Yes</v>
      </c>
      <c r="G98" s="4">
        <v>99.925632844000006</v>
      </c>
      <c r="H98" s="5" t="str">
        <f>IF($B98="N/A","N/A",IF(G98&gt;100,"No",IF(G98&lt;98,"No","Yes")))</f>
        <v>Yes</v>
      </c>
      <c r="I98" s="6">
        <v>2.5999999999999999E-3</v>
      </c>
      <c r="J98" s="6">
        <v>5.7000000000000002E-3</v>
      </c>
      <c r="K98" s="85" t="str">
        <f t="shared" si="18"/>
        <v>Yes</v>
      </c>
    </row>
    <row r="99" spans="1:11" x14ac:dyDescent="0.25">
      <c r="A99" s="104" t="s">
        <v>44</v>
      </c>
      <c r="B99" s="21" t="s">
        <v>213</v>
      </c>
      <c r="C99" s="44">
        <v>44.671383065999997</v>
      </c>
      <c r="D99" s="5" t="str">
        <f>IF($B99="N/A","N/A",IF(C99&gt;15,"No",IF(C99&lt;-15,"No","Yes")))</f>
        <v>N/A</v>
      </c>
      <c r="E99" s="4">
        <v>48.953950847999998</v>
      </c>
      <c r="F99" s="5" t="str">
        <f>IF($B99="N/A","N/A",IF(E99&gt;15,"No",IF(E99&lt;-15,"No","Yes")))</f>
        <v>N/A</v>
      </c>
      <c r="G99" s="4">
        <v>42.364777023999999</v>
      </c>
      <c r="H99" s="5" t="str">
        <f>IF($B99="N/A","N/A",IF(G99&gt;15,"No",IF(G99&lt;-15,"No","Yes")))</f>
        <v>N/A</v>
      </c>
      <c r="I99" s="6">
        <v>9.5869999999999997</v>
      </c>
      <c r="J99" s="6">
        <v>-13.5</v>
      </c>
      <c r="K99" s="85" t="str">
        <f t="shared" si="18"/>
        <v>Yes</v>
      </c>
    </row>
    <row r="100" spans="1:11" x14ac:dyDescent="0.25">
      <c r="A100" s="104" t="s">
        <v>45</v>
      </c>
      <c r="B100" s="21" t="s">
        <v>213</v>
      </c>
      <c r="C100" s="44">
        <v>55.328616934000003</v>
      </c>
      <c r="D100" s="5" t="str">
        <f>IF($B100="N/A","N/A",IF(C100&gt;15,"No",IF(C100&lt;-15,"No","Yes")))</f>
        <v>N/A</v>
      </c>
      <c r="E100" s="4">
        <v>51.046049152000002</v>
      </c>
      <c r="F100" s="5" t="str">
        <f>IF($B100="N/A","N/A",IF(E100&gt;15,"No",IF(E100&lt;-15,"No","Yes")))</f>
        <v>N/A</v>
      </c>
      <c r="G100" s="4">
        <v>57.635222976000001</v>
      </c>
      <c r="H100" s="5" t="str">
        <f>IF($B100="N/A","N/A",IF(G100&gt;15,"No",IF(G100&lt;-15,"No","Yes")))</f>
        <v>N/A</v>
      </c>
      <c r="I100" s="6">
        <v>-7.74</v>
      </c>
      <c r="J100" s="6">
        <v>12.91</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1750</v>
      </c>
      <c r="J103" s="6" t="s">
        <v>1750</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99.642997401000002</v>
      </c>
      <c r="H104" s="5" t="str">
        <f>IF($B104="N/A","N/A",IF(G104&gt;100,"No",IF(G104&lt;98,"No","Yes")))</f>
        <v>Yes</v>
      </c>
      <c r="I104" s="6">
        <v>0</v>
      </c>
      <c r="J104" s="6">
        <v>-0.35699999999999998</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99.997619994999994</v>
      </c>
      <c r="H105" s="5" t="str">
        <f>IF($B105="N/A","N/A",IF(G105&gt;100,"No",IF(G105&lt;98,"No","Yes")))</f>
        <v>Yes</v>
      </c>
      <c r="I105" s="6">
        <v>0</v>
      </c>
      <c r="J105" s="6">
        <v>-2E-3</v>
      </c>
      <c r="K105" s="85" t="str">
        <f t="shared" si="18"/>
        <v>Yes</v>
      </c>
    </row>
    <row r="106" spans="1:11" x14ac:dyDescent="0.25">
      <c r="A106" s="104" t="s">
        <v>49</v>
      </c>
      <c r="B106" s="29" t="s">
        <v>213</v>
      </c>
      <c r="C106" s="44">
        <v>78.828555245000004</v>
      </c>
      <c r="D106" s="5" t="str">
        <f>IF($B106="N/A","N/A",IF(C106&gt;15,"No",IF(C106&lt;-15,"No","Yes")))</f>
        <v>N/A</v>
      </c>
      <c r="E106" s="4">
        <v>80.274420461000005</v>
      </c>
      <c r="F106" s="5" t="str">
        <f>IF($B106="N/A","N/A",IF(E106&gt;15,"No",IF(E106&lt;-15,"No","Yes")))</f>
        <v>N/A</v>
      </c>
      <c r="G106" s="4">
        <v>79.584470823999993</v>
      </c>
      <c r="H106" s="5" t="str">
        <f>IF($B106="N/A","N/A",IF(G106&gt;15,"No",IF(G106&lt;-15,"No","Yes")))</f>
        <v>N/A</v>
      </c>
      <c r="I106" s="6">
        <v>1.8340000000000001</v>
      </c>
      <c r="J106" s="6">
        <v>-0.85899999999999999</v>
      </c>
      <c r="K106" s="85" t="str">
        <f>IF(J106="Div by 0", "N/A", IF(J106="N/A","N/A", IF(J106&gt;30, "No", IF(J106&lt;-30, "No", "Yes"))))</f>
        <v>Yes</v>
      </c>
    </row>
    <row r="107" spans="1:11" x14ac:dyDescent="0.25">
      <c r="A107" s="104" t="s">
        <v>908</v>
      </c>
      <c r="B107" s="21" t="s">
        <v>213</v>
      </c>
      <c r="C107" s="53">
        <v>79.232453684999996</v>
      </c>
      <c r="D107" s="5" t="str">
        <f t="shared" ref="D107:D130" si="19">IF($B107="N/A","N/A",IF(C107&gt;15,"No",IF(C107&lt;-15,"No","Yes")))</f>
        <v>N/A</v>
      </c>
      <c r="E107" s="5">
        <v>74.738086597000006</v>
      </c>
      <c r="F107" s="5" t="str">
        <f t="shared" ref="F107:F130" si="20">IF($B107="N/A","N/A",IF(E107&gt;15,"No",IF(E107&lt;-15,"No","Yes")))</f>
        <v>N/A</v>
      </c>
      <c r="G107" s="4">
        <v>78.718007717000006</v>
      </c>
      <c r="H107" s="5" t="str">
        <f t="shared" ref="H107:H130" si="21">IF($B107="N/A","N/A",IF(G107&gt;15,"No",IF(G107&lt;-15,"No","Yes")))</f>
        <v>N/A</v>
      </c>
      <c r="I107" s="6">
        <v>-5.67</v>
      </c>
      <c r="J107" s="6">
        <v>5.3250000000000002</v>
      </c>
      <c r="K107" s="85" t="str">
        <f t="shared" ref="K107:K130" si="22">IF(J107="Div by 0", "N/A", IF(J107="N/A","N/A", IF(J107&gt;30, "No", IF(J107&lt;-30, "No", "Yes"))))</f>
        <v>Yes</v>
      </c>
    </row>
    <row r="108" spans="1:11" x14ac:dyDescent="0.25">
      <c r="A108" s="104" t="s">
        <v>909</v>
      </c>
      <c r="B108" s="21" t="s">
        <v>213</v>
      </c>
      <c r="C108" s="53">
        <v>7.6316334182999999</v>
      </c>
      <c r="D108" s="21" t="s">
        <v>213</v>
      </c>
      <c r="E108" s="5">
        <v>8.6269984135000009</v>
      </c>
      <c r="F108" s="21" t="s">
        <v>213</v>
      </c>
      <c r="G108" s="4">
        <v>3.7484260841000001</v>
      </c>
      <c r="H108" s="21" t="s">
        <v>213</v>
      </c>
      <c r="I108" s="6">
        <v>13.04</v>
      </c>
      <c r="J108" s="6">
        <v>-56.6</v>
      </c>
      <c r="K108" s="85" t="str">
        <f t="shared" si="22"/>
        <v>No</v>
      </c>
    </row>
    <row r="109" spans="1:11" x14ac:dyDescent="0.25">
      <c r="A109" s="104" t="s">
        <v>910</v>
      </c>
      <c r="B109" s="21" t="s">
        <v>213</v>
      </c>
      <c r="C109" s="53">
        <v>0.94519529960000004</v>
      </c>
      <c r="D109" s="5" t="str">
        <f t="shared" si="19"/>
        <v>N/A</v>
      </c>
      <c r="E109" s="5">
        <v>1.2150402808</v>
      </c>
      <c r="F109" s="5" t="str">
        <f t="shared" si="20"/>
        <v>N/A</v>
      </c>
      <c r="G109" s="4">
        <v>0.98257397459999996</v>
      </c>
      <c r="H109" s="5" t="str">
        <f t="shared" si="21"/>
        <v>N/A</v>
      </c>
      <c r="I109" s="6">
        <v>28.55</v>
      </c>
      <c r="J109" s="6">
        <v>-19.100000000000001</v>
      </c>
      <c r="K109" s="85" t="str">
        <f t="shared" si="22"/>
        <v>Yes</v>
      </c>
    </row>
    <row r="110" spans="1:11" x14ac:dyDescent="0.25">
      <c r="A110" s="104" t="s">
        <v>911</v>
      </c>
      <c r="B110" s="21" t="s">
        <v>213</v>
      </c>
      <c r="C110" s="53">
        <v>1.8691261099999999E-2</v>
      </c>
      <c r="D110" s="5" t="str">
        <f t="shared" si="19"/>
        <v>N/A</v>
      </c>
      <c r="E110" s="5">
        <v>9.3768094E-3</v>
      </c>
      <c r="F110" s="5" t="str">
        <f t="shared" si="20"/>
        <v>N/A</v>
      </c>
      <c r="G110" s="4">
        <v>7.9937922000000005E-3</v>
      </c>
      <c r="H110" s="5" t="str">
        <f t="shared" si="21"/>
        <v>N/A</v>
      </c>
      <c r="I110" s="6">
        <v>-49.8</v>
      </c>
      <c r="J110" s="6">
        <v>-14.7</v>
      </c>
      <c r="K110" s="85" t="str">
        <f t="shared" si="22"/>
        <v>Yes</v>
      </c>
    </row>
    <row r="111" spans="1:11" x14ac:dyDescent="0.25">
      <c r="A111" s="104" t="s">
        <v>912</v>
      </c>
      <c r="B111" s="21" t="s">
        <v>213</v>
      </c>
      <c r="C111" s="53">
        <v>6.1927173999999996E-3</v>
      </c>
      <c r="D111" s="5" t="str">
        <f t="shared" si="19"/>
        <v>N/A</v>
      </c>
      <c r="E111" s="5">
        <v>0</v>
      </c>
      <c r="F111" s="5" t="str">
        <f t="shared" si="20"/>
        <v>N/A</v>
      </c>
      <c r="G111" s="4">
        <v>0.10431678029999999</v>
      </c>
      <c r="H111" s="5" t="str">
        <f t="shared" si="21"/>
        <v>N/A</v>
      </c>
      <c r="I111" s="6">
        <v>-100</v>
      </c>
      <c r="J111" s="6" t="s">
        <v>1750</v>
      </c>
      <c r="K111" s="85" t="str">
        <f t="shared" si="22"/>
        <v>N/A</v>
      </c>
    </row>
    <row r="112" spans="1:11" x14ac:dyDescent="0.25">
      <c r="A112" s="104" t="s">
        <v>913</v>
      </c>
      <c r="B112" s="21" t="s">
        <v>213</v>
      </c>
      <c r="C112" s="53">
        <v>1.9248040103999999</v>
      </c>
      <c r="D112" s="5" t="str">
        <f t="shared" si="19"/>
        <v>N/A</v>
      </c>
      <c r="E112" s="5">
        <v>1.9803275146999999</v>
      </c>
      <c r="F112" s="5" t="str">
        <f t="shared" si="20"/>
        <v>N/A</v>
      </c>
      <c r="G112" s="4">
        <v>1.6363866823</v>
      </c>
      <c r="H112" s="5" t="str">
        <f t="shared" si="21"/>
        <v>N/A</v>
      </c>
      <c r="I112" s="6">
        <v>2.8849999999999998</v>
      </c>
      <c r="J112" s="6">
        <v>-17.399999999999999</v>
      </c>
      <c r="K112" s="85" t="str">
        <f t="shared" si="22"/>
        <v>Yes</v>
      </c>
    </row>
    <row r="113" spans="1:11" x14ac:dyDescent="0.25">
      <c r="A113" s="104" t="s">
        <v>914</v>
      </c>
      <c r="B113" s="21" t="s">
        <v>213</v>
      </c>
      <c r="C113" s="53">
        <v>1.7899498100000001E-2</v>
      </c>
      <c r="D113" s="5" t="str">
        <f t="shared" si="19"/>
        <v>N/A</v>
      </c>
      <c r="E113" s="5">
        <v>1.6386656999999999E-3</v>
      </c>
      <c r="F113" s="5" t="str">
        <f t="shared" si="20"/>
        <v>N/A</v>
      </c>
      <c r="G113" s="4">
        <v>0.53712983989999996</v>
      </c>
      <c r="H113" s="5" t="str">
        <f t="shared" si="21"/>
        <v>N/A</v>
      </c>
      <c r="I113" s="6">
        <v>-90.8</v>
      </c>
      <c r="J113" s="6">
        <v>32678</v>
      </c>
      <c r="K113" s="85" t="str">
        <f t="shared" si="22"/>
        <v>No</v>
      </c>
    </row>
    <row r="114" spans="1:11" x14ac:dyDescent="0.25">
      <c r="A114" s="104" t="s">
        <v>915</v>
      </c>
      <c r="B114" s="21" t="s">
        <v>213</v>
      </c>
      <c r="C114" s="53">
        <v>5.9382221000000004E-3</v>
      </c>
      <c r="D114" s="5" t="str">
        <f t="shared" si="19"/>
        <v>N/A</v>
      </c>
      <c r="E114" s="5">
        <v>5.7656760000000004E-4</v>
      </c>
      <c r="F114" s="5" t="str">
        <f t="shared" si="20"/>
        <v>N/A</v>
      </c>
      <c r="G114" s="4">
        <v>4.4164600000000001E-5</v>
      </c>
      <c r="H114" s="5" t="str">
        <f t="shared" si="21"/>
        <v>N/A</v>
      </c>
      <c r="I114" s="6">
        <v>-90.3</v>
      </c>
      <c r="J114" s="6">
        <v>-92.3</v>
      </c>
      <c r="K114" s="85" t="str">
        <f t="shared" si="22"/>
        <v>No</v>
      </c>
    </row>
    <row r="115" spans="1:11" x14ac:dyDescent="0.25">
      <c r="A115" s="104" t="s">
        <v>916</v>
      </c>
      <c r="B115" s="21" t="s">
        <v>213</v>
      </c>
      <c r="C115" s="53">
        <v>1.2724762000000001E-3</v>
      </c>
      <c r="D115" s="5" t="str">
        <f t="shared" si="19"/>
        <v>N/A</v>
      </c>
      <c r="E115" s="5">
        <v>0</v>
      </c>
      <c r="F115" s="5" t="str">
        <f t="shared" si="20"/>
        <v>N/A</v>
      </c>
      <c r="G115" s="4">
        <v>0</v>
      </c>
      <c r="H115" s="5" t="str">
        <f t="shared" si="21"/>
        <v>N/A</v>
      </c>
      <c r="I115" s="6">
        <v>-100</v>
      </c>
      <c r="J115" s="6" t="s">
        <v>1750</v>
      </c>
      <c r="K115" s="85" t="str">
        <f t="shared" si="22"/>
        <v>N/A</v>
      </c>
    </row>
    <row r="116" spans="1:11" x14ac:dyDescent="0.25">
      <c r="A116" s="104" t="s">
        <v>917</v>
      </c>
      <c r="B116" s="21" t="s">
        <v>213</v>
      </c>
      <c r="C116" s="53">
        <v>0.87540705100000005</v>
      </c>
      <c r="D116" s="5" t="str">
        <f t="shared" si="19"/>
        <v>N/A</v>
      </c>
      <c r="E116" s="5">
        <v>1.2136443803999999</v>
      </c>
      <c r="F116" s="5" t="str">
        <f t="shared" si="20"/>
        <v>N/A</v>
      </c>
      <c r="G116" s="4">
        <v>0.12719404200000001</v>
      </c>
      <c r="H116" s="5" t="str">
        <f t="shared" si="21"/>
        <v>N/A</v>
      </c>
      <c r="I116" s="6">
        <v>38.64</v>
      </c>
      <c r="J116" s="6">
        <v>-89.5</v>
      </c>
      <c r="K116" s="85" t="str">
        <f t="shared" si="22"/>
        <v>No</v>
      </c>
    </row>
    <row r="117" spans="1:11" x14ac:dyDescent="0.25">
      <c r="A117" s="104" t="s">
        <v>918</v>
      </c>
      <c r="B117" s="21" t="s">
        <v>213</v>
      </c>
      <c r="C117" s="53">
        <v>0.2138325512</v>
      </c>
      <c r="D117" s="5" t="str">
        <f t="shared" si="19"/>
        <v>N/A</v>
      </c>
      <c r="E117" s="5">
        <v>0.19688265090000001</v>
      </c>
      <c r="F117" s="5" t="str">
        <f t="shared" si="20"/>
        <v>N/A</v>
      </c>
      <c r="G117" s="4">
        <v>8.36035839E-2</v>
      </c>
      <c r="H117" s="5" t="str">
        <f t="shared" si="21"/>
        <v>N/A</v>
      </c>
      <c r="I117" s="6">
        <v>-7.93</v>
      </c>
      <c r="J117" s="6">
        <v>-57.5</v>
      </c>
      <c r="K117" s="85" t="str">
        <f t="shared" si="22"/>
        <v>No</v>
      </c>
    </row>
    <row r="118" spans="1:11" x14ac:dyDescent="0.25">
      <c r="A118" s="104" t="s">
        <v>919</v>
      </c>
      <c r="B118" s="21" t="s">
        <v>213</v>
      </c>
      <c r="C118" s="53">
        <v>3.6224003312000002</v>
      </c>
      <c r="D118" s="5" t="str">
        <f t="shared" si="19"/>
        <v>N/A</v>
      </c>
      <c r="E118" s="5">
        <v>4.0095115441000004</v>
      </c>
      <c r="F118" s="5" t="str">
        <f t="shared" si="20"/>
        <v>N/A</v>
      </c>
      <c r="G118" s="4">
        <v>0.26918322430000002</v>
      </c>
      <c r="H118" s="5" t="str">
        <f t="shared" si="21"/>
        <v>N/A</v>
      </c>
      <c r="I118" s="6">
        <v>10.69</v>
      </c>
      <c r="J118" s="6">
        <v>-93.3</v>
      </c>
      <c r="K118" s="85" t="str">
        <f t="shared" si="22"/>
        <v>No</v>
      </c>
    </row>
    <row r="119" spans="1:11" x14ac:dyDescent="0.25">
      <c r="A119" s="104" t="s">
        <v>920</v>
      </c>
      <c r="B119" s="21" t="s">
        <v>213</v>
      </c>
      <c r="C119" s="53">
        <v>13.135912897000001</v>
      </c>
      <c r="D119" s="5" t="str">
        <f t="shared" si="19"/>
        <v>N/A</v>
      </c>
      <c r="E119" s="5">
        <v>16.634914989999999</v>
      </c>
      <c r="F119" s="5" t="str">
        <f t="shared" si="20"/>
        <v>N/A</v>
      </c>
      <c r="G119" s="4">
        <v>17.533566198999999</v>
      </c>
      <c r="H119" s="5" t="str">
        <f t="shared" si="21"/>
        <v>N/A</v>
      </c>
      <c r="I119" s="6">
        <v>26.64</v>
      </c>
      <c r="J119" s="6">
        <v>5.4020000000000001</v>
      </c>
      <c r="K119" s="85" t="str">
        <f t="shared" si="22"/>
        <v>Yes</v>
      </c>
    </row>
    <row r="120" spans="1:11" x14ac:dyDescent="0.25">
      <c r="A120" s="104" t="s">
        <v>921</v>
      </c>
      <c r="B120" s="21" t="s">
        <v>213</v>
      </c>
      <c r="C120" s="53">
        <v>9.5833008144999994</v>
      </c>
      <c r="D120" s="5" t="str">
        <f t="shared" si="19"/>
        <v>N/A</v>
      </c>
      <c r="E120" s="5">
        <v>12.430887756000001</v>
      </c>
      <c r="F120" s="5" t="str">
        <f t="shared" si="20"/>
        <v>N/A</v>
      </c>
      <c r="G120" s="4">
        <v>12.553875289</v>
      </c>
      <c r="H120" s="5" t="str">
        <f t="shared" si="21"/>
        <v>N/A</v>
      </c>
      <c r="I120" s="6">
        <v>29.71</v>
      </c>
      <c r="J120" s="6">
        <v>0.98939999999999995</v>
      </c>
      <c r="K120" s="85" t="str">
        <f t="shared" si="22"/>
        <v>Yes</v>
      </c>
    </row>
    <row r="121" spans="1:11" x14ac:dyDescent="0.25">
      <c r="A121" s="104" t="s">
        <v>922</v>
      </c>
      <c r="B121" s="21" t="s">
        <v>213</v>
      </c>
      <c r="C121" s="53">
        <v>0</v>
      </c>
      <c r="D121" s="5" t="str">
        <f t="shared" si="19"/>
        <v>N/A</v>
      </c>
      <c r="E121" s="5">
        <v>0</v>
      </c>
      <c r="F121" s="5" t="str">
        <f t="shared" si="20"/>
        <v>N/A</v>
      </c>
      <c r="G121" s="4">
        <v>8.4840192600000003E-2</v>
      </c>
      <c r="H121" s="5" t="str">
        <f t="shared" si="21"/>
        <v>N/A</v>
      </c>
      <c r="I121" s="6" t="s">
        <v>1750</v>
      </c>
      <c r="J121" s="6" t="s">
        <v>1750</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0.7864185508</v>
      </c>
      <c r="D123" s="5" t="str">
        <f t="shared" si="19"/>
        <v>N/A</v>
      </c>
      <c r="E123" s="5">
        <v>0.90654628749999999</v>
      </c>
      <c r="F123" s="5" t="str">
        <f t="shared" si="20"/>
        <v>N/A</v>
      </c>
      <c r="G123" s="4">
        <v>1.0441394240999999</v>
      </c>
      <c r="H123" s="5" t="str">
        <f t="shared" si="21"/>
        <v>N/A</v>
      </c>
      <c r="I123" s="6">
        <v>15.28</v>
      </c>
      <c r="J123" s="6">
        <v>15.18</v>
      </c>
      <c r="K123" s="85" t="str">
        <f t="shared" si="22"/>
        <v>Yes</v>
      </c>
    </row>
    <row r="124" spans="1:11" x14ac:dyDescent="0.25">
      <c r="A124" s="104" t="s">
        <v>925</v>
      </c>
      <c r="B124" s="21" t="s">
        <v>213</v>
      </c>
      <c r="C124" s="53">
        <v>0</v>
      </c>
      <c r="D124" s="5" t="str">
        <f t="shared" si="19"/>
        <v>N/A</v>
      </c>
      <c r="E124" s="5">
        <v>0</v>
      </c>
      <c r="F124" s="5" t="str">
        <f t="shared" si="20"/>
        <v>N/A</v>
      </c>
      <c r="G124" s="4">
        <v>7.8612983999999993E-3</v>
      </c>
      <c r="H124" s="5" t="str">
        <f t="shared" si="21"/>
        <v>N/A</v>
      </c>
      <c r="I124" s="6" t="s">
        <v>1750</v>
      </c>
      <c r="J124" s="6" t="s">
        <v>1750</v>
      </c>
      <c r="K124" s="85" t="str">
        <f t="shared" si="22"/>
        <v>N/A</v>
      </c>
    </row>
    <row r="125" spans="1:11" x14ac:dyDescent="0.25">
      <c r="A125" s="104" t="s">
        <v>926</v>
      </c>
      <c r="B125" s="21" t="s">
        <v>213</v>
      </c>
      <c r="C125" s="53">
        <v>2.2084530875000001</v>
      </c>
      <c r="D125" s="5" t="str">
        <f t="shared" si="19"/>
        <v>N/A</v>
      </c>
      <c r="E125" s="5">
        <v>2.5258514689</v>
      </c>
      <c r="F125" s="5" t="str">
        <f t="shared" si="20"/>
        <v>N/A</v>
      </c>
      <c r="G125" s="4">
        <v>2.5604867292</v>
      </c>
      <c r="H125" s="5" t="str">
        <f t="shared" si="21"/>
        <v>N/A</v>
      </c>
      <c r="I125" s="6">
        <v>14.37</v>
      </c>
      <c r="J125" s="6">
        <v>1.371</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0</v>
      </c>
      <c r="F127" s="5" t="str">
        <f t="shared" si="20"/>
        <v>N/A</v>
      </c>
      <c r="G127" s="4">
        <v>0.27757449789999999</v>
      </c>
      <c r="H127" s="5" t="str">
        <f t="shared" si="21"/>
        <v>N/A</v>
      </c>
      <c r="I127" s="6" t="s">
        <v>1750</v>
      </c>
      <c r="J127" s="6" t="s">
        <v>1750</v>
      </c>
      <c r="K127" s="85" t="str">
        <f t="shared" si="22"/>
        <v>N/A</v>
      </c>
    </row>
    <row r="128" spans="1:11" x14ac:dyDescent="0.25">
      <c r="A128" s="104" t="s">
        <v>929</v>
      </c>
      <c r="B128" s="21" t="s">
        <v>213</v>
      </c>
      <c r="C128" s="53">
        <v>0.30109613930000001</v>
      </c>
      <c r="D128" s="5" t="str">
        <f t="shared" si="19"/>
        <v>N/A</v>
      </c>
      <c r="E128" s="5">
        <v>0.41637281949999999</v>
      </c>
      <c r="F128" s="5" t="str">
        <f t="shared" si="20"/>
        <v>N/A</v>
      </c>
      <c r="G128" s="4">
        <v>0.54733186209999996</v>
      </c>
      <c r="H128" s="5" t="str">
        <f t="shared" si="21"/>
        <v>N/A</v>
      </c>
      <c r="I128" s="6">
        <v>38.29</v>
      </c>
      <c r="J128" s="6">
        <v>31.45</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0.25664430500000002</v>
      </c>
      <c r="D130" s="94" t="str">
        <f t="shared" si="19"/>
        <v>N/A</v>
      </c>
      <c r="E130" s="94">
        <v>0.35525665750000002</v>
      </c>
      <c r="F130" s="94" t="str">
        <f t="shared" si="20"/>
        <v>N/A</v>
      </c>
      <c r="G130" s="98">
        <v>0.45745690529999999</v>
      </c>
      <c r="H130" s="94" t="str">
        <f t="shared" si="21"/>
        <v>N/A</v>
      </c>
      <c r="I130" s="95">
        <v>38.42</v>
      </c>
      <c r="J130" s="95">
        <v>28.77</v>
      </c>
      <c r="K130" s="96" t="str">
        <f t="shared" si="22"/>
        <v>Yes</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241241</v>
      </c>
      <c r="D6" s="5" t="str">
        <f>IF($B6="N/A","N/A",IF(C6&gt;15,"No",IF(C6&lt;-15,"No","Yes")))</f>
        <v>N/A</v>
      </c>
      <c r="E6" s="22">
        <v>265038</v>
      </c>
      <c r="F6" s="5" t="str">
        <f>IF($B6="N/A","N/A",IF(E6&gt;15,"No",IF(E6&lt;-15,"No","Yes")))</f>
        <v>N/A</v>
      </c>
      <c r="G6" s="22">
        <v>192959</v>
      </c>
      <c r="H6" s="5" t="str">
        <f>IF($B6="N/A","N/A",IF(G6&gt;15,"No",IF(G6&lt;-15,"No","Yes")))</f>
        <v>N/A</v>
      </c>
      <c r="I6" s="6">
        <v>9.8640000000000008</v>
      </c>
      <c r="J6" s="6">
        <v>-27.2</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72.658876393</v>
      </c>
      <c r="D9" s="5" t="str">
        <f t="shared" ref="D9:D17" si="1">IF($B9="N/A","N/A",IF(C9&gt;15,"No",IF(C9&lt;-15,"No","Yes")))</f>
        <v>N/A</v>
      </c>
      <c r="E9" s="23">
        <v>71.036885276999996</v>
      </c>
      <c r="F9" s="5" t="str">
        <f>IF($B9="N/A","N/A",IF(E9&gt;15,"No",IF(E9&lt;-15,"No","Yes")))</f>
        <v>N/A</v>
      </c>
      <c r="G9" s="23">
        <v>72.674625179000003</v>
      </c>
      <c r="H9" s="5" t="str">
        <f>IF($B9="N/A","N/A",IF(G9&gt;15,"No",IF(G9&lt;-15,"No","Yes")))</f>
        <v>N/A</v>
      </c>
      <c r="I9" s="6">
        <v>-2.23</v>
      </c>
      <c r="J9" s="6">
        <v>2.3050000000000002</v>
      </c>
      <c r="K9" s="85" t="str">
        <f t="shared" si="0"/>
        <v>Yes</v>
      </c>
    </row>
    <row r="10" spans="1:11" x14ac:dyDescent="0.25">
      <c r="A10" s="104" t="s">
        <v>16</v>
      </c>
      <c r="B10" s="21" t="s">
        <v>213</v>
      </c>
      <c r="C10" s="44">
        <v>13.561127668999999</v>
      </c>
      <c r="D10" s="5" t="str">
        <f t="shared" si="1"/>
        <v>N/A</v>
      </c>
      <c r="E10" s="4">
        <v>12.701197563999999</v>
      </c>
      <c r="F10" s="5" t="str">
        <f>IF($B10="N/A","N/A",IF(E10&gt;15,"No",IF(E10&lt;-15,"No","Yes")))</f>
        <v>N/A</v>
      </c>
      <c r="G10" s="4">
        <v>10.928746521000001</v>
      </c>
      <c r="H10" s="5" t="str">
        <f>IF($B10="N/A","N/A",IF(G10&gt;15,"No",IF(G10&lt;-15,"No","Yes")))</f>
        <v>N/A</v>
      </c>
      <c r="I10" s="6">
        <v>-6.34</v>
      </c>
      <c r="J10" s="6">
        <v>-14</v>
      </c>
      <c r="K10" s="85" t="str">
        <f t="shared" si="0"/>
        <v>Yes</v>
      </c>
    </row>
    <row r="11" spans="1:11" x14ac:dyDescent="0.25">
      <c r="A11" s="104" t="s">
        <v>36</v>
      </c>
      <c r="B11" s="21" t="s">
        <v>213</v>
      </c>
      <c r="C11" s="44">
        <v>20.133381399000001</v>
      </c>
      <c r="D11" s="5" t="str">
        <f t="shared" si="1"/>
        <v>N/A</v>
      </c>
      <c r="E11" s="4">
        <v>21.593015809000001</v>
      </c>
      <c r="F11" s="5" t="str">
        <f>IF($B11="N/A","N/A",IF(E11&gt;15,"No",IF(E11&lt;-15,"No","Yes")))</f>
        <v>N/A</v>
      </c>
      <c r="G11" s="4">
        <v>20.850071271000001</v>
      </c>
      <c r="H11" s="5" t="str">
        <f>IF($B11="N/A","N/A",IF(G11&gt;15,"No",IF(G11&lt;-15,"No","Yes")))</f>
        <v>N/A</v>
      </c>
      <c r="I11" s="6">
        <v>7.25</v>
      </c>
      <c r="J11" s="6">
        <v>-3.44</v>
      </c>
      <c r="K11" s="85" t="str">
        <f t="shared" si="0"/>
        <v>Yes</v>
      </c>
    </row>
    <row r="12" spans="1:11" x14ac:dyDescent="0.25">
      <c r="A12" s="104" t="s">
        <v>37</v>
      </c>
      <c r="B12" s="21" t="s">
        <v>213</v>
      </c>
      <c r="C12" s="44">
        <v>0</v>
      </c>
      <c r="D12" s="5" t="str">
        <f t="shared" si="1"/>
        <v>N/A</v>
      </c>
      <c r="E12" s="4">
        <v>0</v>
      </c>
      <c r="F12" s="5" t="str">
        <f>IF($B12="N/A","N/A",IF(E12&gt;15,"No",IF(E12&lt;-15,"No","Yes")))</f>
        <v>N/A</v>
      </c>
      <c r="G12" s="4">
        <v>0</v>
      </c>
      <c r="H12" s="5" t="str">
        <f>IF($B12="N/A","N/A",IF(G12&gt;15,"No",IF(G12&lt;-15,"No","Yes")))</f>
        <v>N/A</v>
      </c>
      <c r="I12" s="6" t="s">
        <v>1750</v>
      </c>
      <c r="J12" s="6" t="s">
        <v>1750</v>
      </c>
      <c r="K12" s="85" t="str">
        <f t="shared" si="0"/>
        <v>N/A</v>
      </c>
    </row>
    <row r="13" spans="1:11" x14ac:dyDescent="0.25">
      <c r="A13" s="104" t="s">
        <v>38</v>
      </c>
      <c r="B13" s="21" t="s">
        <v>213</v>
      </c>
      <c r="C13" s="44">
        <v>12.725976377</v>
      </c>
      <c r="D13" s="5" t="str">
        <f t="shared" si="1"/>
        <v>N/A</v>
      </c>
      <c r="E13" s="4">
        <v>11.588515648</v>
      </c>
      <c r="F13" s="5" t="str">
        <f>IF($B13="N/A","N/A",IF(E13&gt;15,"No",IF(E13&lt;-15,"No","Yes")))</f>
        <v>N/A</v>
      </c>
      <c r="G13" s="4">
        <v>10.077654901000001</v>
      </c>
      <c r="H13" s="5" t="str">
        <f>IF($B13="N/A","N/A",IF(G13&gt;15,"No",IF(G13&lt;-15,"No","Yes")))</f>
        <v>N/A</v>
      </c>
      <c r="I13" s="6">
        <v>-8.94</v>
      </c>
      <c r="J13" s="6">
        <v>-13</v>
      </c>
      <c r="K13" s="85" t="str">
        <f t="shared" si="0"/>
        <v>Yes</v>
      </c>
    </row>
    <row r="14" spans="1:11" x14ac:dyDescent="0.25">
      <c r="A14" s="104" t="s">
        <v>671</v>
      </c>
      <c r="B14" s="21" t="s">
        <v>213</v>
      </c>
      <c r="C14" s="44">
        <v>6.5142326552999998</v>
      </c>
      <c r="D14" s="5" t="str">
        <f t="shared" si="1"/>
        <v>N/A</v>
      </c>
      <c r="E14" s="4">
        <v>7.2080230004999999</v>
      </c>
      <c r="F14" s="5" t="str">
        <f t="shared" ref="F14:F33" si="2">IF($B14="N/A","N/A",IF(E14&gt;15,"No",IF(E14&lt;-15,"No","Yes")))</f>
        <v>N/A</v>
      </c>
      <c r="G14" s="4">
        <v>6.7651677298999999</v>
      </c>
      <c r="H14" s="5" t="str">
        <f t="shared" ref="H14:H33" si="3">IF($B14="N/A","N/A",IF(G14&gt;15,"No",IF(G14&lt;-15,"No","Yes")))</f>
        <v>N/A</v>
      </c>
      <c r="I14" s="6">
        <v>10.65</v>
      </c>
      <c r="J14" s="6">
        <v>-6.14</v>
      </c>
      <c r="K14" s="85" t="str">
        <f t="shared" ref="K14:K30" si="4">IF(J14="Div by 0", "N/A", IF(J14="N/A","N/A", IF(J14&gt;30, "No", IF(J14&lt;-30, "No", "Yes"))))</f>
        <v>Yes</v>
      </c>
    </row>
    <row r="15" spans="1:11" x14ac:dyDescent="0.25">
      <c r="A15" s="104" t="s">
        <v>672</v>
      </c>
      <c r="B15" s="21" t="s">
        <v>213</v>
      </c>
      <c r="C15" s="44">
        <v>3.1619832450000001</v>
      </c>
      <c r="D15" s="5" t="str">
        <f t="shared" si="1"/>
        <v>N/A</v>
      </c>
      <c r="E15" s="4">
        <v>2.5003961696000001</v>
      </c>
      <c r="F15" s="5" t="str">
        <f t="shared" si="2"/>
        <v>N/A</v>
      </c>
      <c r="G15" s="4">
        <v>1.9662208033999999</v>
      </c>
      <c r="H15" s="5" t="str">
        <f t="shared" si="3"/>
        <v>N/A</v>
      </c>
      <c r="I15" s="6">
        <v>-20.9</v>
      </c>
      <c r="J15" s="6">
        <v>-21.4</v>
      </c>
      <c r="K15" s="85" t="str">
        <f t="shared" si="4"/>
        <v>Yes</v>
      </c>
    </row>
    <row r="16" spans="1:11" x14ac:dyDescent="0.25">
      <c r="A16" s="104" t="s">
        <v>379</v>
      </c>
      <c r="B16" s="21" t="s">
        <v>213</v>
      </c>
      <c r="C16" s="44">
        <v>11.498874569</v>
      </c>
      <c r="D16" s="5" t="str">
        <f t="shared" si="1"/>
        <v>N/A</v>
      </c>
      <c r="E16" s="4">
        <v>11.193489236</v>
      </c>
      <c r="F16" s="5" t="str">
        <f t="shared" si="2"/>
        <v>N/A</v>
      </c>
      <c r="G16" s="4">
        <v>7.9985903741</v>
      </c>
      <c r="H16" s="5" t="str">
        <f t="shared" si="3"/>
        <v>N/A</v>
      </c>
      <c r="I16" s="6">
        <v>-2.66</v>
      </c>
      <c r="J16" s="6">
        <v>-28.5</v>
      </c>
      <c r="K16" s="85" t="str">
        <f t="shared" si="4"/>
        <v>Yes</v>
      </c>
    </row>
    <row r="17" spans="1:11" x14ac:dyDescent="0.25">
      <c r="A17" s="104" t="s">
        <v>380</v>
      </c>
      <c r="B17" s="21" t="s">
        <v>213</v>
      </c>
      <c r="C17" s="44">
        <v>28.289552771</v>
      </c>
      <c r="D17" s="5" t="str">
        <f t="shared" si="1"/>
        <v>N/A</v>
      </c>
      <c r="E17" s="4">
        <v>32.138787645999997</v>
      </c>
      <c r="F17" s="5" t="str">
        <f t="shared" si="2"/>
        <v>N/A</v>
      </c>
      <c r="G17" s="4">
        <v>33.874035417000002</v>
      </c>
      <c r="H17" s="5" t="str">
        <f t="shared" si="3"/>
        <v>N/A</v>
      </c>
      <c r="I17" s="6">
        <v>13.61</v>
      </c>
      <c r="J17" s="6">
        <v>5.399</v>
      </c>
      <c r="K17" s="85" t="str">
        <f t="shared" si="4"/>
        <v>Yes</v>
      </c>
    </row>
    <row r="18" spans="1:11" x14ac:dyDescent="0.25">
      <c r="A18" s="104" t="s">
        <v>381</v>
      </c>
      <c r="B18" s="21" t="s">
        <v>213</v>
      </c>
      <c r="C18" s="44">
        <v>0.13057481939999999</v>
      </c>
      <c r="D18" s="5" t="str">
        <f t="shared" ref="D18:D33" si="5">IF($B18="N/A","N/A",IF(C18&gt;15,"No",IF(C18&lt;-15,"No","Yes")))</f>
        <v>N/A</v>
      </c>
      <c r="E18" s="4">
        <v>6.1877919400000002E-2</v>
      </c>
      <c r="F18" s="5" t="str">
        <f t="shared" si="2"/>
        <v>N/A</v>
      </c>
      <c r="G18" s="4">
        <v>0.1046854513</v>
      </c>
      <c r="H18" s="5" t="str">
        <f t="shared" si="3"/>
        <v>N/A</v>
      </c>
      <c r="I18" s="6">
        <v>-52.6</v>
      </c>
      <c r="J18" s="6">
        <v>69.180000000000007</v>
      </c>
      <c r="K18" s="85" t="str">
        <f t="shared" si="4"/>
        <v>No</v>
      </c>
    </row>
    <row r="19" spans="1:11" x14ac:dyDescent="0.25">
      <c r="A19" s="104" t="s">
        <v>382</v>
      </c>
      <c r="B19" s="21" t="s">
        <v>213</v>
      </c>
      <c r="C19" s="44">
        <v>20.937568655</v>
      </c>
      <c r="D19" s="5" t="str">
        <f t="shared" si="5"/>
        <v>N/A</v>
      </c>
      <c r="E19" s="4">
        <v>17.268467163</v>
      </c>
      <c r="F19" s="5" t="str">
        <f t="shared" si="2"/>
        <v>N/A</v>
      </c>
      <c r="G19" s="4">
        <v>14.551795976999999</v>
      </c>
      <c r="H19" s="5" t="str">
        <f t="shared" si="3"/>
        <v>N/A</v>
      </c>
      <c r="I19" s="6">
        <v>-17.5</v>
      </c>
      <c r="J19" s="6">
        <v>-15.7</v>
      </c>
      <c r="K19" s="85" t="str">
        <f t="shared" si="4"/>
        <v>Yes</v>
      </c>
    </row>
    <row r="20" spans="1:11" x14ac:dyDescent="0.25">
      <c r="A20" s="104" t="s">
        <v>384</v>
      </c>
      <c r="B20" s="21" t="s">
        <v>213</v>
      </c>
      <c r="C20" s="44">
        <v>0.33327668179999997</v>
      </c>
      <c r="D20" s="5" t="str">
        <f t="shared" si="5"/>
        <v>N/A</v>
      </c>
      <c r="E20" s="4">
        <v>0.2595854179</v>
      </c>
      <c r="F20" s="5" t="str">
        <f t="shared" si="2"/>
        <v>N/A</v>
      </c>
      <c r="G20" s="4">
        <v>3.5707067304</v>
      </c>
      <c r="H20" s="5" t="str">
        <f t="shared" si="3"/>
        <v>N/A</v>
      </c>
      <c r="I20" s="6">
        <v>-22.1</v>
      </c>
      <c r="J20" s="6">
        <v>1276</v>
      </c>
      <c r="K20" s="85" t="str">
        <f t="shared" si="4"/>
        <v>No</v>
      </c>
    </row>
    <row r="21" spans="1:11" x14ac:dyDescent="0.25">
      <c r="A21" s="104" t="s">
        <v>385</v>
      </c>
      <c r="B21" s="21" t="s">
        <v>213</v>
      </c>
      <c r="C21" s="44">
        <v>6.5382750029999999</v>
      </c>
      <c r="D21" s="5" t="str">
        <f t="shared" si="5"/>
        <v>N/A</v>
      </c>
      <c r="E21" s="4">
        <v>6.8650533130999998</v>
      </c>
      <c r="F21" s="5" t="str">
        <f t="shared" si="2"/>
        <v>N/A</v>
      </c>
      <c r="G21" s="4">
        <v>6.6361247725999997</v>
      </c>
      <c r="H21" s="5" t="str">
        <f t="shared" si="3"/>
        <v>N/A</v>
      </c>
      <c r="I21" s="6">
        <v>4.9980000000000002</v>
      </c>
      <c r="J21" s="6">
        <v>-3.33</v>
      </c>
      <c r="K21" s="85" t="str">
        <f t="shared" si="4"/>
        <v>Yes</v>
      </c>
    </row>
    <row r="22" spans="1:11" x14ac:dyDescent="0.25">
      <c r="A22" s="104" t="s">
        <v>386</v>
      </c>
      <c r="B22" s="21" t="s">
        <v>213</v>
      </c>
      <c r="C22" s="44">
        <v>3.2291360091999999</v>
      </c>
      <c r="D22" s="5" t="str">
        <f t="shared" si="5"/>
        <v>N/A</v>
      </c>
      <c r="E22" s="4">
        <v>3.4047947840999999</v>
      </c>
      <c r="F22" s="5" t="str">
        <f t="shared" si="2"/>
        <v>N/A</v>
      </c>
      <c r="G22" s="4">
        <v>3.9630180505000001</v>
      </c>
      <c r="H22" s="5" t="str">
        <f t="shared" si="3"/>
        <v>N/A</v>
      </c>
      <c r="I22" s="6">
        <v>5.44</v>
      </c>
      <c r="J22" s="6">
        <v>16.399999999999999</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1750</v>
      </c>
      <c r="J23" s="6" t="s">
        <v>1750</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1750</v>
      </c>
      <c r="J24" s="6" t="s">
        <v>1750</v>
      </c>
      <c r="K24" s="85" t="str">
        <f t="shared" si="4"/>
        <v>N/A</v>
      </c>
    </row>
    <row r="25" spans="1:11" x14ac:dyDescent="0.25">
      <c r="A25" s="104" t="s">
        <v>391</v>
      </c>
      <c r="B25" s="21" t="s">
        <v>213</v>
      </c>
      <c r="C25" s="44">
        <v>2.2964587280000002</v>
      </c>
      <c r="D25" s="5" t="str">
        <f t="shared" si="5"/>
        <v>N/A</v>
      </c>
      <c r="E25" s="4">
        <v>1.0938054166</v>
      </c>
      <c r="F25" s="5" t="str">
        <f t="shared" si="2"/>
        <v>N/A</v>
      </c>
      <c r="G25" s="4">
        <v>1.2168388103000001</v>
      </c>
      <c r="H25" s="5" t="str">
        <f t="shared" si="3"/>
        <v>N/A</v>
      </c>
      <c r="I25" s="6">
        <v>-52.4</v>
      </c>
      <c r="J25" s="6">
        <v>11.25</v>
      </c>
      <c r="K25" s="85" t="str">
        <f t="shared" si="4"/>
        <v>Yes</v>
      </c>
    </row>
    <row r="26" spans="1:11" x14ac:dyDescent="0.25">
      <c r="A26" s="104" t="s">
        <v>392</v>
      </c>
      <c r="B26" s="21" t="s">
        <v>213</v>
      </c>
      <c r="C26" s="44">
        <v>2.5820652377000002</v>
      </c>
      <c r="D26" s="5" t="str">
        <f t="shared" si="5"/>
        <v>N/A</v>
      </c>
      <c r="E26" s="4">
        <v>2.9407103886999999</v>
      </c>
      <c r="F26" s="5" t="str">
        <f t="shared" si="2"/>
        <v>N/A</v>
      </c>
      <c r="G26" s="4">
        <v>3.3131390606000002</v>
      </c>
      <c r="H26" s="5" t="str">
        <f t="shared" si="3"/>
        <v>N/A</v>
      </c>
      <c r="I26" s="6">
        <v>13.89</v>
      </c>
      <c r="J26" s="6">
        <v>12.66</v>
      </c>
      <c r="K26" s="85" t="str">
        <f t="shared" si="4"/>
        <v>Yes</v>
      </c>
    </row>
    <row r="27" spans="1:11" x14ac:dyDescent="0.25">
      <c r="A27" s="104" t="s">
        <v>393</v>
      </c>
      <c r="B27" s="21" t="s">
        <v>213</v>
      </c>
      <c r="C27" s="44">
        <v>8.2904646999999998E-3</v>
      </c>
      <c r="D27" s="5" t="str">
        <f t="shared" si="5"/>
        <v>N/A</v>
      </c>
      <c r="E27" s="4">
        <v>1.9997132500000001E-2</v>
      </c>
      <c r="F27" s="5" t="str">
        <f t="shared" si="2"/>
        <v>N/A</v>
      </c>
      <c r="G27" s="4">
        <v>2.0729792E-3</v>
      </c>
      <c r="H27" s="5" t="str">
        <f t="shared" si="3"/>
        <v>N/A</v>
      </c>
      <c r="I27" s="6">
        <v>141.19999999999999</v>
      </c>
      <c r="J27" s="6">
        <v>-89.6</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1750</v>
      </c>
      <c r="J28" s="6" t="s">
        <v>1750</v>
      </c>
      <c r="K28" s="85" t="str">
        <f t="shared" si="4"/>
        <v>N/A</v>
      </c>
    </row>
    <row r="29" spans="1:11" x14ac:dyDescent="0.25">
      <c r="A29" s="104" t="s">
        <v>399</v>
      </c>
      <c r="B29" s="21" t="s">
        <v>213</v>
      </c>
      <c r="C29" s="44">
        <v>12.27776373</v>
      </c>
      <c r="D29" s="5" t="str">
        <f t="shared" si="5"/>
        <v>N/A</v>
      </c>
      <c r="E29" s="4">
        <v>11.837547823</v>
      </c>
      <c r="F29" s="5" t="str">
        <f t="shared" si="2"/>
        <v>N/A</v>
      </c>
      <c r="G29" s="4">
        <v>12.091169626999999</v>
      </c>
      <c r="H29" s="5" t="str">
        <f t="shared" si="3"/>
        <v>N/A</v>
      </c>
      <c r="I29" s="6">
        <v>-3.59</v>
      </c>
      <c r="J29" s="6">
        <v>2.1429999999999998</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1750</v>
      </c>
      <c r="J30" s="6" t="s">
        <v>1750</v>
      </c>
      <c r="K30" s="85" t="str">
        <f t="shared" si="4"/>
        <v>N/A</v>
      </c>
    </row>
    <row r="31" spans="1:11" x14ac:dyDescent="0.25">
      <c r="A31" s="104" t="s">
        <v>32</v>
      </c>
      <c r="B31" s="21" t="s">
        <v>213</v>
      </c>
      <c r="C31" s="44">
        <v>100</v>
      </c>
      <c r="D31" s="5" t="str">
        <f t="shared" si="5"/>
        <v>N/A</v>
      </c>
      <c r="E31" s="4">
        <v>100</v>
      </c>
      <c r="F31" s="5" t="str">
        <f t="shared" si="2"/>
        <v>N/A</v>
      </c>
      <c r="G31" s="4">
        <v>99.990153348999996</v>
      </c>
      <c r="H31" s="5" t="str">
        <f t="shared" si="3"/>
        <v>N/A</v>
      </c>
      <c r="I31" s="6">
        <v>0</v>
      </c>
      <c r="J31" s="6">
        <v>-0.01</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99.990410331000007</v>
      </c>
      <c r="H32" s="5" t="str">
        <f>IF($B32="N/A","N/A",IF(G32&gt;100,"No",IF(G32&lt;85,"No","Yes")))</f>
        <v>Yes</v>
      </c>
      <c r="I32" s="6">
        <v>0</v>
      </c>
      <c r="J32" s="6">
        <v>-0.01</v>
      </c>
      <c r="K32" s="85" t="str">
        <f t="shared" si="6"/>
        <v>Yes</v>
      </c>
    </row>
    <row r="33" spans="1:11" x14ac:dyDescent="0.25">
      <c r="A33" s="104" t="s">
        <v>905</v>
      </c>
      <c r="B33" s="21" t="s">
        <v>213</v>
      </c>
      <c r="C33" s="44">
        <v>54.720383351000002</v>
      </c>
      <c r="D33" s="5" t="str">
        <f t="shared" si="5"/>
        <v>N/A</v>
      </c>
      <c r="E33" s="4">
        <v>56.609995548000001</v>
      </c>
      <c r="F33" s="5" t="str">
        <f t="shared" si="2"/>
        <v>N/A</v>
      </c>
      <c r="G33" s="4">
        <v>56.577692546999998</v>
      </c>
      <c r="H33" s="5" t="str">
        <f t="shared" si="3"/>
        <v>N/A</v>
      </c>
      <c r="I33" s="6">
        <v>3.4529999999999998</v>
      </c>
      <c r="J33" s="6">
        <v>-5.7000000000000002E-2</v>
      </c>
      <c r="K33" s="85" t="str">
        <f t="shared" si="6"/>
        <v>Yes</v>
      </c>
    </row>
    <row r="34" spans="1:11" x14ac:dyDescent="0.25">
      <c r="A34" s="104" t="s">
        <v>846</v>
      </c>
      <c r="B34" s="21" t="s">
        <v>268</v>
      </c>
      <c r="C34" s="44">
        <v>4.1982913352000004</v>
      </c>
      <c r="D34" s="5" t="str">
        <f>IF($B34="N/A","N/A",IF(C34&gt;25,"No",IF(C34&lt;5,"No","Yes")))</f>
        <v>No</v>
      </c>
      <c r="E34" s="4">
        <v>4.2144899977000003</v>
      </c>
      <c r="F34" s="5" t="str">
        <f>IF($B34="N/A","N/A",IF(E34&gt;25,"No",IF(E34&lt;5,"No","Yes")))</f>
        <v>No</v>
      </c>
      <c r="G34" s="4">
        <v>4.3733803255000003</v>
      </c>
      <c r="H34" s="5" t="str">
        <f>IF($B34="N/A","N/A",IF(G34&gt;25,"No",IF(G34&lt;5,"No","Yes")))</f>
        <v>No</v>
      </c>
      <c r="I34" s="6">
        <v>0.38579999999999998</v>
      </c>
      <c r="J34" s="6">
        <v>3.77</v>
      </c>
      <c r="K34" s="85" t="str">
        <f t="shared" si="6"/>
        <v>Yes</v>
      </c>
    </row>
    <row r="35" spans="1:11" x14ac:dyDescent="0.25">
      <c r="A35" s="104" t="s">
        <v>847</v>
      </c>
      <c r="B35" s="21" t="s">
        <v>269</v>
      </c>
      <c r="C35" s="44">
        <v>41.012928979999998</v>
      </c>
      <c r="D35" s="5" t="str">
        <f>IF($B35="N/A","N/A",IF(C35&gt;70,"No",IF(C35&lt;40,"No","Yes")))</f>
        <v>Yes</v>
      </c>
      <c r="E35" s="4">
        <v>42.083399362000002</v>
      </c>
      <c r="F35" s="5" t="str">
        <f>IF($B35="N/A","N/A",IF(E35&gt;70,"No",IF(E35&lt;40,"No","Yes")))</f>
        <v>Yes</v>
      </c>
      <c r="G35" s="4">
        <v>41.690681040999998</v>
      </c>
      <c r="H35" s="5" t="str">
        <f>IF($B35="N/A","N/A",IF(G35&gt;70,"No",IF(G35&lt;40,"No","Yes")))</f>
        <v>Yes</v>
      </c>
      <c r="I35" s="6">
        <v>2.61</v>
      </c>
      <c r="J35" s="6">
        <v>-0.93300000000000005</v>
      </c>
      <c r="K35" s="85" t="str">
        <f t="shared" si="6"/>
        <v>Yes</v>
      </c>
    </row>
    <row r="36" spans="1:11" x14ac:dyDescent="0.25">
      <c r="A36" s="104" t="s">
        <v>848</v>
      </c>
      <c r="B36" s="21" t="s">
        <v>270</v>
      </c>
      <c r="C36" s="44">
        <v>54.788779685000002</v>
      </c>
      <c r="D36" s="5" t="str">
        <f>IF($B36="N/A","N/A",IF(C36&gt;55,"No",IF(C36&lt;20,"No","Yes")))</f>
        <v>Yes</v>
      </c>
      <c r="E36" s="4">
        <v>53.702110640999997</v>
      </c>
      <c r="F36" s="5" t="str">
        <f>IF($B36="N/A","N/A",IF(E36&gt;55,"No",IF(E36&lt;20,"No","Yes")))</f>
        <v>Yes</v>
      </c>
      <c r="G36" s="4">
        <v>53.596973151999997</v>
      </c>
      <c r="H36" s="5" t="str">
        <f>IF($B36="N/A","N/A",IF(G36&gt;55,"No",IF(G36&lt;20,"No","Yes")))</f>
        <v>Yes</v>
      </c>
      <c r="I36" s="6">
        <v>-1.98</v>
      </c>
      <c r="J36" s="6">
        <v>-0.19600000000000001</v>
      </c>
      <c r="K36" s="85" t="str">
        <f t="shared" si="6"/>
        <v>Yes</v>
      </c>
    </row>
    <row r="37" spans="1:11" x14ac:dyDescent="0.25">
      <c r="A37" s="104" t="s">
        <v>163</v>
      </c>
      <c r="B37" s="21" t="s">
        <v>246</v>
      </c>
      <c r="C37" s="44">
        <v>94.673790939</v>
      </c>
      <c r="D37" s="5" t="str">
        <f>IF($B37="N/A","N/A",IF(C37&gt;95,"Yes","No"))</f>
        <v>No</v>
      </c>
      <c r="E37" s="4">
        <v>95.903606275000001</v>
      </c>
      <c r="F37" s="5" t="str">
        <f>IF($B37="N/A","N/A",IF(E37&gt;95,"Yes","No"))</f>
        <v>Yes</v>
      </c>
      <c r="G37" s="4">
        <v>97.174011058999994</v>
      </c>
      <c r="H37" s="5" t="str">
        <f>IF($B37="N/A","N/A",IF(G37&gt;95,"Yes","No"))</f>
        <v>Yes</v>
      </c>
      <c r="I37" s="6">
        <v>1.2989999999999999</v>
      </c>
      <c r="J37" s="6">
        <v>1.325</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85" t="str">
        <f t="shared" si="6"/>
        <v>Yes</v>
      </c>
    </row>
    <row r="40" spans="1:11" x14ac:dyDescent="0.25">
      <c r="A40" s="104" t="s">
        <v>43</v>
      </c>
      <c r="B40" s="21" t="s">
        <v>223</v>
      </c>
      <c r="C40" s="44">
        <v>96.731961760999994</v>
      </c>
      <c r="D40" s="5" t="str">
        <f>IF($B40="N/A","N/A",IF(C40&gt;100,"No",IF(C40&lt;98,"No","Yes")))</f>
        <v>No</v>
      </c>
      <c r="E40" s="4">
        <v>98.236447045000006</v>
      </c>
      <c r="F40" s="5" t="str">
        <f>IF($B40="N/A","N/A",IF(E40&gt;100,"No",IF(E40&lt;98,"No","Yes")))</f>
        <v>Yes</v>
      </c>
      <c r="G40" s="4">
        <v>99.073442248999996</v>
      </c>
      <c r="H40" s="5" t="str">
        <f>IF($B40="N/A","N/A",IF(G40&gt;100,"No",IF(G40&lt;98,"No","Yes")))</f>
        <v>Yes</v>
      </c>
      <c r="I40" s="6">
        <v>1.5549999999999999</v>
      </c>
      <c r="J40" s="6">
        <v>0.85199999999999998</v>
      </c>
      <c r="K40" s="85" t="str">
        <f t="shared" si="6"/>
        <v>Yes</v>
      </c>
    </row>
    <row r="41" spans="1:11" x14ac:dyDescent="0.25">
      <c r="A41" s="104" t="s">
        <v>44</v>
      </c>
      <c r="B41" s="21" t="s">
        <v>213</v>
      </c>
      <c r="C41" s="44">
        <v>83.392588181999997</v>
      </c>
      <c r="D41" s="5" t="str">
        <f t="shared" si="7"/>
        <v>N/A</v>
      </c>
      <c r="E41" s="4">
        <v>84.126272223000001</v>
      </c>
      <c r="F41" s="5" t="str">
        <f t="shared" ref="F41:F47" si="8">IF($B41="N/A","N/A",IF(E41&gt;15,"No",IF(E41&lt;-15,"No","Yes")))</f>
        <v>N/A</v>
      </c>
      <c r="G41" s="4">
        <v>83.195204419999996</v>
      </c>
      <c r="H41" s="5" t="str">
        <f t="shared" ref="H41:H47" si="9">IF($B41="N/A","N/A",IF(G41&gt;15,"No",IF(G41&lt;-15,"No","Yes")))</f>
        <v>N/A</v>
      </c>
      <c r="I41" s="6">
        <v>0.87980000000000003</v>
      </c>
      <c r="J41" s="6">
        <v>-1.1100000000000001</v>
      </c>
      <c r="K41" s="85" t="str">
        <f t="shared" si="6"/>
        <v>Yes</v>
      </c>
    </row>
    <row r="42" spans="1:11" x14ac:dyDescent="0.25">
      <c r="A42" s="104" t="s">
        <v>45</v>
      </c>
      <c r="B42" s="21" t="s">
        <v>213</v>
      </c>
      <c r="C42" s="44">
        <v>16.607411817999999</v>
      </c>
      <c r="D42" s="5" t="str">
        <f t="shared" si="7"/>
        <v>N/A</v>
      </c>
      <c r="E42" s="4">
        <v>15.873727776999999</v>
      </c>
      <c r="F42" s="5" t="str">
        <f t="shared" si="8"/>
        <v>N/A</v>
      </c>
      <c r="G42" s="4">
        <v>16.80479558</v>
      </c>
      <c r="H42" s="5" t="str">
        <f t="shared" si="9"/>
        <v>N/A</v>
      </c>
      <c r="I42" s="6">
        <v>-4.42</v>
      </c>
      <c r="J42" s="6">
        <v>5.8650000000000002</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1750</v>
      </c>
      <c r="J43" s="6" t="s">
        <v>1750</v>
      </c>
      <c r="K43" s="85" t="str">
        <f t="shared" si="6"/>
        <v>N/A</v>
      </c>
    </row>
    <row r="44" spans="1:11" x14ac:dyDescent="0.25">
      <c r="A44" s="104" t="s">
        <v>908</v>
      </c>
      <c r="B44" s="21" t="s">
        <v>213</v>
      </c>
      <c r="C44" s="44">
        <v>87.815089474999994</v>
      </c>
      <c r="D44" s="5" t="str">
        <f t="shared" si="7"/>
        <v>N/A</v>
      </c>
      <c r="E44" s="4">
        <v>88.578618915000007</v>
      </c>
      <c r="F44" s="5" t="str">
        <f t="shared" si="8"/>
        <v>N/A</v>
      </c>
      <c r="G44" s="4">
        <v>98.236412916999996</v>
      </c>
      <c r="H44" s="5" t="str">
        <f t="shared" si="9"/>
        <v>N/A</v>
      </c>
      <c r="I44" s="6">
        <v>0.86950000000000005</v>
      </c>
      <c r="J44" s="6">
        <v>10.9</v>
      </c>
      <c r="K44" s="85" t="str">
        <f>IF(J44="Div by 0", "N/A", IF(J44="N/A","N/A", IF(J44&gt;30, "No", IF(J44&lt;-30, "No", "Yes"))))</f>
        <v>Yes</v>
      </c>
    </row>
    <row r="45" spans="1:11" x14ac:dyDescent="0.25">
      <c r="A45" s="104" t="s">
        <v>909</v>
      </c>
      <c r="B45" s="21" t="s">
        <v>213</v>
      </c>
      <c r="C45" s="44">
        <v>12.184910524999999</v>
      </c>
      <c r="D45" s="5" t="str">
        <f t="shared" si="7"/>
        <v>N/A</v>
      </c>
      <c r="E45" s="4">
        <v>11.421381085</v>
      </c>
      <c r="F45" s="5" t="str">
        <f t="shared" si="8"/>
        <v>N/A</v>
      </c>
      <c r="G45" s="4">
        <v>1.7635870833</v>
      </c>
      <c r="H45" s="5" t="str">
        <f t="shared" si="9"/>
        <v>N/A</v>
      </c>
      <c r="I45" s="6">
        <v>-6.27</v>
      </c>
      <c r="J45" s="6">
        <v>-84.6</v>
      </c>
      <c r="K45" s="85" t="str">
        <f>IF(J45="Div by 0", "N/A", IF(J45="N/A","N/A", IF(J45&gt;30, "No", IF(J45&lt;-30, "No", "Yes"))))</f>
        <v>No</v>
      </c>
    </row>
    <row r="46" spans="1:11" x14ac:dyDescent="0.25">
      <c r="A46" s="104" t="s">
        <v>932</v>
      </c>
      <c r="B46" s="21" t="s">
        <v>213</v>
      </c>
      <c r="C46" s="44">
        <v>0.13057481939999999</v>
      </c>
      <c r="D46" s="5" t="str">
        <f t="shared" si="7"/>
        <v>N/A</v>
      </c>
      <c r="E46" s="4">
        <v>6.1877919400000002E-2</v>
      </c>
      <c r="F46" s="5" t="str">
        <f t="shared" si="8"/>
        <v>N/A</v>
      </c>
      <c r="G46" s="4">
        <v>0.1046854513</v>
      </c>
      <c r="H46" s="5" t="str">
        <f t="shared" si="9"/>
        <v>N/A</v>
      </c>
      <c r="I46" s="6">
        <v>-52.6</v>
      </c>
      <c r="J46" s="6">
        <v>69.180000000000007</v>
      </c>
      <c r="K46" s="85" t="str">
        <f>IF(J46="Div by 0", "N/A", IF(J46="N/A","N/A", IF(J46&gt;30, "No", IF(J46&lt;-30, "No", "Yes"))))</f>
        <v>No</v>
      </c>
    </row>
    <row r="47" spans="1:11" x14ac:dyDescent="0.25">
      <c r="A47" s="111" t="s">
        <v>920</v>
      </c>
      <c r="B47" s="93" t="s">
        <v>213</v>
      </c>
      <c r="C47" s="110">
        <v>0</v>
      </c>
      <c r="D47" s="94" t="str">
        <f t="shared" si="7"/>
        <v>N/A</v>
      </c>
      <c r="E47" s="98">
        <v>0</v>
      </c>
      <c r="F47" s="94" t="str">
        <f t="shared" si="8"/>
        <v>N/A</v>
      </c>
      <c r="G47" s="98">
        <v>0</v>
      </c>
      <c r="H47" s="94" t="str">
        <f t="shared" si="9"/>
        <v>N/A</v>
      </c>
      <c r="I47" s="95" t="s">
        <v>1750</v>
      </c>
      <c r="J47" s="95" t="s">
        <v>1750</v>
      </c>
      <c r="K47" s="96" t="str">
        <f>IF(J47="Div by 0", "N/A", IF(J47="N/A","N/A", IF(J47&gt;30, "No", IF(J47&lt;-30, "No", "Yes"))))</f>
        <v>N/A</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4255501</v>
      </c>
      <c r="D6" s="5" t="str">
        <f t="shared" ref="D6:D15" si="0">IF($B6="N/A","N/A",IF(C6&lt;0,"No","Yes"))</f>
        <v>N/A</v>
      </c>
      <c r="E6" s="43">
        <v>4926057</v>
      </c>
      <c r="F6" s="5" t="str">
        <f t="shared" ref="F6:F15" si="1">IF($B6="N/A","N/A",IF(E6&lt;0,"No","Yes"))</f>
        <v>N/A</v>
      </c>
      <c r="G6" s="43">
        <v>4747274</v>
      </c>
      <c r="H6" s="5" t="str">
        <f t="shared" ref="H6:H15" si="2">IF($B6="N/A","N/A",IF(G6&lt;0,"No","Yes"))</f>
        <v>N/A</v>
      </c>
      <c r="I6" s="6">
        <v>15.76</v>
      </c>
      <c r="J6" s="6">
        <v>-3.63</v>
      </c>
      <c r="K6" s="85" t="str">
        <f t="shared" ref="K6:K15" si="3">IF(J6="Div by 0", "N/A", IF(J6="N/A","N/A", IF(J6&gt;30, "No", IF(J6&lt;-30, "No", "Yes"))))</f>
        <v>Yes</v>
      </c>
    </row>
    <row r="7" spans="1:11" x14ac:dyDescent="0.25">
      <c r="A7" s="105" t="s">
        <v>442</v>
      </c>
      <c r="B7" s="3" t="s">
        <v>213</v>
      </c>
      <c r="C7" s="44">
        <v>4.6814934364000003</v>
      </c>
      <c r="D7" s="5" t="str">
        <f t="shared" si="0"/>
        <v>N/A</v>
      </c>
      <c r="E7" s="44">
        <v>3.7039360282999998</v>
      </c>
      <c r="F7" s="5" t="str">
        <f t="shared" si="1"/>
        <v>N/A</v>
      </c>
      <c r="G7" s="44">
        <v>2.7878946948999999</v>
      </c>
      <c r="H7" s="5" t="str">
        <f t="shared" si="2"/>
        <v>N/A</v>
      </c>
      <c r="I7" s="6">
        <v>-20.9</v>
      </c>
      <c r="J7" s="6">
        <v>-24.7</v>
      </c>
      <c r="K7" s="85" t="str">
        <f t="shared" si="3"/>
        <v>Yes</v>
      </c>
    </row>
    <row r="8" spans="1:11" x14ac:dyDescent="0.25">
      <c r="A8" s="105" t="s">
        <v>443</v>
      </c>
      <c r="B8" s="3" t="s">
        <v>213</v>
      </c>
      <c r="C8" s="44">
        <v>31.774284626</v>
      </c>
      <c r="D8" s="5" t="str">
        <f t="shared" si="0"/>
        <v>N/A</v>
      </c>
      <c r="E8" s="44">
        <v>30.328313294000001</v>
      </c>
      <c r="F8" s="5" t="str">
        <f t="shared" si="1"/>
        <v>N/A</v>
      </c>
      <c r="G8" s="44">
        <v>25.66007355</v>
      </c>
      <c r="H8" s="5" t="str">
        <f t="shared" si="2"/>
        <v>N/A</v>
      </c>
      <c r="I8" s="6">
        <v>-4.55</v>
      </c>
      <c r="J8" s="6">
        <v>-15.4</v>
      </c>
      <c r="K8" s="85" t="str">
        <f t="shared" si="3"/>
        <v>Yes</v>
      </c>
    </row>
    <row r="9" spans="1:11" x14ac:dyDescent="0.25">
      <c r="A9" s="105" t="s">
        <v>444</v>
      </c>
      <c r="B9" s="3" t="s">
        <v>213</v>
      </c>
      <c r="C9" s="44">
        <v>42.593598262999997</v>
      </c>
      <c r="D9" s="5" t="str">
        <f t="shared" si="0"/>
        <v>N/A</v>
      </c>
      <c r="E9" s="44">
        <v>47.03808746</v>
      </c>
      <c r="F9" s="5" t="str">
        <f t="shared" si="1"/>
        <v>N/A</v>
      </c>
      <c r="G9" s="44">
        <v>35.688123331</v>
      </c>
      <c r="H9" s="5" t="str">
        <f t="shared" si="2"/>
        <v>N/A</v>
      </c>
      <c r="I9" s="6">
        <v>10.43</v>
      </c>
      <c r="J9" s="6">
        <v>-24.1</v>
      </c>
      <c r="K9" s="85" t="str">
        <f t="shared" si="3"/>
        <v>Yes</v>
      </c>
    </row>
    <row r="10" spans="1:11" x14ac:dyDescent="0.25">
      <c r="A10" s="105" t="s">
        <v>445</v>
      </c>
      <c r="B10" s="3" t="s">
        <v>213</v>
      </c>
      <c r="C10" s="44">
        <v>13.611346819</v>
      </c>
      <c r="D10" s="5" t="str">
        <f t="shared" si="0"/>
        <v>N/A</v>
      </c>
      <c r="E10" s="44">
        <v>12.839782405999999</v>
      </c>
      <c r="F10" s="5" t="str">
        <f t="shared" si="1"/>
        <v>N/A</v>
      </c>
      <c r="G10" s="44">
        <v>11.455121402</v>
      </c>
      <c r="H10" s="5" t="str">
        <f t="shared" si="2"/>
        <v>N/A</v>
      </c>
      <c r="I10" s="6">
        <v>-5.67</v>
      </c>
      <c r="J10" s="6">
        <v>-10.8</v>
      </c>
      <c r="K10" s="85" t="str">
        <f t="shared" si="3"/>
        <v>Yes</v>
      </c>
    </row>
    <row r="11" spans="1:11" ht="13" x14ac:dyDescent="0.3">
      <c r="A11" s="105" t="s">
        <v>1614</v>
      </c>
      <c r="B11" s="3" t="s">
        <v>213</v>
      </c>
      <c r="C11" s="44">
        <v>62.130005374</v>
      </c>
      <c r="D11" s="5" t="str">
        <f t="shared" si="0"/>
        <v>N/A</v>
      </c>
      <c r="E11" s="44">
        <v>64.609585312999997</v>
      </c>
      <c r="F11" s="5" t="str">
        <f t="shared" si="1"/>
        <v>N/A</v>
      </c>
      <c r="G11" s="44">
        <v>78.919143912999999</v>
      </c>
      <c r="H11" s="5" t="str">
        <f t="shared" si="2"/>
        <v>N/A</v>
      </c>
      <c r="I11" s="6">
        <v>3.9910000000000001</v>
      </c>
      <c r="J11" s="6">
        <v>22.15</v>
      </c>
      <c r="K11" s="85" t="str">
        <f t="shared" si="3"/>
        <v>Yes</v>
      </c>
    </row>
    <row r="12" spans="1:11" x14ac:dyDescent="0.25">
      <c r="A12" s="105" t="s">
        <v>16</v>
      </c>
      <c r="B12" s="3" t="s">
        <v>213</v>
      </c>
      <c r="C12" s="44">
        <v>1.3232989488</v>
      </c>
      <c r="D12" s="5" t="str">
        <f t="shared" si="0"/>
        <v>N/A</v>
      </c>
      <c r="E12" s="44">
        <v>1.2694128387000001</v>
      </c>
      <c r="F12" s="5" t="str">
        <f t="shared" si="1"/>
        <v>N/A</v>
      </c>
      <c r="G12" s="44">
        <v>0.9640058695</v>
      </c>
      <c r="H12" s="5" t="str">
        <f t="shared" si="2"/>
        <v>N/A</v>
      </c>
      <c r="I12" s="6">
        <v>-4.07</v>
      </c>
      <c r="J12" s="6">
        <v>-24.1</v>
      </c>
      <c r="K12" s="85" t="str">
        <f t="shared" si="3"/>
        <v>Yes</v>
      </c>
    </row>
    <row r="13" spans="1:11" x14ac:dyDescent="0.25">
      <c r="A13" s="105" t="s">
        <v>36</v>
      </c>
      <c r="B13" s="3" t="s">
        <v>213</v>
      </c>
      <c r="C13" s="44">
        <v>0</v>
      </c>
      <c r="D13" s="5" t="str">
        <f t="shared" si="0"/>
        <v>N/A</v>
      </c>
      <c r="E13" s="44">
        <v>5.9453032099999997E-2</v>
      </c>
      <c r="F13" s="5" t="str">
        <f t="shared" si="1"/>
        <v>N/A</v>
      </c>
      <c r="G13" s="44">
        <v>0</v>
      </c>
      <c r="H13" s="5" t="str">
        <f t="shared" si="2"/>
        <v>N/A</v>
      </c>
      <c r="I13" s="6" t="s">
        <v>1750</v>
      </c>
      <c r="J13" s="6">
        <v>-100</v>
      </c>
      <c r="K13" s="85" t="str">
        <f t="shared" si="3"/>
        <v>No</v>
      </c>
    </row>
    <row r="14" spans="1:11" x14ac:dyDescent="0.25">
      <c r="A14" s="105" t="s">
        <v>37</v>
      </c>
      <c r="B14" s="3" t="s">
        <v>213</v>
      </c>
      <c r="C14" s="44">
        <v>0.19365410399999999</v>
      </c>
      <c r="D14" s="5" t="str">
        <f t="shared" si="0"/>
        <v>N/A</v>
      </c>
      <c r="E14" s="44">
        <v>5.5210490000000001E-2</v>
      </c>
      <c r="F14" s="5" t="str">
        <f t="shared" si="1"/>
        <v>N/A</v>
      </c>
      <c r="G14" s="44">
        <v>0.1211937585</v>
      </c>
      <c r="H14" s="5" t="str">
        <f t="shared" si="2"/>
        <v>N/A</v>
      </c>
      <c r="I14" s="6">
        <v>-71.5</v>
      </c>
      <c r="J14" s="6">
        <v>119.5</v>
      </c>
      <c r="K14" s="85" t="str">
        <f t="shared" si="3"/>
        <v>No</v>
      </c>
    </row>
    <row r="15" spans="1:11" x14ac:dyDescent="0.25">
      <c r="A15" s="105" t="s">
        <v>38</v>
      </c>
      <c r="B15" s="3" t="s">
        <v>213</v>
      </c>
      <c r="C15" s="44">
        <v>1.3261028147</v>
      </c>
      <c r="D15" s="5" t="str">
        <f t="shared" si="0"/>
        <v>N/A</v>
      </c>
      <c r="E15" s="44">
        <v>1.2720305453</v>
      </c>
      <c r="F15" s="5" t="str">
        <f t="shared" si="1"/>
        <v>N/A</v>
      </c>
      <c r="G15" s="44">
        <v>0.96557842490000001</v>
      </c>
      <c r="H15" s="5" t="str">
        <f t="shared" si="2"/>
        <v>N/A</v>
      </c>
      <c r="I15" s="6">
        <v>-4.08</v>
      </c>
      <c r="J15" s="6">
        <v>-24.1</v>
      </c>
      <c r="K15" s="85" t="str">
        <f t="shared" si="3"/>
        <v>Yes</v>
      </c>
    </row>
    <row r="16" spans="1:11" x14ac:dyDescent="0.25">
      <c r="A16" s="105" t="s">
        <v>376</v>
      </c>
      <c r="B16" s="3" t="s">
        <v>213</v>
      </c>
      <c r="C16" s="4">
        <v>21.215762844</v>
      </c>
      <c r="D16" s="5" t="str">
        <f t="shared" ref="D16:D41" si="4">IF($B16="N/A","N/A",IF(C16&lt;0,"No","Yes"))</f>
        <v>N/A</v>
      </c>
      <c r="E16" s="4">
        <v>17.290989528000001</v>
      </c>
      <c r="F16" s="5" t="str">
        <f t="shared" ref="F16:F41" si="5">IF($B16="N/A","N/A",IF(E16&lt;0,"No","Yes"))</f>
        <v>N/A</v>
      </c>
      <c r="G16" s="4">
        <v>11.497808551</v>
      </c>
      <c r="H16" s="5" t="str">
        <f t="shared" ref="H16:H41" si="6">IF($B16="N/A","N/A",IF(G16&lt;0,"No","Yes"))</f>
        <v>N/A</v>
      </c>
      <c r="I16" s="6">
        <v>-18.5</v>
      </c>
      <c r="J16" s="6">
        <v>-33.5</v>
      </c>
      <c r="K16" s="85" t="str">
        <f t="shared" ref="K16:K41" si="7">IF(J16="Div by 0", "N/A", IF(J16="N/A","N/A", IF(J16&gt;30, "No", IF(J16&lt;-30, "No", "Yes"))))</f>
        <v>No</v>
      </c>
    </row>
    <row r="17" spans="1:11" x14ac:dyDescent="0.25">
      <c r="A17" s="105" t="s">
        <v>377</v>
      </c>
      <c r="B17" s="3" t="s">
        <v>213</v>
      </c>
      <c r="C17" s="4">
        <v>1.2362821675</v>
      </c>
      <c r="D17" s="5" t="str">
        <f t="shared" si="4"/>
        <v>N/A</v>
      </c>
      <c r="E17" s="4">
        <v>8.6621612376999995</v>
      </c>
      <c r="F17" s="5" t="str">
        <f t="shared" si="5"/>
        <v>N/A</v>
      </c>
      <c r="G17" s="4">
        <v>5.2419696370000004</v>
      </c>
      <c r="H17" s="5" t="str">
        <f t="shared" si="6"/>
        <v>N/A</v>
      </c>
      <c r="I17" s="6">
        <v>600.70000000000005</v>
      </c>
      <c r="J17" s="6">
        <v>-39.5</v>
      </c>
      <c r="K17" s="85" t="str">
        <f t="shared" si="7"/>
        <v>No</v>
      </c>
    </row>
    <row r="18" spans="1:11" x14ac:dyDescent="0.25">
      <c r="A18" s="105" t="s">
        <v>378</v>
      </c>
      <c r="B18" s="3" t="s">
        <v>213</v>
      </c>
      <c r="C18" s="4">
        <v>0.80592155889999995</v>
      </c>
      <c r="D18" s="5" t="str">
        <f t="shared" si="4"/>
        <v>N/A</v>
      </c>
      <c r="E18" s="4">
        <v>0.75861891159999995</v>
      </c>
      <c r="F18" s="5" t="str">
        <f t="shared" si="5"/>
        <v>N/A</v>
      </c>
      <c r="G18" s="4">
        <v>0.5961433357</v>
      </c>
      <c r="H18" s="5" t="str">
        <f t="shared" si="6"/>
        <v>N/A</v>
      </c>
      <c r="I18" s="6">
        <v>-5.87</v>
      </c>
      <c r="J18" s="6">
        <v>-21.4</v>
      </c>
      <c r="K18" s="85" t="str">
        <f t="shared" si="7"/>
        <v>Yes</v>
      </c>
    </row>
    <row r="19" spans="1:11" x14ac:dyDescent="0.25">
      <c r="A19" s="105" t="s">
        <v>379</v>
      </c>
      <c r="B19" s="3" t="s">
        <v>213</v>
      </c>
      <c r="C19" s="4">
        <v>7.6724221199999998E-2</v>
      </c>
      <c r="D19" s="5" t="str">
        <f t="shared" si="4"/>
        <v>N/A</v>
      </c>
      <c r="E19" s="4">
        <v>6.8289912199999997E-2</v>
      </c>
      <c r="F19" s="5" t="str">
        <f t="shared" si="5"/>
        <v>N/A</v>
      </c>
      <c r="G19" s="4">
        <v>4.1275351500000002E-2</v>
      </c>
      <c r="H19" s="5" t="str">
        <f t="shared" si="6"/>
        <v>N/A</v>
      </c>
      <c r="I19" s="6">
        <v>-11</v>
      </c>
      <c r="J19" s="6">
        <v>-39.6</v>
      </c>
      <c r="K19" s="85" t="str">
        <f t="shared" si="7"/>
        <v>No</v>
      </c>
    </row>
    <row r="20" spans="1:11" x14ac:dyDescent="0.25">
      <c r="A20" s="105" t="s">
        <v>380</v>
      </c>
      <c r="B20" s="3" t="s">
        <v>213</v>
      </c>
      <c r="C20" s="4">
        <v>30.767564148000002</v>
      </c>
      <c r="D20" s="5" t="str">
        <f t="shared" si="4"/>
        <v>N/A</v>
      </c>
      <c r="E20" s="4">
        <v>29.075323327</v>
      </c>
      <c r="F20" s="5" t="str">
        <f t="shared" si="5"/>
        <v>N/A</v>
      </c>
      <c r="G20" s="4">
        <v>21.238454385000001</v>
      </c>
      <c r="H20" s="5" t="str">
        <f t="shared" si="6"/>
        <v>N/A</v>
      </c>
      <c r="I20" s="6">
        <v>-5.5</v>
      </c>
      <c r="J20" s="6">
        <v>-27</v>
      </c>
      <c r="K20" s="85" t="str">
        <f t="shared" si="7"/>
        <v>Yes</v>
      </c>
    </row>
    <row r="21" spans="1:11" x14ac:dyDescent="0.25">
      <c r="A21" s="105" t="s">
        <v>381</v>
      </c>
      <c r="B21" s="3" t="s">
        <v>213</v>
      </c>
      <c r="C21" s="4">
        <v>0.15774875860000001</v>
      </c>
      <c r="D21" s="5" t="str">
        <f t="shared" si="4"/>
        <v>N/A</v>
      </c>
      <c r="E21" s="4">
        <v>0.1470750338</v>
      </c>
      <c r="F21" s="5" t="str">
        <f t="shared" si="5"/>
        <v>N/A</v>
      </c>
      <c r="G21" s="4">
        <v>0.1390804467</v>
      </c>
      <c r="H21" s="5" t="str">
        <f t="shared" si="6"/>
        <v>N/A</v>
      </c>
      <c r="I21" s="6">
        <v>-6.77</v>
      </c>
      <c r="J21" s="6">
        <v>-5.44</v>
      </c>
      <c r="K21" s="85" t="str">
        <f t="shared" si="7"/>
        <v>Yes</v>
      </c>
    </row>
    <row r="22" spans="1:11" x14ac:dyDescent="0.25">
      <c r="A22" s="105" t="s">
        <v>382</v>
      </c>
      <c r="B22" s="3" t="s">
        <v>213</v>
      </c>
      <c r="C22" s="4">
        <v>15.929710743999999</v>
      </c>
      <c r="D22" s="5" t="str">
        <f t="shared" si="4"/>
        <v>N/A</v>
      </c>
      <c r="E22" s="4">
        <v>15.567684255</v>
      </c>
      <c r="F22" s="5" t="str">
        <f t="shared" si="5"/>
        <v>N/A</v>
      </c>
      <c r="G22" s="4">
        <v>21.605486861999999</v>
      </c>
      <c r="H22" s="5" t="str">
        <f t="shared" si="6"/>
        <v>N/A</v>
      </c>
      <c r="I22" s="6">
        <v>-2.27</v>
      </c>
      <c r="J22" s="6">
        <v>38.78</v>
      </c>
      <c r="K22" s="85" t="str">
        <f t="shared" si="7"/>
        <v>No</v>
      </c>
    </row>
    <row r="23" spans="1:11" x14ac:dyDescent="0.25">
      <c r="A23" s="105" t="s">
        <v>383</v>
      </c>
      <c r="B23" s="3" t="s">
        <v>213</v>
      </c>
      <c r="C23" s="4">
        <v>0</v>
      </c>
      <c r="D23" s="5" t="str">
        <f t="shared" si="4"/>
        <v>N/A</v>
      </c>
      <c r="E23" s="4">
        <v>0</v>
      </c>
      <c r="F23" s="5" t="str">
        <f t="shared" si="5"/>
        <v>N/A</v>
      </c>
      <c r="G23" s="4">
        <v>0</v>
      </c>
      <c r="H23" s="5" t="str">
        <f t="shared" si="6"/>
        <v>N/A</v>
      </c>
      <c r="I23" s="6" t="s">
        <v>1750</v>
      </c>
      <c r="J23" s="6" t="s">
        <v>1750</v>
      </c>
      <c r="K23" s="85" t="str">
        <f t="shared" si="7"/>
        <v>N/A</v>
      </c>
    </row>
    <row r="24" spans="1:11" x14ac:dyDescent="0.25">
      <c r="A24" s="105" t="s">
        <v>384</v>
      </c>
      <c r="B24" s="3" t="s">
        <v>213</v>
      </c>
      <c r="C24" s="4">
        <v>0.61755360879999999</v>
      </c>
      <c r="D24" s="5" t="str">
        <f t="shared" si="4"/>
        <v>N/A</v>
      </c>
      <c r="E24" s="4">
        <v>0.67898118110000005</v>
      </c>
      <c r="F24" s="5" t="str">
        <f t="shared" si="5"/>
        <v>N/A</v>
      </c>
      <c r="G24" s="4">
        <v>19.007078121999999</v>
      </c>
      <c r="H24" s="5" t="str">
        <f t="shared" si="6"/>
        <v>N/A</v>
      </c>
      <c r="I24" s="6">
        <v>9.9469999999999992</v>
      </c>
      <c r="J24" s="6">
        <v>2699</v>
      </c>
      <c r="K24" s="85" t="str">
        <f t="shared" si="7"/>
        <v>No</v>
      </c>
    </row>
    <row r="25" spans="1:11" x14ac:dyDescent="0.25">
      <c r="A25" s="105" t="s">
        <v>385</v>
      </c>
      <c r="B25" s="3" t="s">
        <v>213</v>
      </c>
      <c r="C25" s="4">
        <v>5.5770166661999996</v>
      </c>
      <c r="D25" s="5" t="str">
        <f t="shared" si="4"/>
        <v>N/A</v>
      </c>
      <c r="E25" s="4">
        <v>5.4837773903000002</v>
      </c>
      <c r="F25" s="5" t="str">
        <f t="shared" si="5"/>
        <v>N/A</v>
      </c>
      <c r="G25" s="4">
        <v>4.3644206892000001</v>
      </c>
      <c r="H25" s="5" t="str">
        <f t="shared" si="6"/>
        <v>N/A</v>
      </c>
      <c r="I25" s="6">
        <v>-1.67</v>
      </c>
      <c r="J25" s="6">
        <v>-20.399999999999999</v>
      </c>
      <c r="K25" s="85" t="str">
        <f t="shared" si="7"/>
        <v>Yes</v>
      </c>
    </row>
    <row r="26" spans="1:11" x14ac:dyDescent="0.25">
      <c r="A26" s="105" t="s">
        <v>386</v>
      </c>
      <c r="B26" s="3" t="s">
        <v>213</v>
      </c>
      <c r="C26" s="4">
        <v>4.0183283000000004E-3</v>
      </c>
      <c r="D26" s="5" t="str">
        <f t="shared" si="4"/>
        <v>N/A</v>
      </c>
      <c r="E26" s="4">
        <v>3.3292347000000002E-3</v>
      </c>
      <c r="F26" s="5" t="str">
        <f t="shared" si="5"/>
        <v>N/A</v>
      </c>
      <c r="G26" s="4">
        <v>9.4813212000000001E-3</v>
      </c>
      <c r="H26" s="5" t="str">
        <f t="shared" si="6"/>
        <v>N/A</v>
      </c>
      <c r="I26" s="6">
        <v>-17.100000000000001</v>
      </c>
      <c r="J26" s="6">
        <v>184.8</v>
      </c>
      <c r="K26" s="85" t="str">
        <f t="shared" si="7"/>
        <v>No</v>
      </c>
    </row>
    <row r="27" spans="1:11" x14ac:dyDescent="0.25">
      <c r="A27" s="105" t="s">
        <v>387</v>
      </c>
      <c r="B27" s="3" t="s">
        <v>213</v>
      </c>
      <c r="C27" s="4">
        <v>0.1061684629</v>
      </c>
      <c r="D27" s="5" t="str">
        <f t="shared" si="4"/>
        <v>N/A</v>
      </c>
      <c r="E27" s="4">
        <v>9.6304204399999996E-2</v>
      </c>
      <c r="F27" s="5" t="str">
        <f t="shared" si="5"/>
        <v>N/A</v>
      </c>
      <c r="G27" s="4">
        <v>6.5863577699999995E-2</v>
      </c>
      <c r="H27" s="5" t="str">
        <f t="shared" si="6"/>
        <v>N/A</v>
      </c>
      <c r="I27" s="6">
        <v>-9.2899999999999991</v>
      </c>
      <c r="J27" s="6">
        <v>-31.6</v>
      </c>
      <c r="K27" s="85" t="str">
        <f t="shared" si="7"/>
        <v>No</v>
      </c>
    </row>
    <row r="28" spans="1:11" x14ac:dyDescent="0.25">
      <c r="A28" s="105" t="s">
        <v>388</v>
      </c>
      <c r="B28" s="3" t="s">
        <v>213</v>
      </c>
      <c r="C28" s="4">
        <v>2.9373745000000001E-3</v>
      </c>
      <c r="D28" s="5" t="str">
        <f t="shared" si="4"/>
        <v>N/A</v>
      </c>
      <c r="E28" s="4">
        <v>2.2533235E-3</v>
      </c>
      <c r="F28" s="5" t="str">
        <f t="shared" si="5"/>
        <v>N/A</v>
      </c>
      <c r="G28" s="4">
        <v>6.742273E-4</v>
      </c>
      <c r="H28" s="5" t="str">
        <f t="shared" si="6"/>
        <v>N/A</v>
      </c>
      <c r="I28" s="6">
        <v>-23.3</v>
      </c>
      <c r="J28" s="6">
        <v>-70.099999999999994</v>
      </c>
      <c r="K28" s="85" t="str">
        <f t="shared" si="7"/>
        <v>No</v>
      </c>
    </row>
    <row r="29" spans="1:11" x14ac:dyDescent="0.25">
      <c r="A29" s="105" t="s">
        <v>389</v>
      </c>
      <c r="B29" s="3" t="s">
        <v>213</v>
      </c>
      <c r="C29" s="4">
        <v>5.2827622412000004</v>
      </c>
      <c r="D29" s="5" t="str">
        <f t="shared" si="4"/>
        <v>N/A</v>
      </c>
      <c r="E29" s="4">
        <v>4.8739793307000001</v>
      </c>
      <c r="F29" s="5" t="str">
        <f t="shared" si="5"/>
        <v>N/A</v>
      </c>
      <c r="G29" s="4">
        <v>4.2115817919999996</v>
      </c>
      <c r="H29" s="5" t="str">
        <f t="shared" si="6"/>
        <v>N/A</v>
      </c>
      <c r="I29" s="6">
        <v>-7.74</v>
      </c>
      <c r="J29" s="6">
        <v>-13.6</v>
      </c>
      <c r="K29" s="85" t="str">
        <f t="shared" si="7"/>
        <v>Yes</v>
      </c>
    </row>
    <row r="30" spans="1:11" x14ac:dyDescent="0.25">
      <c r="A30" s="105" t="s">
        <v>390</v>
      </c>
      <c r="B30" s="3" t="s">
        <v>213</v>
      </c>
      <c r="C30" s="4">
        <v>4.5329562800000001E-2</v>
      </c>
      <c r="D30" s="5" t="str">
        <f t="shared" si="4"/>
        <v>N/A</v>
      </c>
      <c r="E30" s="4">
        <v>3.27442415E-2</v>
      </c>
      <c r="F30" s="5" t="str">
        <f t="shared" si="5"/>
        <v>N/A</v>
      </c>
      <c r="G30" s="4">
        <v>3.9800479299999997E-2</v>
      </c>
      <c r="H30" s="5" t="str">
        <f t="shared" si="6"/>
        <v>N/A</v>
      </c>
      <c r="I30" s="6">
        <v>-27.8</v>
      </c>
      <c r="J30" s="6">
        <v>21.55</v>
      </c>
      <c r="K30" s="85" t="str">
        <f t="shared" si="7"/>
        <v>Yes</v>
      </c>
    </row>
    <row r="31" spans="1:11" x14ac:dyDescent="0.25">
      <c r="A31" s="105" t="s">
        <v>391</v>
      </c>
      <c r="B31" s="3" t="s">
        <v>213</v>
      </c>
      <c r="C31" s="4">
        <v>2.7564321999999999E-2</v>
      </c>
      <c r="D31" s="5" t="str">
        <f t="shared" si="4"/>
        <v>N/A</v>
      </c>
      <c r="E31" s="4">
        <v>3.9808715199999997E-2</v>
      </c>
      <c r="F31" s="5" t="str">
        <f t="shared" si="5"/>
        <v>N/A</v>
      </c>
      <c r="G31" s="4">
        <v>3.1477986299999997E-2</v>
      </c>
      <c r="H31" s="5" t="str">
        <f t="shared" si="6"/>
        <v>N/A</v>
      </c>
      <c r="I31" s="6">
        <v>44.42</v>
      </c>
      <c r="J31" s="6">
        <v>-20.9</v>
      </c>
      <c r="K31" s="85" t="str">
        <f t="shared" si="7"/>
        <v>Yes</v>
      </c>
    </row>
    <row r="32" spans="1:11" x14ac:dyDescent="0.25">
      <c r="A32" s="105" t="s">
        <v>392</v>
      </c>
      <c r="B32" s="3" t="s">
        <v>213</v>
      </c>
      <c r="C32" s="4">
        <v>0.88466669379999996</v>
      </c>
      <c r="D32" s="5" t="str">
        <f t="shared" si="4"/>
        <v>N/A</v>
      </c>
      <c r="E32" s="4">
        <v>0.87682704440000003</v>
      </c>
      <c r="F32" s="5" t="str">
        <f t="shared" si="5"/>
        <v>N/A</v>
      </c>
      <c r="G32" s="4">
        <v>0.63316262739999996</v>
      </c>
      <c r="H32" s="5" t="str">
        <f t="shared" si="6"/>
        <v>N/A</v>
      </c>
      <c r="I32" s="6">
        <v>-0.88600000000000001</v>
      </c>
      <c r="J32" s="6">
        <v>-27.8</v>
      </c>
      <c r="K32" s="85" t="str">
        <f t="shared" si="7"/>
        <v>Yes</v>
      </c>
    </row>
    <row r="33" spans="1:11" x14ac:dyDescent="0.25">
      <c r="A33" s="105" t="s">
        <v>393</v>
      </c>
      <c r="B33" s="3" t="s">
        <v>213</v>
      </c>
      <c r="C33" s="4">
        <v>9.8366796300000003E-2</v>
      </c>
      <c r="D33" s="5" t="str">
        <f t="shared" si="4"/>
        <v>N/A</v>
      </c>
      <c r="E33" s="4">
        <v>0.1534086999</v>
      </c>
      <c r="F33" s="5" t="str">
        <f t="shared" si="5"/>
        <v>N/A</v>
      </c>
      <c r="G33" s="4">
        <v>0.100523074</v>
      </c>
      <c r="H33" s="5" t="str">
        <f t="shared" si="6"/>
        <v>N/A</v>
      </c>
      <c r="I33" s="6">
        <v>55.96</v>
      </c>
      <c r="J33" s="6">
        <v>-34.5</v>
      </c>
      <c r="K33" s="85" t="str">
        <f t="shared" si="7"/>
        <v>No</v>
      </c>
    </row>
    <row r="34" spans="1:11" x14ac:dyDescent="0.25">
      <c r="A34" s="105" t="s">
        <v>394</v>
      </c>
      <c r="B34" s="3" t="s">
        <v>213</v>
      </c>
      <c r="C34" s="4">
        <v>0</v>
      </c>
      <c r="D34" s="5" t="str">
        <f t="shared" si="4"/>
        <v>N/A</v>
      </c>
      <c r="E34" s="4">
        <v>0</v>
      </c>
      <c r="F34" s="5" t="str">
        <f t="shared" si="5"/>
        <v>N/A</v>
      </c>
      <c r="G34" s="4">
        <v>0</v>
      </c>
      <c r="H34" s="5" t="str">
        <f t="shared" si="6"/>
        <v>N/A</v>
      </c>
      <c r="I34" s="6" t="s">
        <v>1750</v>
      </c>
      <c r="J34" s="6" t="s">
        <v>1750</v>
      </c>
      <c r="K34" s="85" t="str">
        <f t="shared" si="7"/>
        <v>N/A</v>
      </c>
    </row>
    <row r="35" spans="1:11" x14ac:dyDescent="0.25">
      <c r="A35" s="105" t="s">
        <v>395</v>
      </c>
      <c r="B35" s="3" t="s">
        <v>213</v>
      </c>
      <c r="C35" s="4">
        <v>9.5664411800000002E-2</v>
      </c>
      <c r="D35" s="5" t="str">
        <f t="shared" si="4"/>
        <v>N/A</v>
      </c>
      <c r="E35" s="4">
        <v>0.13824444180000001</v>
      </c>
      <c r="F35" s="5" t="str">
        <f t="shared" si="5"/>
        <v>N/A</v>
      </c>
      <c r="G35" s="4">
        <v>0.10939337659999999</v>
      </c>
      <c r="H35" s="5" t="str">
        <f t="shared" si="6"/>
        <v>N/A</v>
      </c>
      <c r="I35" s="6">
        <v>44.51</v>
      </c>
      <c r="J35" s="6">
        <v>-20.9</v>
      </c>
      <c r="K35" s="85" t="str">
        <f t="shared" si="7"/>
        <v>Yes</v>
      </c>
    </row>
    <row r="36" spans="1:11" x14ac:dyDescent="0.25">
      <c r="A36" s="105" t="s">
        <v>396</v>
      </c>
      <c r="B36" s="3" t="s">
        <v>213</v>
      </c>
      <c r="C36" s="4">
        <v>0.56547983420000003</v>
      </c>
      <c r="D36" s="5" t="str">
        <f t="shared" si="4"/>
        <v>N/A</v>
      </c>
      <c r="E36" s="4">
        <v>0.52914531850000002</v>
      </c>
      <c r="F36" s="5" t="str">
        <f t="shared" si="5"/>
        <v>N/A</v>
      </c>
      <c r="G36" s="4">
        <v>0.35913137610000001</v>
      </c>
      <c r="H36" s="5" t="str">
        <f t="shared" si="6"/>
        <v>N/A</v>
      </c>
      <c r="I36" s="6">
        <v>-6.43</v>
      </c>
      <c r="J36" s="6">
        <v>-32.1</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1750</v>
      </c>
      <c r="J37" s="6" t="s">
        <v>1750</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1750</v>
      </c>
      <c r="J38" s="6" t="s">
        <v>1750</v>
      </c>
      <c r="K38" s="85" t="str">
        <f t="shared" si="7"/>
        <v>N/A</v>
      </c>
    </row>
    <row r="39" spans="1:11" x14ac:dyDescent="0.25">
      <c r="A39" s="105" t="s">
        <v>399</v>
      </c>
      <c r="B39" s="3" t="s">
        <v>213</v>
      </c>
      <c r="C39" s="4">
        <v>16.490208791000001</v>
      </c>
      <c r="D39" s="5" t="str">
        <f t="shared" si="4"/>
        <v>N/A</v>
      </c>
      <c r="E39" s="4">
        <v>15.416731881</v>
      </c>
      <c r="F39" s="5" t="str">
        <f t="shared" si="5"/>
        <v>N/A</v>
      </c>
      <c r="G39" s="4">
        <v>10.600959847</v>
      </c>
      <c r="H39" s="5" t="str">
        <f t="shared" si="6"/>
        <v>N/A</v>
      </c>
      <c r="I39" s="6">
        <v>-6.51</v>
      </c>
      <c r="J39" s="6">
        <v>-31.2</v>
      </c>
      <c r="K39" s="85" t="str">
        <f t="shared" si="7"/>
        <v>No</v>
      </c>
    </row>
    <row r="40" spans="1:11" x14ac:dyDescent="0.25">
      <c r="A40" s="105" t="s">
        <v>400</v>
      </c>
      <c r="B40" s="3" t="s">
        <v>213</v>
      </c>
      <c r="C40" s="4">
        <v>2.1149100000000001E-4</v>
      </c>
      <c r="D40" s="5" t="str">
        <f t="shared" si="4"/>
        <v>N/A</v>
      </c>
      <c r="E40" s="4">
        <v>0</v>
      </c>
      <c r="F40" s="5" t="str">
        <f t="shared" si="5"/>
        <v>N/A</v>
      </c>
      <c r="G40" s="4">
        <v>0</v>
      </c>
      <c r="H40" s="5" t="str">
        <f t="shared" si="6"/>
        <v>N/A</v>
      </c>
      <c r="I40" s="6">
        <v>-100</v>
      </c>
      <c r="J40" s="6" t="s">
        <v>1750</v>
      </c>
      <c r="K40" s="85" t="str">
        <f t="shared" si="7"/>
        <v>N/A</v>
      </c>
    </row>
    <row r="41" spans="1:11" x14ac:dyDescent="0.25">
      <c r="A41" s="105" t="s">
        <v>401</v>
      </c>
      <c r="B41" s="3" t="s">
        <v>213</v>
      </c>
      <c r="C41" s="4">
        <v>1.23369728E-2</v>
      </c>
      <c r="D41" s="5" t="str">
        <f t="shared" si="4"/>
        <v>N/A</v>
      </c>
      <c r="E41" s="4">
        <v>0.104322788</v>
      </c>
      <c r="F41" s="5" t="str">
        <f t="shared" si="5"/>
        <v>N/A</v>
      </c>
      <c r="G41" s="4">
        <v>0.1062329363</v>
      </c>
      <c r="H41" s="5" t="str">
        <f t="shared" si="6"/>
        <v>N/A</v>
      </c>
      <c r="I41" s="6">
        <v>745.6</v>
      </c>
      <c r="J41" s="6">
        <v>1.831</v>
      </c>
      <c r="K41" s="85" t="str">
        <f t="shared" si="7"/>
        <v>Yes</v>
      </c>
    </row>
    <row r="42" spans="1:11" x14ac:dyDescent="0.25">
      <c r="A42" s="105" t="s">
        <v>32</v>
      </c>
      <c r="B42" s="3" t="s">
        <v>213</v>
      </c>
      <c r="C42" s="4">
        <v>98.800399764999995</v>
      </c>
      <c r="D42" s="5" t="str">
        <f t="shared" ref="D42:D51" si="8">IF($B42="N/A","N/A",IF(C42&lt;0,"No","Yes"))</f>
        <v>N/A</v>
      </c>
      <c r="E42" s="4">
        <v>90.084199187999999</v>
      </c>
      <c r="F42" s="5" t="str">
        <f t="shared" ref="F42:F51" si="9">IF($B42="N/A","N/A",IF(E42&lt;0,"No","Yes"))</f>
        <v>N/A</v>
      </c>
      <c r="G42" s="4">
        <v>80.627724458000003</v>
      </c>
      <c r="H42" s="5" t="str">
        <f t="shared" ref="H42:H51" si="10">IF($B42="N/A","N/A",IF(G42&lt;0,"No","Yes"))</f>
        <v>N/A</v>
      </c>
      <c r="I42" s="6">
        <v>-8.82</v>
      </c>
      <c r="J42" s="6">
        <v>-10.5</v>
      </c>
      <c r="K42" s="85" t="str">
        <f t="shared" ref="K42:K51" si="11">IF(J42="Div by 0", "N/A", IF(J42="N/A","N/A", IF(J42&gt;30, "No", IF(J42&lt;-30, "No", "Yes"))))</f>
        <v>Yes</v>
      </c>
    </row>
    <row r="43" spans="1:11" x14ac:dyDescent="0.25">
      <c r="A43" s="105" t="s">
        <v>39</v>
      </c>
      <c r="B43" s="3" t="s">
        <v>213</v>
      </c>
      <c r="C43" s="4">
        <v>99.951070138000006</v>
      </c>
      <c r="D43" s="5" t="str">
        <f t="shared" si="8"/>
        <v>N/A</v>
      </c>
      <c r="E43" s="4">
        <v>97.344883589999995</v>
      </c>
      <c r="F43" s="5" t="str">
        <f t="shared" si="9"/>
        <v>N/A</v>
      </c>
      <c r="G43" s="4">
        <v>95.852486278000001</v>
      </c>
      <c r="H43" s="5" t="str">
        <f t="shared" si="10"/>
        <v>N/A</v>
      </c>
      <c r="I43" s="6">
        <v>-2.61</v>
      </c>
      <c r="J43" s="6">
        <v>-1.53</v>
      </c>
      <c r="K43" s="85" t="str">
        <f t="shared" si="11"/>
        <v>Yes</v>
      </c>
    </row>
    <row r="44" spans="1:11" x14ac:dyDescent="0.25">
      <c r="A44" s="105" t="s">
        <v>40</v>
      </c>
      <c r="B44" s="3" t="s">
        <v>213</v>
      </c>
      <c r="C44" s="4">
        <v>46.469266386999998</v>
      </c>
      <c r="D44" s="5" t="str">
        <f t="shared" si="8"/>
        <v>N/A</v>
      </c>
      <c r="E44" s="4">
        <v>46.246247126</v>
      </c>
      <c r="F44" s="5" t="str">
        <f t="shared" si="9"/>
        <v>N/A</v>
      </c>
      <c r="G44" s="4">
        <v>51.000347736000002</v>
      </c>
      <c r="H44" s="5" t="str">
        <f t="shared" si="10"/>
        <v>N/A</v>
      </c>
      <c r="I44" s="6">
        <v>-0.48</v>
      </c>
      <c r="J44" s="6">
        <v>10.28</v>
      </c>
      <c r="K44" s="85" t="str">
        <f t="shared" si="11"/>
        <v>Yes</v>
      </c>
    </row>
    <row r="45" spans="1:11" x14ac:dyDescent="0.25">
      <c r="A45" s="105" t="s">
        <v>163</v>
      </c>
      <c r="B45" s="3" t="s">
        <v>213</v>
      </c>
      <c r="C45" s="4">
        <v>98.207614097999993</v>
      </c>
      <c r="D45" s="5" t="str">
        <f t="shared" si="8"/>
        <v>N/A</v>
      </c>
      <c r="E45" s="4">
        <v>98.520825074000001</v>
      </c>
      <c r="F45" s="5" t="str">
        <f t="shared" si="9"/>
        <v>N/A</v>
      </c>
      <c r="G45" s="4">
        <v>97.450347293999997</v>
      </c>
      <c r="H45" s="5" t="str">
        <f t="shared" si="10"/>
        <v>N/A</v>
      </c>
      <c r="I45" s="6">
        <v>0.31890000000000002</v>
      </c>
      <c r="J45" s="6">
        <v>-1.0900000000000001</v>
      </c>
      <c r="K45" s="85" t="str">
        <f t="shared" si="11"/>
        <v>Yes</v>
      </c>
    </row>
    <row r="46" spans="1:11" x14ac:dyDescent="0.25">
      <c r="A46" s="105" t="s">
        <v>41</v>
      </c>
      <c r="B46" s="3" t="s">
        <v>213</v>
      </c>
      <c r="C46" s="4">
        <v>99.816232772000006</v>
      </c>
      <c r="D46" s="5" t="str">
        <f t="shared" si="8"/>
        <v>N/A</v>
      </c>
      <c r="E46" s="4">
        <v>99.167657551000005</v>
      </c>
      <c r="F46" s="5" t="str">
        <f t="shared" si="9"/>
        <v>N/A</v>
      </c>
      <c r="G46" s="4">
        <v>99.948953548000006</v>
      </c>
      <c r="H46" s="5" t="str">
        <f t="shared" si="10"/>
        <v>N/A</v>
      </c>
      <c r="I46" s="6">
        <v>-0.65</v>
      </c>
      <c r="J46" s="6">
        <v>0.78790000000000004</v>
      </c>
      <c r="K46" s="85" t="str">
        <f t="shared" si="11"/>
        <v>Yes</v>
      </c>
    </row>
    <row r="47" spans="1:11" x14ac:dyDescent="0.25">
      <c r="A47" s="105" t="s">
        <v>42</v>
      </c>
      <c r="B47" s="3" t="s">
        <v>213</v>
      </c>
      <c r="C47" s="4">
        <v>99.582898853000003</v>
      </c>
      <c r="D47" s="5" t="str">
        <f t="shared" si="8"/>
        <v>N/A</v>
      </c>
      <c r="E47" s="4">
        <v>99.475500345</v>
      </c>
      <c r="F47" s="5" t="str">
        <f t="shared" si="9"/>
        <v>N/A</v>
      </c>
      <c r="G47" s="4">
        <v>99.924253901</v>
      </c>
      <c r="H47" s="5" t="str">
        <f t="shared" si="10"/>
        <v>N/A</v>
      </c>
      <c r="I47" s="6">
        <v>-0.108</v>
      </c>
      <c r="J47" s="6">
        <v>0.4511</v>
      </c>
      <c r="K47" s="85" t="str">
        <f t="shared" si="11"/>
        <v>Yes</v>
      </c>
    </row>
    <row r="48" spans="1:11" x14ac:dyDescent="0.25">
      <c r="A48" s="105" t="s">
        <v>43</v>
      </c>
      <c r="B48" s="3" t="s">
        <v>213</v>
      </c>
      <c r="C48" s="4">
        <v>98.204202402999996</v>
      </c>
      <c r="D48" s="5" t="str">
        <f t="shared" si="8"/>
        <v>N/A</v>
      </c>
      <c r="E48" s="4">
        <v>98.518975280000006</v>
      </c>
      <c r="F48" s="5" t="str">
        <f t="shared" si="9"/>
        <v>N/A</v>
      </c>
      <c r="G48" s="4">
        <v>97.445868224999998</v>
      </c>
      <c r="H48" s="5" t="str">
        <f t="shared" si="10"/>
        <v>N/A</v>
      </c>
      <c r="I48" s="6">
        <v>0.32050000000000001</v>
      </c>
      <c r="J48" s="6">
        <v>-1.0900000000000001</v>
      </c>
      <c r="K48" s="85" t="str">
        <f t="shared" si="11"/>
        <v>Yes</v>
      </c>
    </row>
    <row r="49" spans="1:12" x14ac:dyDescent="0.25">
      <c r="A49" s="105" t="s">
        <v>44</v>
      </c>
      <c r="B49" s="3" t="s">
        <v>213</v>
      </c>
      <c r="C49" s="4">
        <v>68.649410201999999</v>
      </c>
      <c r="D49" s="5" t="str">
        <f t="shared" si="8"/>
        <v>N/A</v>
      </c>
      <c r="E49" s="4">
        <v>62.107289387999998</v>
      </c>
      <c r="F49" s="5" t="str">
        <f t="shared" si="9"/>
        <v>N/A</v>
      </c>
      <c r="G49" s="4">
        <v>66.357048442000007</v>
      </c>
      <c r="H49" s="5" t="str">
        <f t="shared" si="10"/>
        <v>N/A</v>
      </c>
      <c r="I49" s="6">
        <v>-9.5299999999999994</v>
      </c>
      <c r="J49" s="6">
        <v>6.843</v>
      </c>
      <c r="K49" s="85" t="str">
        <f t="shared" si="11"/>
        <v>Yes</v>
      </c>
    </row>
    <row r="50" spans="1:12" x14ac:dyDescent="0.25">
      <c r="A50" s="105" t="s">
        <v>45</v>
      </c>
      <c r="B50" s="3" t="s">
        <v>213</v>
      </c>
      <c r="C50" s="4">
        <v>31.348843063</v>
      </c>
      <c r="D50" s="5" t="str">
        <f t="shared" si="8"/>
        <v>N/A</v>
      </c>
      <c r="E50" s="4">
        <v>37.892133672</v>
      </c>
      <c r="F50" s="5" t="str">
        <f t="shared" si="9"/>
        <v>N/A</v>
      </c>
      <c r="G50" s="4">
        <v>33.642843479</v>
      </c>
      <c r="H50" s="5" t="str">
        <f t="shared" si="10"/>
        <v>N/A</v>
      </c>
      <c r="I50" s="6">
        <v>20.87</v>
      </c>
      <c r="J50" s="6">
        <v>-11.2</v>
      </c>
      <c r="K50" s="85" t="str">
        <f t="shared" si="11"/>
        <v>Yes</v>
      </c>
    </row>
    <row r="51" spans="1:12" x14ac:dyDescent="0.25">
      <c r="A51" s="105" t="s">
        <v>50</v>
      </c>
      <c r="B51" s="3" t="s">
        <v>213</v>
      </c>
      <c r="C51" s="4">
        <v>1.7467349000000001E-3</v>
      </c>
      <c r="D51" s="5" t="str">
        <f t="shared" si="8"/>
        <v>N/A</v>
      </c>
      <c r="E51" s="4">
        <v>5.7693990000000004E-4</v>
      </c>
      <c r="F51" s="5" t="str">
        <f t="shared" si="9"/>
        <v>N/A</v>
      </c>
      <c r="G51" s="4">
        <v>1.0807919999999999E-4</v>
      </c>
      <c r="H51" s="5" t="str">
        <f t="shared" si="10"/>
        <v>N/A</v>
      </c>
      <c r="I51" s="6">
        <v>-67</v>
      </c>
      <c r="J51" s="6">
        <v>-81.3</v>
      </c>
      <c r="K51" s="85" t="str">
        <f t="shared" si="11"/>
        <v>No</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1750</v>
      </c>
      <c r="J52" s="6" t="s">
        <v>1750</v>
      </c>
      <c r="K52" s="85" t="str">
        <f t="shared" ref="K52:K57" si="15">IF(J52="Div by 0", "N/A", IF(J52="N/A","N/A", IF(J52&gt;30, "No", IF(J52&lt;-30, "No", "Yes"))))</f>
        <v>N/A</v>
      </c>
    </row>
    <row r="53" spans="1:12" s="29" customFormat="1" x14ac:dyDescent="0.25">
      <c r="A53" s="104" t="s">
        <v>894</v>
      </c>
      <c r="B53" s="3" t="s">
        <v>213</v>
      </c>
      <c r="C53" s="4">
        <v>3.2005632200000002E-2</v>
      </c>
      <c r="D53" s="5" t="str">
        <f t="shared" si="12"/>
        <v>N/A</v>
      </c>
      <c r="E53" s="4">
        <v>1.4007146099999999E-2</v>
      </c>
      <c r="F53" s="5" t="str">
        <f t="shared" si="13"/>
        <v>N/A</v>
      </c>
      <c r="G53" s="4">
        <v>1.11221724E-2</v>
      </c>
      <c r="H53" s="5" t="str">
        <f t="shared" si="14"/>
        <v>N/A</v>
      </c>
      <c r="I53" s="6">
        <v>-56.2</v>
      </c>
      <c r="J53" s="6">
        <v>-20.6</v>
      </c>
      <c r="K53" s="85" t="str">
        <f t="shared" si="15"/>
        <v>Yes</v>
      </c>
    </row>
    <row r="54" spans="1:12" s="29" customFormat="1" x14ac:dyDescent="0.25">
      <c r="A54" s="104" t="s">
        <v>895</v>
      </c>
      <c r="B54" s="3" t="s">
        <v>213</v>
      </c>
      <c r="C54" s="4">
        <v>0</v>
      </c>
      <c r="D54" s="5" t="str">
        <f t="shared" si="12"/>
        <v>N/A</v>
      </c>
      <c r="E54" s="4">
        <v>0</v>
      </c>
      <c r="F54" s="5" t="str">
        <f t="shared" si="13"/>
        <v>N/A</v>
      </c>
      <c r="G54" s="4">
        <v>0</v>
      </c>
      <c r="H54" s="5" t="str">
        <f t="shared" si="14"/>
        <v>N/A</v>
      </c>
      <c r="I54" s="6" t="s">
        <v>1750</v>
      </c>
      <c r="J54" s="6" t="s">
        <v>1750</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1750</v>
      </c>
      <c r="J55" s="6" t="s">
        <v>1750</v>
      </c>
      <c r="K55" s="85" t="str">
        <f t="shared" si="15"/>
        <v>N/A</v>
      </c>
    </row>
    <row r="56" spans="1:12" s="29" customFormat="1" ht="25" x14ac:dyDescent="0.25">
      <c r="A56" s="104" t="s">
        <v>897</v>
      </c>
      <c r="B56" s="3" t="s">
        <v>213</v>
      </c>
      <c r="C56" s="4">
        <v>0</v>
      </c>
      <c r="D56" s="5" t="str">
        <f t="shared" si="12"/>
        <v>N/A</v>
      </c>
      <c r="E56" s="4">
        <v>0</v>
      </c>
      <c r="F56" s="5" t="str">
        <f t="shared" si="13"/>
        <v>N/A</v>
      </c>
      <c r="G56" s="4">
        <v>4.7606267999999998E-3</v>
      </c>
      <c r="H56" s="5" t="str">
        <f t="shared" si="14"/>
        <v>N/A</v>
      </c>
      <c r="I56" s="6" t="s">
        <v>1750</v>
      </c>
      <c r="J56" s="6" t="s">
        <v>1750</v>
      </c>
      <c r="K56" s="85" t="str">
        <f t="shared" si="15"/>
        <v>N/A</v>
      </c>
    </row>
    <row r="57" spans="1:12" s="29" customFormat="1" ht="25" x14ac:dyDescent="0.25">
      <c r="A57" s="111" t="s">
        <v>933</v>
      </c>
      <c r="B57" s="113" t="s">
        <v>213</v>
      </c>
      <c r="C57" s="98">
        <v>0</v>
      </c>
      <c r="D57" s="94" t="str">
        <f t="shared" si="12"/>
        <v>N/A</v>
      </c>
      <c r="E57" s="98">
        <v>0</v>
      </c>
      <c r="F57" s="94" t="str">
        <f t="shared" si="13"/>
        <v>N/A</v>
      </c>
      <c r="G57" s="98">
        <v>4.1286852000000001E-3</v>
      </c>
      <c r="H57" s="94" t="str">
        <f t="shared" si="14"/>
        <v>N/A</v>
      </c>
      <c r="I57" s="95" t="s">
        <v>1750</v>
      </c>
      <c r="J57" s="95" t="s">
        <v>1750</v>
      </c>
      <c r="K57" s="96" t="str">
        <f t="shared" si="15"/>
        <v>N/A</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2694110</v>
      </c>
      <c r="D7" s="18" t="str">
        <f>IF($B7="N/A","N/A",IF(C7&gt;15,"No",IF(C7&lt;-15,"No","Yes")))</f>
        <v>N/A</v>
      </c>
      <c r="E7" s="17">
        <v>4204944</v>
      </c>
      <c r="F7" s="18" t="str">
        <f>IF($B7="N/A","N/A",IF(E7&gt;15,"No",IF(E7&lt;-15,"No","Yes")))</f>
        <v>N/A</v>
      </c>
      <c r="G7" s="17">
        <v>3971806</v>
      </c>
      <c r="H7" s="18" t="str">
        <f>IF($B7="N/A","N/A",IF(G7&gt;15,"No",IF(G7&lt;-15,"No","Yes")))</f>
        <v>N/A</v>
      </c>
      <c r="I7" s="19">
        <v>56.08</v>
      </c>
      <c r="J7" s="19">
        <v>-5.54</v>
      </c>
      <c r="K7" s="86" t="str">
        <f t="shared" ref="K7:K22" si="0">IF(J7="Div by 0", "N/A", IF(J7="N/A","N/A", IF(J7&gt;30, "No", IF(J7&lt;-30, "No", "Yes"))))</f>
        <v>Yes</v>
      </c>
    </row>
    <row r="8" spans="1:11" x14ac:dyDescent="0.25">
      <c r="A8" s="84" t="s">
        <v>362</v>
      </c>
      <c r="B8" s="16" t="s">
        <v>213</v>
      </c>
      <c r="C8" s="20">
        <v>75.239132775000002</v>
      </c>
      <c r="D8" s="18" t="str">
        <f>IF($B8="N/A","N/A",IF(C8&gt;15,"No",IF(C8&lt;-15,"No","Yes")))</f>
        <v>N/A</v>
      </c>
      <c r="E8" s="20">
        <v>67.771556529999998</v>
      </c>
      <c r="F8" s="18" t="str">
        <f>IF($B8="N/A","N/A",IF(E8&gt;15,"No",IF(E8&lt;-15,"No","Yes")))</f>
        <v>N/A</v>
      </c>
      <c r="G8" s="20">
        <v>60.294007311000001</v>
      </c>
      <c r="H8" s="18" t="str">
        <f>IF($B8="N/A","N/A",IF(G8&gt;15,"No",IF(G8&lt;-15,"No","Yes")))</f>
        <v>N/A</v>
      </c>
      <c r="I8" s="19">
        <v>-9.93</v>
      </c>
      <c r="J8" s="19">
        <v>-11</v>
      </c>
      <c r="K8" s="86" t="str">
        <f t="shared" si="0"/>
        <v>Yes</v>
      </c>
    </row>
    <row r="9" spans="1:11" x14ac:dyDescent="0.25">
      <c r="A9" s="84" t="s">
        <v>119</v>
      </c>
      <c r="B9" s="21" t="s">
        <v>213</v>
      </c>
      <c r="C9" s="5">
        <v>24.760867224999998</v>
      </c>
      <c r="D9" s="5" t="str">
        <f>IF($B9="N/A","N/A",IF(C9&gt;15,"No",IF(C9&lt;-15,"No","Yes")))</f>
        <v>N/A</v>
      </c>
      <c r="E9" s="5">
        <v>32.228443470000002</v>
      </c>
      <c r="F9" s="5" t="str">
        <f>IF($B9="N/A","N/A",IF(E9&gt;15,"No",IF(E9&lt;-15,"No","Yes")))</f>
        <v>N/A</v>
      </c>
      <c r="G9" s="5">
        <v>39.705992688999999</v>
      </c>
      <c r="H9" s="5" t="str">
        <f>IF($B9="N/A","N/A",IF(G9&gt;15,"No",IF(G9&lt;-15,"No","Yes")))</f>
        <v>N/A</v>
      </c>
      <c r="I9" s="6">
        <v>30.16</v>
      </c>
      <c r="J9" s="6">
        <v>23.2</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84" t="s">
        <v>834</v>
      </c>
      <c r="B11" s="21" t="s">
        <v>214</v>
      </c>
      <c r="C11" s="5">
        <v>99.695112671999993</v>
      </c>
      <c r="D11" s="5" t="str">
        <f>IF(OR($B11="N/A",$C11="N/A"),"N/A",IF(C11&gt;100,"No",IF(C11&lt;95,"No","Yes")))</f>
        <v>Yes</v>
      </c>
      <c r="E11" s="5">
        <v>99.313569931000004</v>
      </c>
      <c r="F11" s="5" t="str">
        <f>IF(OR($B11="N/A",$E11="N/A"),"N/A",IF(E11&gt;100,"No",IF(E11&lt;95,"No","Yes")))</f>
        <v>Yes</v>
      </c>
      <c r="G11" s="5">
        <v>99.492800001000006</v>
      </c>
      <c r="H11" s="5" t="str">
        <f>IF($B11="N/A","N/A",IF(G11&gt;100,"No",IF(G11&lt;95,"No","Yes")))</f>
        <v>Yes</v>
      </c>
      <c r="I11" s="6">
        <v>-0.38300000000000001</v>
      </c>
      <c r="J11" s="6">
        <v>0.18049999999999999</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54.328405299000003</v>
      </c>
      <c r="D13" s="5" t="str">
        <f t="shared" si="1"/>
        <v>No</v>
      </c>
      <c r="E13" s="5">
        <v>59.287020231</v>
      </c>
      <c r="F13" s="5" t="str">
        <f t="shared" si="2"/>
        <v>No</v>
      </c>
      <c r="G13" s="5">
        <v>58.873671070999997</v>
      </c>
      <c r="H13" s="5" t="str">
        <f t="shared" si="3"/>
        <v>No</v>
      </c>
      <c r="I13" s="6">
        <v>9.1270000000000007</v>
      </c>
      <c r="J13" s="6">
        <v>-0.69699999999999995</v>
      </c>
      <c r="K13" s="85" t="str">
        <f t="shared" si="0"/>
        <v>Yes</v>
      </c>
    </row>
    <row r="14" spans="1:11" x14ac:dyDescent="0.25">
      <c r="A14" s="84" t="s">
        <v>13</v>
      </c>
      <c r="B14" s="21" t="s">
        <v>213</v>
      </c>
      <c r="C14" s="22">
        <v>2027025</v>
      </c>
      <c r="D14" s="5" t="str">
        <f>IF($B14="N/A","N/A",IF(C14&gt;15,"No",IF(C14&lt;-15,"No","Yes")))</f>
        <v>N/A</v>
      </c>
      <c r="E14" s="22">
        <v>2849756</v>
      </c>
      <c r="F14" s="5" t="str">
        <f>IF($B14="N/A","N/A",IF(E14&gt;15,"No",IF(E14&lt;-15,"No","Yes")))</f>
        <v>N/A</v>
      </c>
      <c r="G14" s="22">
        <v>2394761</v>
      </c>
      <c r="H14" s="5" t="str">
        <f>IF($B14="N/A","N/A",IF(G14&gt;15,"No",IF(G14&lt;-15,"No","Yes")))</f>
        <v>N/A</v>
      </c>
      <c r="I14" s="6">
        <v>40.590000000000003</v>
      </c>
      <c r="J14" s="6">
        <v>-16</v>
      </c>
      <c r="K14" s="85" t="str">
        <f t="shared" si="0"/>
        <v>Yes</v>
      </c>
    </row>
    <row r="15" spans="1:11" ht="14.25" customHeight="1" x14ac:dyDescent="0.25">
      <c r="A15" s="84" t="s">
        <v>441</v>
      </c>
      <c r="B15" s="21" t="s">
        <v>213</v>
      </c>
      <c r="C15" s="5">
        <v>0.56560723229999998</v>
      </c>
      <c r="D15" s="5" t="str">
        <f>IF($B15="N/A","N/A",IF(C15&gt;15,"No",IF(C15&lt;-15,"No","Yes")))</f>
        <v>N/A</v>
      </c>
      <c r="E15" s="5">
        <v>0.62398324630000002</v>
      </c>
      <c r="F15" s="5" t="str">
        <f>IF($B15="N/A","N/A",IF(E15&gt;15,"No",IF(E15&lt;-15,"No","Yes")))</f>
        <v>N/A</v>
      </c>
      <c r="G15" s="5">
        <v>1.0977295855</v>
      </c>
      <c r="H15" s="5" t="str">
        <f>IF($B15="N/A","N/A",IF(G15&gt;15,"No",IF(G15&lt;-15,"No","Yes")))</f>
        <v>N/A</v>
      </c>
      <c r="I15" s="6">
        <v>10.32</v>
      </c>
      <c r="J15" s="6">
        <v>75.92</v>
      </c>
      <c r="K15" s="85" t="str">
        <f t="shared" si="0"/>
        <v>No</v>
      </c>
    </row>
    <row r="16" spans="1:11" ht="12.75" customHeight="1" x14ac:dyDescent="0.25">
      <c r="A16" s="84" t="s">
        <v>857</v>
      </c>
      <c r="B16" s="21" t="s">
        <v>213</v>
      </c>
      <c r="C16" s="23">
        <v>320.82503271000002</v>
      </c>
      <c r="D16" s="5" t="str">
        <f>IF($B16="N/A","N/A",IF(C16&gt;15,"No",IF(C16&lt;-15,"No","Yes")))</f>
        <v>N/A</v>
      </c>
      <c r="E16" s="23">
        <v>441.60364413000002</v>
      </c>
      <c r="F16" s="5" t="str">
        <f>IF($B16="N/A","N/A",IF(E16&gt;15,"No",IF(E16&lt;-15,"No","Yes")))</f>
        <v>N/A</v>
      </c>
      <c r="G16" s="23">
        <v>435.94583080000001</v>
      </c>
      <c r="H16" s="5" t="str">
        <f>IF($B16="N/A","N/A",IF(G16&gt;15,"No",IF(G16&lt;-15,"No","Yes")))</f>
        <v>N/A</v>
      </c>
      <c r="I16" s="6">
        <v>37.65</v>
      </c>
      <c r="J16" s="6">
        <v>-1.28</v>
      </c>
      <c r="K16" s="85" t="str">
        <f t="shared" si="0"/>
        <v>Yes</v>
      </c>
    </row>
    <row r="17" spans="1:11" x14ac:dyDescent="0.25">
      <c r="A17" s="84" t="s">
        <v>131</v>
      </c>
      <c r="B17" s="21" t="s">
        <v>213</v>
      </c>
      <c r="C17" s="22">
        <v>9177</v>
      </c>
      <c r="D17" s="5" t="str">
        <f>IF($B17="N/A","N/A",IF(C17&gt;15,"No",IF(C17&lt;-15,"No","Yes")))</f>
        <v>N/A</v>
      </c>
      <c r="E17" s="22">
        <v>12396</v>
      </c>
      <c r="F17" s="5" t="str">
        <f>IF($B17="N/A","N/A",IF(E17&gt;15,"No",IF(E17&lt;-15,"No","Yes")))</f>
        <v>N/A</v>
      </c>
      <c r="G17" s="22">
        <v>32150</v>
      </c>
      <c r="H17" s="5" t="str">
        <f>IF($B17="N/A","N/A",IF(G17&gt;15,"No",IF(G17&lt;-15,"No","Yes")))</f>
        <v>N/A</v>
      </c>
      <c r="I17" s="6">
        <v>35.08</v>
      </c>
      <c r="J17" s="6">
        <v>159.4</v>
      </c>
      <c r="K17" s="85" t="str">
        <f t="shared" si="0"/>
        <v>No</v>
      </c>
    </row>
    <row r="18" spans="1:11" x14ac:dyDescent="0.25">
      <c r="A18" s="84" t="s">
        <v>346</v>
      </c>
      <c r="B18" s="21" t="s">
        <v>213</v>
      </c>
      <c r="C18" s="4">
        <v>0.34063197119999999</v>
      </c>
      <c r="D18" s="5" t="str">
        <f>IF($B18="N/A","N/A",IF(C18&gt;15,"No",IF(C18&lt;-15,"No","Yes")))</f>
        <v>N/A</v>
      </c>
      <c r="E18" s="4">
        <v>0.2947958403</v>
      </c>
      <c r="F18" s="5" t="str">
        <f>IF($B18="N/A","N/A",IF(E18&gt;15,"No",IF(E18&lt;-15,"No","Yes")))</f>
        <v>N/A</v>
      </c>
      <c r="G18" s="4">
        <v>0.80945544670000003</v>
      </c>
      <c r="H18" s="5" t="str">
        <f>IF($B18="N/A","N/A",IF(G18&gt;15,"No",IF(G18&lt;-15,"No","Yes")))</f>
        <v>N/A</v>
      </c>
      <c r="I18" s="6">
        <v>-13.5</v>
      </c>
      <c r="J18" s="6">
        <v>174.6</v>
      </c>
      <c r="K18" s="85" t="str">
        <f t="shared" si="0"/>
        <v>No</v>
      </c>
    </row>
    <row r="19" spans="1:11" ht="27.75" customHeight="1" x14ac:dyDescent="0.25">
      <c r="A19" s="84" t="s">
        <v>836</v>
      </c>
      <c r="B19" s="21" t="s">
        <v>213</v>
      </c>
      <c r="C19" s="23">
        <v>57.686934727999997</v>
      </c>
      <c r="D19" s="5" t="str">
        <f>IF($B19="N/A","N/A",IF(C19&gt;60,"No",IF(C19&lt;15,"No","Yes")))</f>
        <v>N/A</v>
      </c>
      <c r="E19" s="23">
        <v>82.980638916000004</v>
      </c>
      <c r="F19" s="5" t="str">
        <f>IF($B19="N/A","N/A",IF(E19&gt;60,"No",IF(E19&lt;15,"No","Yes")))</f>
        <v>N/A</v>
      </c>
      <c r="G19" s="23">
        <v>84.127216173999997</v>
      </c>
      <c r="H19" s="5" t="str">
        <f>IF($B19="N/A","N/A",IF(G19&gt;60,"No",IF(G19&lt;15,"No","Yes")))</f>
        <v>N/A</v>
      </c>
      <c r="I19" s="6">
        <v>43.85</v>
      </c>
      <c r="J19" s="6">
        <v>1.3819999999999999</v>
      </c>
      <c r="K19" s="85" t="str">
        <f t="shared" si="0"/>
        <v>Yes</v>
      </c>
    </row>
    <row r="20" spans="1:11" x14ac:dyDescent="0.25">
      <c r="A20" s="84" t="s">
        <v>27</v>
      </c>
      <c r="B20" s="21" t="s">
        <v>217</v>
      </c>
      <c r="C20" s="22">
        <v>0</v>
      </c>
      <c r="D20" s="5" t="str">
        <f>IF($B20="N/A","N/A",IF(C20="N/A","N/A",IF(C20=0,"Yes","No")))</f>
        <v>Yes</v>
      </c>
      <c r="E20" s="22">
        <v>11</v>
      </c>
      <c r="F20" s="5" t="str">
        <f>IF($B20="N/A","N/A",IF(E20="N/A","N/A",IF(E20=0,"Yes","No")))</f>
        <v>No</v>
      </c>
      <c r="G20" s="22">
        <v>0</v>
      </c>
      <c r="H20" s="5" t="str">
        <f>IF($B20="N/A","N/A",IF(G20=0,"Yes","No"))</f>
        <v>Yes</v>
      </c>
      <c r="I20" s="6" t="s">
        <v>1750</v>
      </c>
      <c r="J20" s="6">
        <v>-100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2027025</v>
      </c>
      <c r="D6" s="5" t="str">
        <f>IF($B6="N/A","N/A",IF(C6&gt;15,"No",IF(C6&lt;-15,"No","Yes")))</f>
        <v>N/A</v>
      </c>
      <c r="E6" s="22">
        <v>2849756</v>
      </c>
      <c r="F6" s="5" t="str">
        <f>IF($B6="N/A","N/A",IF(E6&gt;15,"No",IF(E6&lt;-15,"No","Yes")))</f>
        <v>N/A</v>
      </c>
      <c r="G6" s="22">
        <v>2394761</v>
      </c>
      <c r="H6" s="5" t="str">
        <f>IF($B6="N/A","N/A",IF(G6&gt;15,"No",IF(G6&lt;-15,"No","Yes")))</f>
        <v>N/A</v>
      </c>
      <c r="I6" s="6">
        <v>40.590000000000003</v>
      </c>
      <c r="J6" s="6">
        <v>-16</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81.110935483999995</v>
      </c>
      <c r="D9" s="5" t="str">
        <f>IF($B9="N/A","N/A",IF(C9&gt;60,"No",IF(C9&lt;15,"No","Yes")))</f>
        <v>No</v>
      </c>
      <c r="E9" s="23">
        <v>89.497057994000002</v>
      </c>
      <c r="F9" s="5" t="str">
        <f>IF($B9="N/A","N/A",IF(E9&gt;60,"No",IF(E9&lt;15,"No","Yes")))</f>
        <v>No</v>
      </c>
      <c r="G9" s="23">
        <v>103.07661683000001</v>
      </c>
      <c r="H9" s="5" t="str">
        <f>IF($B9="N/A","N/A",IF(G9&gt;60,"No",IF(G9&lt;15,"No","Yes")))</f>
        <v>No</v>
      </c>
      <c r="I9" s="6">
        <v>10.34</v>
      </c>
      <c r="J9" s="6">
        <v>15.17</v>
      </c>
      <c r="K9" s="85" t="str">
        <f t="shared" si="0"/>
        <v>Yes</v>
      </c>
    </row>
    <row r="10" spans="1:11" x14ac:dyDescent="0.25">
      <c r="A10" s="84" t="s">
        <v>14</v>
      </c>
      <c r="B10" s="21" t="s">
        <v>272</v>
      </c>
      <c r="C10" s="5">
        <v>0.99900099899999995</v>
      </c>
      <c r="D10" s="5" t="str">
        <f>IF($B10="N/A","N/A",IF(C10&gt;15,"No",IF(C10&lt;=0,"No","Yes")))</f>
        <v>Yes</v>
      </c>
      <c r="E10" s="5">
        <v>1.0960236595999999</v>
      </c>
      <c r="F10" s="5" t="str">
        <f>IF($B10="N/A","N/A",IF(E10&gt;15,"No",IF(E10&lt;=0,"No","Yes")))</f>
        <v>Yes</v>
      </c>
      <c r="G10" s="5">
        <v>1.0682485642999999</v>
      </c>
      <c r="H10" s="5" t="str">
        <f>IF($B10="N/A","N/A",IF(G10&gt;15,"No",IF(G10&lt;=0,"No","Yes")))</f>
        <v>Yes</v>
      </c>
      <c r="I10" s="6">
        <v>9.7119999999999997</v>
      </c>
      <c r="J10" s="6">
        <v>-2.5299999999999998</v>
      </c>
      <c r="K10" s="85" t="str">
        <f t="shared" si="0"/>
        <v>Yes</v>
      </c>
    </row>
    <row r="11" spans="1:11" x14ac:dyDescent="0.25">
      <c r="A11" s="84" t="s">
        <v>872</v>
      </c>
      <c r="B11" s="21" t="s">
        <v>213</v>
      </c>
      <c r="C11" s="23">
        <v>122.01822222</v>
      </c>
      <c r="D11" s="5" t="str">
        <f>IF($B11="N/A","N/A",IF(C11&gt;15,"No",IF(C11&lt;-15,"No","Yes")))</f>
        <v>N/A</v>
      </c>
      <c r="E11" s="23">
        <v>142.63699814</v>
      </c>
      <c r="F11" s="5" t="str">
        <f>IF($B11="N/A","N/A",IF(E11&gt;15,"No",IF(E11&lt;-15,"No","Yes")))</f>
        <v>N/A</v>
      </c>
      <c r="G11" s="23">
        <v>153.90239231000001</v>
      </c>
      <c r="H11" s="5" t="str">
        <f>IF($B11="N/A","N/A",IF(G11&gt;15,"No",IF(G11&lt;-15,"No","Yes")))</f>
        <v>N/A</v>
      </c>
      <c r="I11" s="6">
        <v>16.899999999999999</v>
      </c>
      <c r="J11" s="6">
        <v>7.8979999999999997</v>
      </c>
      <c r="K11" s="85" t="str">
        <f t="shared" si="0"/>
        <v>Yes</v>
      </c>
    </row>
    <row r="12" spans="1:11" x14ac:dyDescent="0.25">
      <c r="A12" s="84" t="s">
        <v>934</v>
      </c>
      <c r="B12" s="21" t="s">
        <v>213</v>
      </c>
      <c r="C12" s="5">
        <v>0</v>
      </c>
      <c r="D12" s="5" t="str">
        <f>IF($B12="N/A","N/A",IF(C12&gt;15,"No",IF(C12&lt;-15,"No","Yes")))</f>
        <v>N/A</v>
      </c>
      <c r="E12" s="5">
        <v>0</v>
      </c>
      <c r="F12" s="5" t="str">
        <f>IF($B12="N/A","N/A",IF(E12&gt;15,"No",IF(E12&lt;-15,"No","Yes")))</f>
        <v>N/A</v>
      </c>
      <c r="G12" s="5">
        <v>0</v>
      </c>
      <c r="H12" s="5" t="str">
        <f>IF($B12="N/A","N/A",IF(G12&gt;15,"No",IF(G12&lt;-15,"No","Yes")))</f>
        <v>N/A</v>
      </c>
      <c r="I12" s="6" t="s">
        <v>1750</v>
      </c>
      <c r="J12" s="6" t="s">
        <v>1750</v>
      </c>
      <c r="K12" s="85" t="str">
        <f t="shared" si="0"/>
        <v>N/A</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85" t="str">
        <f t="shared" si="0"/>
        <v>N/A</v>
      </c>
    </row>
    <row r="15" spans="1:11" x14ac:dyDescent="0.25">
      <c r="A15" s="84" t="s">
        <v>164</v>
      </c>
      <c r="B15" s="21" t="s">
        <v>213</v>
      </c>
      <c r="C15" s="5">
        <v>0</v>
      </c>
      <c r="D15" s="5" t="str">
        <f>IF($B15="N/A","N/A",IF(C15&gt;15,"No",IF(C15&lt;-15,"No","Yes")))</f>
        <v>N/A</v>
      </c>
      <c r="E15" s="5">
        <v>0</v>
      </c>
      <c r="F15" s="5" t="str">
        <f>IF($B15="N/A","N/A",IF(E15&gt;15,"No",IF(E15&lt;-15,"No","Yes")))</f>
        <v>N/A</v>
      </c>
      <c r="G15" s="5">
        <v>11.434669263</v>
      </c>
      <c r="H15" s="5" t="str">
        <f>IF($B15="N/A","N/A",IF(G15&gt;15,"No",IF(G15&lt;-15,"No","Yes")))</f>
        <v>N/A</v>
      </c>
      <c r="I15" s="6" t="s">
        <v>1750</v>
      </c>
      <c r="J15" s="6" t="s">
        <v>1750</v>
      </c>
      <c r="K15" s="85" t="str">
        <f t="shared" si="0"/>
        <v>N/A</v>
      </c>
    </row>
    <row r="16" spans="1:11" x14ac:dyDescent="0.25">
      <c r="A16" s="84" t="s">
        <v>165</v>
      </c>
      <c r="B16" s="21" t="s">
        <v>275</v>
      </c>
      <c r="C16" s="5">
        <v>0</v>
      </c>
      <c r="D16" s="5" t="str">
        <f>IF($B16="N/A","N/A",IF(C16&gt;98,"Yes","No"))</f>
        <v>No</v>
      </c>
      <c r="E16" s="5">
        <v>0</v>
      </c>
      <c r="F16" s="5" t="str">
        <f>IF($B16="N/A","N/A",IF(E16&gt;98,"Yes","No"))</f>
        <v>No</v>
      </c>
      <c r="G16" s="5">
        <v>15.337856262000001</v>
      </c>
      <c r="H16" s="5" t="str">
        <f>IF($B16="N/A","N/A",IF(G16&gt;98,"Yes","No"))</f>
        <v>No</v>
      </c>
      <c r="I16" s="6" t="s">
        <v>1750</v>
      </c>
      <c r="J16" s="6" t="s">
        <v>1750</v>
      </c>
      <c r="K16" s="85" t="str">
        <f t="shared" si="0"/>
        <v>N/A</v>
      </c>
    </row>
    <row r="17" spans="1:11" x14ac:dyDescent="0.25">
      <c r="A17" s="84" t="s">
        <v>21</v>
      </c>
      <c r="B17" s="21" t="s">
        <v>275</v>
      </c>
      <c r="C17" s="5">
        <v>99.009139008999995</v>
      </c>
      <c r="D17" s="5" t="str">
        <f>IF($B17="N/A","N/A",IF(C17&gt;98,"Yes","No"))</f>
        <v>Yes</v>
      </c>
      <c r="E17" s="5">
        <v>98.439690976999998</v>
      </c>
      <c r="F17" s="5" t="str">
        <f>IF($B17="N/A","N/A",IF(E17&gt;98,"Yes","No"))</f>
        <v>Yes</v>
      </c>
      <c r="G17" s="5">
        <v>98.784680391999999</v>
      </c>
      <c r="H17" s="5" t="str">
        <f>IF($B17="N/A","N/A",IF(G17&gt;98,"Yes","No"))</f>
        <v>Yes</v>
      </c>
      <c r="I17" s="6">
        <v>-0.57499999999999996</v>
      </c>
      <c r="J17" s="6">
        <v>0.35049999999999998</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99.532812866</v>
      </c>
      <c r="D19" s="5" t="str">
        <f>IF($B19="N/A","N/A",IF(C19&gt;100,"No",IF(C19&lt;98,"No","Yes")))</f>
        <v>Yes</v>
      </c>
      <c r="E19" s="5">
        <v>99.640179720999996</v>
      </c>
      <c r="F19" s="5" t="str">
        <f>IF($B19="N/A","N/A",IF(E19&gt;100,"No",IF(E19&lt;98,"No","Yes")))</f>
        <v>Yes</v>
      </c>
      <c r="G19" s="5">
        <v>95.446936041000001</v>
      </c>
      <c r="H19" s="5" t="str">
        <f>IF($B19="N/A","N/A",IF(G19&gt;100,"No",IF(G19&lt;98,"No","Yes")))</f>
        <v>No</v>
      </c>
      <c r="I19" s="6">
        <v>0.1079</v>
      </c>
      <c r="J19" s="6">
        <v>-4.21</v>
      </c>
      <c r="K19" s="85" t="str">
        <f>IF(J19="Div by 0", "N/A", IF(J19="N/A","N/A", IF(J19&gt;30, "No", IF(J19&lt;-30, "No", "Yes"))))</f>
        <v>Yes</v>
      </c>
    </row>
    <row r="20" spans="1:11" x14ac:dyDescent="0.25">
      <c r="A20" s="84" t="s">
        <v>674</v>
      </c>
      <c r="B20" s="21" t="s">
        <v>223</v>
      </c>
      <c r="C20" s="5">
        <v>99.752099752000007</v>
      </c>
      <c r="D20" s="5" t="str">
        <f>IF($B20="N/A","N/A",IF(C20&gt;100,"No",IF(C20&lt;98,"No","Yes")))</f>
        <v>Yes</v>
      </c>
      <c r="E20" s="5">
        <v>99.752820943000003</v>
      </c>
      <c r="F20" s="5" t="str">
        <f>IF($B20="N/A","N/A",IF(E20&gt;100,"No",IF(E20&lt;98,"No","Yes")))</f>
        <v>Yes</v>
      </c>
      <c r="G20" s="5">
        <v>99.754129953000003</v>
      </c>
      <c r="H20" s="5" t="str">
        <f>IF($B20="N/A","N/A",IF(G20&gt;100,"No",IF(G20&lt;98,"No","Yes")))</f>
        <v>Yes</v>
      </c>
      <c r="I20" s="6">
        <v>6.9999999999999999E-4</v>
      </c>
      <c r="J20" s="6">
        <v>1.2999999999999999E-3</v>
      </c>
      <c r="K20" s="85" t="str">
        <f>IF(J20="Div by 0", "N/A", IF(J20="N/A","N/A", IF(J20&gt;30, "No", IF(J20&lt;-30, "No", "Yes"))))</f>
        <v>Yes</v>
      </c>
    </row>
    <row r="21" spans="1:11" x14ac:dyDescent="0.25">
      <c r="A21" s="84" t="s">
        <v>675</v>
      </c>
      <c r="B21" s="21" t="s">
        <v>223</v>
      </c>
      <c r="C21" s="5">
        <v>99.752099752000007</v>
      </c>
      <c r="D21" s="5" t="str">
        <f>IF($B21="N/A","N/A",IF(C21&gt;100,"No",IF(C21&lt;98,"No","Yes")))</f>
        <v>Yes</v>
      </c>
      <c r="E21" s="5">
        <v>99.752820943000003</v>
      </c>
      <c r="F21" s="5" t="str">
        <f>IF($B21="N/A","N/A",IF(E21&gt;100,"No",IF(E21&lt;98,"No","Yes")))</f>
        <v>Yes</v>
      </c>
      <c r="G21" s="5">
        <v>99.754129953000003</v>
      </c>
      <c r="H21" s="5" t="str">
        <f>IF($B21="N/A","N/A",IF(G21&gt;100,"No",IF(G21&lt;98,"No","Yes")))</f>
        <v>Yes</v>
      </c>
      <c r="I21" s="6">
        <v>6.9999999999999999E-4</v>
      </c>
      <c r="J21" s="6">
        <v>1.2999999999999999E-3</v>
      </c>
      <c r="K21" s="85" t="str">
        <f>IF(J21="Div by 0", "N/A", IF(J21="N/A","N/A", IF(J21&gt;30, "No", IF(J21&lt;-30, "No", "Yes"))))</f>
        <v>Yes</v>
      </c>
    </row>
    <row r="22" spans="1:11" ht="15" customHeight="1" x14ac:dyDescent="0.25">
      <c r="A22" s="84" t="s">
        <v>1685</v>
      </c>
      <c r="B22" s="21" t="s">
        <v>213</v>
      </c>
      <c r="C22" s="5">
        <v>56.990170323999997</v>
      </c>
      <c r="D22" s="5" t="str">
        <f>IF($B22="N/A","N/A",IF(C22&gt;15,"No",IF(C22&lt;-15,"No","Yes")))</f>
        <v>N/A</v>
      </c>
      <c r="E22" s="5">
        <v>56.759245352999997</v>
      </c>
      <c r="F22" s="5" t="str">
        <f>IF($B22="N/A","N/A",IF(E22&gt;15,"No",IF(E22&lt;-15,"No","Yes")))</f>
        <v>N/A</v>
      </c>
      <c r="G22" s="5">
        <v>55.731532291000001</v>
      </c>
      <c r="H22" s="5" t="str">
        <f>IF($B22="N/A","N/A",IF(G22&gt;15,"No",IF(G22&lt;-15,"No","Yes")))</f>
        <v>N/A</v>
      </c>
      <c r="I22" s="6">
        <v>-0.40500000000000003</v>
      </c>
      <c r="J22" s="6">
        <v>-1.81</v>
      </c>
      <c r="K22" s="85" t="str">
        <f t="shared" ref="K22:K31" si="1">IF(J22="Div by 0", "N/A", IF(J22="N/A","N/A", IF(J22&gt;30, "No", IF(J22&lt;-30, "No", "Yes"))))</f>
        <v>Yes</v>
      </c>
    </row>
    <row r="23" spans="1:11" x14ac:dyDescent="0.25">
      <c r="A23" s="84" t="s">
        <v>935</v>
      </c>
      <c r="B23" s="21" t="s">
        <v>213</v>
      </c>
      <c r="C23" s="5">
        <v>42.096915430000003</v>
      </c>
      <c r="D23" s="5" t="str">
        <f>IF($B23="N/A","N/A",IF(C23&gt;15,"No",IF(C23&lt;-15,"No","Yes")))</f>
        <v>N/A</v>
      </c>
      <c r="E23" s="5">
        <v>42.318359888000003</v>
      </c>
      <c r="F23" s="5" t="str">
        <f>IF($B23="N/A","N/A",IF(E23&gt;15,"No",IF(E23&lt;-15,"No","Yes")))</f>
        <v>N/A</v>
      </c>
      <c r="G23" s="5">
        <v>43.370549295000004</v>
      </c>
      <c r="H23" s="5" t="str">
        <f>IF($B23="N/A","N/A",IF(G23&gt;15,"No",IF(G23&lt;-15,"No","Yes")))</f>
        <v>N/A</v>
      </c>
      <c r="I23" s="6">
        <v>0.52600000000000002</v>
      </c>
      <c r="J23" s="6">
        <v>2.4860000000000002</v>
      </c>
      <c r="K23" s="85" t="str">
        <f t="shared" si="1"/>
        <v>Yes</v>
      </c>
    </row>
    <row r="24" spans="1:11" ht="25" x14ac:dyDescent="0.25">
      <c r="A24" s="84" t="s">
        <v>936</v>
      </c>
      <c r="B24" s="21" t="s">
        <v>213</v>
      </c>
      <c r="C24" s="5">
        <v>0.1173641174</v>
      </c>
      <c r="D24" s="5" t="str">
        <f>IF($B24="N/A","N/A",IF(C24&gt;15,"No",IF(C24&lt;-15,"No","Yes")))</f>
        <v>N/A</v>
      </c>
      <c r="E24" s="5">
        <v>0.16990928350000001</v>
      </c>
      <c r="F24" s="5" t="str">
        <f>IF($B24="N/A","N/A",IF(E24&gt;15,"No",IF(E24&lt;-15,"No","Yes")))</f>
        <v>N/A</v>
      </c>
      <c r="G24" s="5">
        <v>0.20695175839999999</v>
      </c>
      <c r="H24" s="5" t="str">
        <f>IF($B24="N/A","N/A",IF(G24&gt;15,"No",IF(G24&lt;-15,"No","Yes")))</f>
        <v>N/A</v>
      </c>
      <c r="I24" s="6">
        <v>44.77</v>
      </c>
      <c r="J24" s="6">
        <v>21.8</v>
      </c>
      <c r="K24" s="85" t="str">
        <f t="shared" si="1"/>
        <v>Yes</v>
      </c>
    </row>
    <row r="25" spans="1:11" x14ac:dyDescent="0.25">
      <c r="A25" s="84" t="s">
        <v>166</v>
      </c>
      <c r="B25" s="21" t="s">
        <v>213</v>
      </c>
      <c r="C25" s="5">
        <v>99.752099752000007</v>
      </c>
      <c r="D25" s="5" t="str">
        <f t="shared" ref="D25:D27" si="2">IF($B25="N/A","N/A",IF(C25&gt;15,"No",IF(C25&lt;-15,"No","Yes")))</f>
        <v>N/A</v>
      </c>
      <c r="E25" s="5">
        <v>99.752820943000003</v>
      </c>
      <c r="F25" s="5" t="str">
        <f t="shared" ref="F25:F27" si="3">IF($B25="N/A","N/A",IF(E25&gt;15,"No",IF(E25&lt;-15,"No","Yes")))</f>
        <v>N/A</v>
      </c>
      <c r="G25" s="5">
        <v>99.754129953000003</v>
      </c>
      <c r="H25" s="5" t="str">
        <f t="shared" ref="H25:H27" si="4">IF($B25="N/A","N/A",IF(G25&gt;15,"No",IF(G25&lt;-15,"No","Yes")))</f>
        <v>N/A</v>
      </c>
      <c r="I25" s="6">
        <v>6.9999999999999999E-4</v>
      </c>
      <c r="J25" s="6">
        <v>1.2999999999999999E-3</v>
      </c>
      <c r="K25" s="85" t="str">
        <f t="shared" si="1"/>
        <v>Yes</v>
      </c>
    </row>
    <row r="26" spans="1:11" x14ac:dyDescent="0.25">
      <c r="A26" s="84" t="s">
        <v>167</v>
      </c>
      <c r="B26" s="21" t="s">
        <v>213</v>
      </c>
      <c r="C26" s="5">
        <v>99.752099752000007</v>
      </c>
      <c r="D26" s="5" t="str">
        <f t="shared" si="2"/>
        <v>N/A</v>
      </c>
      <c r="E26" s="5">
        <v>99.752820943000003</v>
      </c>
      <c r="F26" s="5" t="str">
        <f t="shared" si="3"/>
        <v>N/A</v>
      </c>
      <c r="G26" s="5">
        <v>99.754129953000003</v>
      </c>
      <c r="H26" s="5" t="str">
        <f t="shared" si="4"/>
        <v>N/A</v>
      </c>
      <c r="I26" s="6">
        <v>6.9999999999999999E-4</v>
      </c>
      <c r="J26" s="6">
        <v>1.2999999999999999E-3</v>
      </c>
      <c r="K26" s="85" t="str">
        <f t="shared" si="1"/>
        <v>Yes</v>
      </c>
    </row>
    <row r="27" spans="1:11" x14ac:dyDescent="0.25">
      <c r="A27" s="84" t="s">
        <v>168</v>
      </c>
      <c r="B27" s="21" t="s">
        <v>213</v>
      </c>
      <c r="C27" s="5">
        <v>99.752099752000007</v>
      </c>
      <c r="D27" s="5" t="str">
        <f t="shared" si="2"/>
        <v>N/A</v>
      </c>
      <c r="E27" s="5">
        <v>99.752820943000003</v>
      </c>
      <c r="F27" s="5" t="str">
        <f t="shared" si="3"/>
        <v>N/A</v>
      </c>
      <c r="G27" s="5">
        <v>99.754129953000003</v>
      </c>
      <c r="H27" s="5" t="str">
        <f t="shared" si="4"/>
        <v>N/A</v>
      </c>
      <c r="I27" s="6">
        <v>6.9999999999999999E-4</v>
      </c>
      <c r="J27" s="6">
        <v>1.2999999999999999E-3</v>
      </c>
      <c r="K27" s="85" t="str">
        <f t="shared" si="1"/>
        <v>Yes</v>
      </c>
    </row>
    <row r="28" spans="1:11" x14ac:dyDescent="0.25">
      <c r="A28" s="84" t="s">
        <v>54</v>
      </c>
      <c r="B28" s="21" t="s">
        <v>213</v>
      </c>
      <c r="C28" s="5">
        <v>3.4589607923000001</v>
      </c>
      <c r="D28" s="5" t="str">
        <f>IF($B28="N/A","N/A",IF(C28&gt;15,"No",IF(C28&lt;-15,"No","Yes")))</f>
        <v>N/A</v>
      </c>
      <c r="E28" s="5">
        <v>3.2798597493999999</v>
      </c>
      <c r="F28" s="5" t="str">
        <f>IF($B28="N/A","N/A",IF(E28&gt;15,"No",IF(E28&lt;-15,"No","Yes")))</f>
        <v>N/A</v>
      </c>
      <c r="G28" s="5">
        <v>3.2315542135999999</v>
      </c>
      <c r="H28" s="5" t="str">
        <f>IF($B28="N/A","N/A",IF(G28&gt;15,"No",IF(G28&lt;-15,"No","Yes")))</f>
        <v>N/A</v>
      </c>
      <c r="I28" s="6">
        <v>-5.18</v>
      </c>
      <c r="J28" s="6">
        <v>-1.47</v>
      </c>
      <c r="K28" s="85" t="str">
        <f t="shared" si="1"/>
        <v>Yes</v>
      </c>
    </row>
    <row r="29" spans="1:11" x14ac:dyDescent="0.25">
      <c r="A29" s="84" t="s">
        <v>55</v>
      </c>
      <c r="B29" s="21" t="s">
        <v>213</v>
      </c>
      <c r="C29" s="5">
        <v>96.293138959999993</v>
      </c>
      <c r="D29" s="5" t="str">
        <f>IF($B29="N/A","N/A",IF(C29&gt;15,"No",IF(C29&lt;-15,"No","Yes")))</f>
        <v>N/A</v>
      </c>
      <c r="E29" s="5">
        <v>96.472961194000007</v>
      </c>
      <c r="F29" s="5" t="str">
        <f>IF($B29="N/A","N/A",IF(E29&gt;15,"No",IF(E29&lt;-15,"No","Yes")))</f>
        <v>N/A</v>
      </c>
      <c r="G29" s="5">
        <v>96.522575739000004</v>
      </c>
      <c r="H29" s="5" t="str">
        <f>IF($B29="N/A","N/A",IF(G29&gt;15,"No",IF(G29&lt;-15,"No","Yes")))</f>
        <v>N/A</v>
      </c>
      <c r="I29" s="6">
        <v>0.1867</v>
      </c>
      <c r="J29" s="6">
        <v>5.1400000000000001E-2</v>
      </c>
      <c r="K29" s="85" t="str">
        <f t="shared" si="1"/>
        <v>Yes</v>
      </c>
    </row>
    <row r="30" spans="1:11" x14ac:dyDescent="0.25">
      <c r="A30" s="84" t="s">
        <v>56</v>
      </c>
      <c r="B30" s="21" t="s">
        <v>213</v>
      </c>
      <c r="C30" s="5">
        <v>80.352092352</v>
      </c>
      <c r="D30" s="5" t="str">
        <f>IF($B30="N/A","N/A",IF(C30&gt;15,"No",IF(C30&lt;-15,"No","Yes")))</f>
        <v>N/A</v>
      </c>
      <c r="E30" s="5">
        <v>81.037464259999993</v>
      </c>
      <c r="F30" s="5" t="str">
        <f>IF($B30="N/A","N/A",IF(E30&gt;15,"No",IF(E30&lt;-15,"No","Yes")))</f>
        <v>N/A</v>
      </c>
      <c r="G30" s="5">
        <v>79.806627884999997</v>
      </c>
      <c r="H30" s="5" t="str">
        <f>IF($B30="N/A","N/A",IF(G30&gt;15,"No",IF(G30&lt;-15,"No","Yes")))</f>
        <v>N/A</v>
      </c>
      <c r="I30" s="6">
        <v>0.85299999999999998</v>
      </c>
      <c r="J30" s="6">
        <v>-1.52</v>
      </c>
      <c r="K30" s="85" t="str">
        <f t="shared" si="1"/>
        <v>Yes</v>
      </c>
    </row>
    <row r="31" spans="1:11" x14ac:dyDescent="0.25">
      <c r="A31" s="92" t="s">
        <v>57</v>
      </c>
      <c r="B31" s="93" t="s">
        <v>213</v>
      </c>
      <c r="C31" s="94">
        <v>13.307383974</v>
      </c>
      <c r="D31" s="94" t="str">
        <f>IF($B31="N/A","N/A",IF(C31&gt;15,"No",IF(C31&lt;-15,"No","Yes")))</f>
        <v>N/A</v>
      </c>
      <c r="E31" s="94">
        <v>12.049242111</v>
      </c>
      <c r="F31" s="94" t="str">
        <f>IF($B31="N/A","N/A",IF(E31&gt;15,"No",IF(E31&lt;-15,"No","Yes")))</f>
        <v>N/A</v>
      </c>
      <c r="G31" s="94">
        <v>9.8201866491000001</v>
      </c>
      <c r="H31" s="94" t="str">
        <f>IF($B31="N/A","N/A",IF(G31&gt;15,"No",IF(G31&lt;-15,"No","Yes")))</f>
        <v>N/A</v>
      </c>
      <c r="I31" s="95">
        <v>-9.4499999999999993</v>
      </c>
      <c r="J31" s="95">
        <v>-18.5</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667085</v>
      </c>
      <c r="D6" s="5" t="str">
        <f t="shared" ref="D6:F18" si="0">IF($B6="N/A","N/A",IF(C6&lt;0,"No","Yes"))</f>
        <v>N/A</v>
      </c>
      <c r="E6" s="22">
        <v>1355188</v>
      </c>
      <c r="F6" s="5" t="str">
        <f t="shared" si="0"/>
        <v>N/A</v>
      </c>
      <c r="G6" s="22">
        <v>1577045</v>
      </c>
      <c r="H6" s="5" t="str">
        <f t="shared" ref="H6:H18" si="1">IF($B6="N/A","N/A",IF(G6&lt;0,"No","Yes"))</f>
        <v>N/A</v>
      </c>
      <c r="I6" s="6">
        <v>103.2</v>
      </c>
      <c r="J6" s="6">
        <v>16.37</v>
      </c>
      <c r="K6" s="85" t="str">
        <f t="shared" ref="K6:K18" si="2">IF(J6="Div by 0", "N/A", IF(J6="N/A","N/A", IF(J6&gt;30, "No", IF(J6&lt;-30, "No", "Yes"))))</f>
        <v>Yes</v>
      </c>
    </row>
    <row r="7" spans="1:11" x14ac:dyDescent="0.25">
      <c r="A7" s="82" t="s">
        <v>442</v>
      </c>
      <c r="B7" s="42" t="s">
        <v>213</v>
      </c>
      <c r="C7" s="5">
        <v>1.4506397235999999</v>
      </c>
      <c r="D7" s="5" t="str">
        <f t="shared" si="0"/>
        <v>N/A</v>
      </c>
      <c r="E7" s="5">
        <v>1.1960702131000001</v>
      </c>
      <c r="F7" s="5" t="str">
        <f t="shared" si="0"/>
        <v>N/A</v>
      </c>
      <c r="G7" s="5">
        <v>0.50398054589999997</v>
      </c>
      <c r="H7" s="5" t="str">
        <f t="shared" si="1"/>
        <v>N/A</v>
      </c>
      <c r="I7" s="6">
        <v>-17.5</v>
      </c>
      <c r="J7" s="6">
        <v>-57.9</v>
      </c>
      <c r="K7" s="85" t="str">
        <f t="shared" si="2"/>
        <v>No</v>
      </c>
    </row>
    <row r="8" spans="1:11" x14ac:dyDescent="0.25">
      <c r="A8" s="82" t="s">
        <v>443</v>
      </c>
      <c r="B8" s="42" t="s">
        <v>213</v>
      </c>
      <c r="C8" s="5">
        <v>33.046763155999997</v>
      </c>
      <c r="D8" s="5" t="str">
        <f t="shared" si="0"/>
        <v>N/A</v>
      </c>
      <c r="E8" s="5">
        <v>32.559172601999997</v>
      </c>
      <c r="F8" s="5" t="str">
        <f t="shared" si="0"/>
        <v>N/A</v>
      </c>
      <c r="G8" s="5">
        <v>23.870403191000001</v>
      </c>
      <c r="H8" s="5" t="str">
        <f t="shared" si="1"/>
        <v>N/A</v>
      </c>
      <c r="I8" s="6">
        <v>-1.48</v>
      </c>
      <c r="J8" s="6">
        <v>-26.7</v>
      </c>
      <c r="K8" s="85" t="str">
        <f t="shared" si="2"/>
        <v>Yes</v>
      </c>
    </row>
    <row r="9" spans="1:11" x14ac:dyDescent="0.25">
      <c r="A9" s="82" t="s">
        <v>444</v>
      </c>
      <c r="B9" s="42" t="s">
        <v>213</v>
      </c>
      <c r="C9" s="5">
        <v>30.757999354999999</v>
      </c>
      <c r="D9" s="5" t="str">
        <f t="shared" si="0"/>
        <v>N/A</v>
      </c>
      <c r="E9" s="5">
        <v>32.834263585999999</v>
      </c>
      <c r="F9" s="5" t="str">
        <f t="shared" si="0"/>
        <v>N/A</v>
      </c>
      <c r="G9" s="5">
        <v>23.61321332</v>
      </c>
      <c r="H9" s="5" t="str">
        <f t="shared" si="1"/>
        <v>N/A</v>
      </c>
      <c r="I9" s="6">
        <v>6.75</v>
      </c>
      <c r="J9" s="6">
        <v>-28.1</v>
      </c>
      <c r="K9" s="85" t="str">
        <f t="shared" si="2"/>
        <v>Yes</v>
      </c>
    </row>
    <row r="10" spans="1:11" x14ac:dyDescent="0.25">
      <c r="A10" s="82" t="s">
        <v>445</v>
      </c>
      <c r="B10" s="42" t="s">
        <v>213</v>
      </c>
      <c r="C10" s="5">
        <v>26.288853744000001</v>
      </c>
      <c r="D10" s="5" t="str">
        <f t="shared" si="0"/>
        <v>N/A</v>
      </c>
      <c r="E10" s="5">
        <v>25.705289598</v>
      </c>
      <c r="F10" s="5" t="str">
        <f t="shared" si="0"/>
        <v>N/A</v>
      </c>
      <c r="G10" s="5">
        <v>17.444904869999998</v>
      </c>
      <c r="H10" s="5" t="str">
        <f t="shared" si="1"/>
        <v>N/A</v>
      </c>
      <c r="I10" s="6">
        <v>-2.2200000000000002</v>
      </c>
      <c r="J10" s="6">
        <v>-32.1</v>
      </c>
      <c r="K10" s="85" t="str">
        <f t="shared" si="2"/>
        <v>No</v>
      </c>
    </row>
    <row r="11" spans="1:11" x14ac:dyDescent="0.25">
      <c r="A11" s="108" t="s">
        <v>207</v>
      </c>
      <c r="B11" s="42" t="s">
        <v>213</v>
      </c>
      <c r="C11" s="5">
        <v>93.806486430000007</v>
      </c>
      <c r="D11" s="5" t="str">
        <f t="shared" si="0"/>
        <v>N/A</v>
      </c>
      <c r="E11" s="5">
        <v>93.598305179999997</v>
      </c>
      <c r="F11" s="5" t="str">
        <f t="shared" si="0"/>
        <v>N/A</v>
      </c>
      <c r="G11" s="5">
        <v>90.037760495000001</v>
      </c>
      <c r="H11" s="5" t="str">
        <f t="shared" si="1"/>
        <v>N/A</v>
      </c>
      <c r="I11" s="6">
        <v>-0.222</v>
      </c>
      <c r="J11" s="6">
        <v>-3.8</v>
      </c>
      <c r="K11" s="85" t="str">
        <f t="shared" si="2"/>
        <v>Yes</v>
      </c>
    </row>
    <row r="12" spans="1:11" x14ac:dyDescent="0.25">
      <c r="A12" s="108" t="s">
        <v>934</v>
      </c>
      <c r="B12" s="42" t="s">
        <v>213</v>
      </c>
      <c r="C12" s="5">
        <v>0</v>
      </c>
      <c r="D12" s="5" t="str">
        <f t="shared" si="0"/>
        <v>N/A</v>
      </c>
      <c r="E12" s="5">
        <v>0</v>
      </c>
      <c r="F12" s="5" t="str">
        <f t="shared" si="0"/>
        <v>N/A</v>
      </c>
      <c r="G12" s="5">
        <v>0</v>
      </c>
      <c r="H12" s="5" t="str">
        <f t="shared" si="1"/>
        <v>N/A</v>
      </c>
      <c r="I12" s="6" t="s">
        <v>1750</v>
      </c>
      <c r="J12" s="6" t="s">
        <v>1750</v>
      </c>
      <c r="K12" s="85" t="str">
        <f t="shared" si="2"/>
        <v>N/A</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1750</v>
      </c>
      <c r="J14" s="6" t="s">
        <v>1750</v>
      </c>
      <c r="K14" s="85" t="str">
        <f t="shared" si="2"/>
        <v>N/A</v>
      </c>
    </row>
    <row r="15" spans="1:11" x14ac:dyDescent="0.25">
      <c r="A15" s="108" t="s">
        <v>164</v>
      </c>
      <c r="B15" s="42" t="s">
        <v>213</v>
      </c>
      <c r="C15" s="5">
        <v>100</v>
      </c>
      <c r="D15" s="5" t="str">
        <f t="shared" si="0"/>
        <v>N/A</v>
      </c>
      <c r="E15" s="5">
        <v>100</v>
      </c>
      <c r="F15" s="5" t="str">
        <f t="shared" si="0"/>
        <v>N/A</v>
      </c>
      <c r="G15" s="5">
        <v>94.436113109999994</v>
      </c>
      <c r="H15" s="5" t="str">
        <f t="shared" si="1"/>
        <v>N/A</v>
      </c>
      <c r="I15" s="6">
        <v>0</v>
      </c>
      <c r="J15" s="6">
        <v>-5.56</v>
      </c>
      <c r="K15" s="85" t="str">
        <f t="shared" si="2"/>
        <v>Yes</v>
      </c>
    </row>
    <row r="16" spans="1:11" x14ac:dyDescent="0.25">
      <c r="A16" s="108" t="s">
        <v>165</v>
      </c>
      <c r="B16" s="42" t="s">
        <v>213</v>
      </c>
      <c r="C16" s="5">
        <v>99.559426459999997</v>
      </c>
      <c r="D16" s="5" t="str">
        <f t="shared" si="0"/>
        <v>N/A</v>
      </c>
      <c r="E16" s="5">
        <v>99.498814925000005</v>
      </c>
      <c r="F16" s="5" t="str">
        <f t="shared" si="0"/>
        <v>N/A</v>
      </c>
      <c r="G16" s="5">
        <v>99.680224723999999</v>
      </c>
      <c r="H16" s="5" t="str">
        <f t="shared" si="1"/>
        <v>N/A</v>
      </c>
      <c r="I16" s="6">
        <v>-6.0999999999999999E-2</v>
      </c>
      <c r="J16" s="6">
        <v>0.18229999999999999</v>
      </c>
      <c r="K16" s="85" t="str">
        <f t="shared" si="2"/>
        <v>Yes</v>
      </c>
    </row>
    <row r="17" spans="1:11" x14ac:dyDescent="0.25">
      <c r="A17" s="108" t="s">
        <v>21</v>
      </c>
      <c r="B17" s="42" t="s">
        <v>213</v>
      </c>
      <c r="C17" s="5">
        <v>99.977364203999997</v>
      </c>
      <c r="D17" s="5" t="str">
        <f t="shared" si="0"/>
        <v>N/A</v>
      </c>
      <c r="E17" s="5">
        <v>99.885477144000006</v>
      </c>
      <c r="F17" s="5" t="str">
        <f t="shared" si="0"/>
        <v>N/A</v>
      </c>
      <c r="G17" s="5">
        <v>99.873497585999999</v>
      </c>
      <c r="H17" s="5" t="str">
        <f t="shared" si="1"/>
        <v>N/A</v>
      </c>
      <c r="I17" s="6">
        <v>-9.1999999999999998E-2</v>
      </c>
      <c r="J17" s="6">
        <v>-1.2E-2</v>
      </c>
      <c r="K17" s="85" t="str">
        <f t="shared" si="2"/>
        <v>Yes</v>
      </c>
    </row>
    <row r="18" spans="1:11" x14ac:dyDescent="0.25">
      <c r="A18" s="108" t="s">
        <v>53</v>
      </c>
      <c r="B18" s="42" t="s">
        <v>213</v>
      </c>
      <c r="C18" s="5">
        <v>100</v>
      </c>
      <c r="D18" s="5" t="str">
        <f t="shared" si="0"/>
        <v>N/A</v>
      </c>
      <c r="E18" s="5">
        <v>100</v>
      </c>
      <c r="F18" s="5" t="str">
        <f t="shared" si="0"/>
        <v>N/A</v>
      </c>
      <c r="G18" s="5">
        <v>100</v>
      </c>
      <c r="H18" s="5" t="str">
        <f t="shared" si="1"/>
        <v>N/A</v>
      </c>
      <c r="I18" s="6">
        <v>0</v>
      </c>
      <c r="J18" s="6">
        <v>0</v>
      </c>
      <c r="K18" s="85" t="str">
        <f t="shared" si="2"/>
        <v>Yes</v>
      </c>
    </row>
    <row r="19" spans="1:11" x14ac:dyDescent="0.25">
      <c r="A19" s="84" t="s">
        <v>673</v>
      </c>
      <c r="B19" s="42" t="s">
        <v>213</v>
      </c>
      <c r="C19" s="5">
        <v>99.928195058</v>
      </c>
      <c r="D19" s="5" t="str">
        <f t="shared" ref="D19:D21" si="3">IF($B19="N/A","N/A",IF(C19&lt;0,"No","Yes"))</f>
        <v>N/A</v>
      </c>
      <c r="E19" s="5">
        <v>99.908057037000006</v>
      </c>
      <c r="F19" s="5" t="str">
        <f t="shared" ref="F19:F21" si="4">IF($B19="N/A","N/A",IF(E19&lt;0,"No","Yes"))</f>
        <v>N/A</v>
      </c>
      <c r="G19" s="5">
        <v>96.801422914</v>
      </c>
      <c r="H19" s="5" t="str">
        <f t="shared" ref="H19:H21" si="5">IF($B19="N/A","N/A",IF(G19&lt;0,"No","Yes"))</f>
        <v>N/A</v>
      </c>
      <c r="I19" s="6">
        <v>-0.02</v>
      </c>
      <c r="J19" s="6">
        <v>-3.11</v>
      </c>
      <c r="K19" s="85" t="str">
        <f>IF(J19="Div by 0", "N/A", IF(J19="N/A","N/A", IF(J19&gt;30, "No", IF(J19&lt;-30, "No", "Yes"))))</f>
        <v>Yes</v>
      </c>
    </row>
    <row r="20" spans="1:11" x14ac:dyDescent="0.25">
      <c r="A20" s="84" t="s">
        <v>674</v>
      </c>
      <c r="B20" s="42" t="s">
        <v>213</v>
      </c>
      <c r="C20" s="5">
        <v>100</v>
      </c>
      <c r="D20" s="5" t="str">
        <f t="shared" si="3"/>
        <v>N/A</v>
      </c>
      <c r="E20" s="5">
        <v>99.997933865999997</v>
      </c>
      <c r="F20" s="5" t="str">
        <f t="shared" si="4"/>
        <v>N/A</v>
      </c>
      <c r="G20" s="5">
        <v>99.965568516000005</v>
      </c>
      <c r="H20" s="5" t="str">
        <f t="shared" si="5"/>
        <v>N/A</v>
      </c>
      <c r="I20" s="6">
        <v>-2E-3</v>
      </c>
      <c r="J20" s="6">
        <v>-3.2000000000000001E-2</v>
      </c>
      <c r="K20" s="85" t="str">
        <f>IF(J20="Div by 0", "N/A", IF(J20="N/A","N/A", IF(J20&gt;30, "No", IF(J20&lt;-30, "No", "Yes"))))</f>
        <v>Yes</v>
      </c>
    </row>
    <row r="21" spans="1:11" x14ac:dyDescent="0.25">
      <c r="A21" s="84" t="s">
        <v>675</v>
      </c>
      <c r="B21" s="42" t="s">
        <v>213</v>
      </c>
      <c r="C21" s="5">
        <v>100</v>
      </c>
      <c r="D21" s="5" t="str">
        <f t="shared" si="3"/>
        <v>N/A</v>
      </c>
      <c r="E21" s="5">
        <v>99.997933865999997</v>
      </c>
      <c r="F21" s="5" t="str">
        <f t="shared" si="4"/>
        <v>N/A</v>
      </c>
      <c r="G21" s="5">
        <v>99.965568516000005</v>
      </c>
      <c r="H21" s="5" t="str">
        <f t="shared" si="5"/>
        <v>N/A</v>
      </c>
      <c r="I21" s="6">
        <v>-2E-3</v>
      </c>
      <c r="J21" s="6">
        <v>-3.2000000000000001E-2</v>
      </c>
      <c r="K21" s="85" t="str">
        <f>IF(J21="Div by 0", "N/A", IF(J21="N/A","N/A", IF(J21&gt;30, "No", IF(J21&lt;-30, "No", "Yes"))))</f>
        <v>Yes</v>
      </c>
    </row>
    <row r="22" spans="1:11" ht="16.5" customHeight="1" x14ac:dyDescent="0.25">
      <c r="A22" s="84" t="s">
        <v>1685</v>
      </c>
      <c r="B22" s="42" t="s">
        <v>213</v>
      </c>
      <c r="C22" s="5">
        <v>59.180464258999997</v>
      </c>
      <c r="D22" s="5" t="str">
        <f t="shared" ref="D22:D31" si="6">IF($B22="N/A","N/A",IF(C22&lt;0,"No","Yes"))</f>
        <v>N/A</v>
      </c>
      <c r="E22" s="5">
        <v>57.921557747000001</v>
      </c>
      <c r="F22" s="5" t="str">
        <f t="shared" ref="F22:F31" si="7">IF($B22="N/A","N/A",IF(E22&lt;0,"No","Yes"))</f>
        <v>N/A</v>
      </c>
      <c r="G22" s="5">
        <v>57.068251064000002</v>
      </c>
      <c r="I22" s="6">
        <v>-2.13</v>
      </c>
      <c r="J22" s="6">
        <v>-1.47</v>
      </c>
      <c r="K22" s="85" t="str">
        <f t="shared" ref="K22:K31" si="8">IF(J22="Div by 0", "N/A", IF(J22="N/A","N/A", IF(J22&gt;30, "No", IF(J22&lt;-30, "No", "Yes"))))</f>
        <v>Yes</v>
      </c>
    </row>
    <row r="23" spans="1:11" x14ac:dyDescent="0.25">
      <c r="A23" s="84" t="s">
        <v>937</v>
      </c>
      <c r="B23" s="42" t="s">
        <v>213</v>
      </c>
      <c r="C23" s="5">
        <v>39.669757226999998</v>
      </c>
      <c r="D23" s="5" t="str">
        <f t="shared" si="6"/>
        <v>N/A</v>
      </c>
      <c r="E23" s="5">
        <v>40.817657771</v>
      </c>
      <c r="F23" s="5" t="str">
        <f t="shared" si="7"/>
        <v>N/A</v>
      </c>
      <c r="G23" s="5">
        <v>41.475988319999999</v>
      </c>
      <c r="H23" s="5" t="str">
        <f t="shared" ref="H23:H31" si="9">IF($B23="N/A","N/A",IF(G23&lt;0,"No","Yes"))</f>
        <v>N/A</v>
      </c>
      <c r="I23" s="6">
        <v>2.8940000000000001</v>
      </c>
      <c r="J23" s="6">
        <v>1.613</v>
      </c>
      <c r="K23" s="85" t="str">
        <f t="shared" si="8"/>
        <v>Yes</v>
      </c>
    </row>
    <row r="24" spans="1:11" ht="25" x14ac:dyDescent="0.25">
      <c r="A24" s="84" t="s">
        <v>938</v>
      </c>
      <c r="B24" s="42" t="s">
        <v>213</v>
      </c>
      <c r="C24" s="5">
        <v>0.31120471900000002</v>
      </c>
      <c r="D24" s="5" t="str">
        <f t="shared" si="6"/>
        <v>N/A</v>
      </c>
      <c r="E24" s="5">
        <v>0.35286617059999997</v>
      </c>
      <c r="F24" s="5" t="str">
        <f t="shared" si="7"/>
        <v>N/A</v>
      </c>
      <c r="G24" s="5">
        <v>0.41393872720000002</v>
      </c>
      <c r="H24" s="5" t="str">
        <f t="shared" si="9"/>
        <v>N/A</v>
      </c>
      <c r="I24" s="6">
        <v>13.39</v>
      </c>
      <c r="J24" s="6">
        <v>17.309999999999999</v>
      </c>
      <c r="K24" s="85" t="str">
        <f t="shared" si="8"/>
        <v>Yes</v>
      </c>
    </row>
    <row r="25" spans="1:11" x14ac:dyDescent="0.25">
      <c r="A25" s="108" t="s">
        <v>166</v>
      </c>
      <c r="B25" s="42" t="s">
        <v>213</v>
      </c>
      <c r="C25" s="5">
        <v>100</v>
      </c>
      <c r="D25" s="5" t="str">
        <f t="shared" si="6"/>
        <v>N/A</v>
      </c>
      <c r="E25" s="5">
        <v>99.997933865999997</v>
      </c>
      <c r="F25" s="5" t="str">
        <f t="shared" si="7"/>
        <v>N/A</v>
      </c>
      <c r="G25" s="5">
        <v>99.965568516000005</v>
      </c>
      <c r="H25" s="5" t="str">
        <f t="shared" si="9"/>
        <v>N/A</v>
      </c>
      <c r="I25" s="6">
        <v>-2E-3</v>
      </c>
      <c r="J25" s="6">
        <v>-3.2000000000000001E-2</v>
      </c>
      <c r="K25" s="85" t="str">
        <f t="shared" si="8"/>
        <v>Yes</v>
      </c>
    </row>
    <row r="26" spans="1:11" x14ac:dyDescent="0.25">
      <c r="A26" s="108" t="s">
        <v>167</v>
      </c>
      <c r="B26" s="42" t="s">
        <v>213</v>
      </c>
      <c r="C26" s="5">
        <v>100</v>
      </c>
      <c r="D26" s="5" t="str">
        <f t="shared" si="6"/>
        <v>N/A</v>
      </c>
      <c r="E26" s="5">
        <v>99.997933865999997</v>
      </c>
      <c r="F26" s="5" t="str">
        <f t="shared" si="7"/>
        <v>N/A</v>
      </c>
      <c r="G26" s="5">
        <v>99.965568516000005</v>
      </c>
      <c r="H26" s="5" t="str">
        <f t="shared" si="9"/>
        <v>N/A</v>
      </c>
      <c r="I26" s="6">
        <v>-2E-3</v>
      </c>
      <c r="J26" s="6">
        <v>-3.2000000000000001E-2</v>
      </c>
      <c r="K26" s="85" t="str">
        <f t="shared" si="8"/>
        <v>Yes</v>
      </c>
    </row>
    <row r="27" spans="1:11" x14ac:dyDescent="0.25">
      <c r="A27" s="108" t="s">
        <v>168</v>
      </c>
      <c r="B27" s="42" t="s">
        <v>213</v>
      </c>
      <c r="C27" s="5">
        <v>100</v>
      </c>
      <c r="D27" s="5" t="str">
        <f t="shared" si="6"/>
        <v>N/A</v>
      </c>
      <c r="E27" s="5">
        <v>99.997933865999997</v>
      </c>
      <c r="F27" s="5" t="str">
        <f t="shared" si="7"/>
        <v>N/A</v>
      </c>
      <c r="G27" s="5">
        <v>99.965568516000005</v>
      </c>
      <c r="H27" s="5" t="str">
        <f t="shared" si="9"/>
        <v>N/A</v>
      </c>
      <c r="I27" s="6">
        <v>-2E-3</v>
      </c>
      <c r="J27" s="6">
        <v>-3.2000000000000001E-2</v>
      </c>
      <c r="K27" s="85" t="str">
        <f t="shared" si="8"/>
        <v>Yes</v>
      </c>
    </row>
    <row r="28" spans="1:11" x14ac:dyDescent="0.25">
      <c r="A28" s="108" t="s">
        <v>54</v>
      </c>
      <c r="B28" s="42" t="s">
        <v>213</v>
      </c>
      <c r="C28" s="5">
        <v>8.4004287309999999</v>
      </c>
      <c r="D28" s="5" t="str">
        <f t="shared" si="6"/>
        <v>N/A</v>
      </c>
      <c r="E28" s="5">
        <v>8.1596058997000007</v>
      </c>
      <c r="F28" s="5" t="str">
        <f t="shared" si="7"/>
        <v>N/A</v>
      </c>
      <c r="G28" s="5">
        <v>8.6802215535999991</v>
      </c>
      <c r="H28" s="5" t="str">
        <f t="shared" si="9"/>
        <v>N/A</v>
      </c>
      <c r="I28" s="6">
        <v>-2.87</v>
      </c>
      <c r="J28" s="6">
        <v>6.38</v>
      </c>
      <c r="K28" s="85" t="str">
        <f t="shared" si="8"/>
        <v>Yes</v>
      </c>
    </row>
    <row r="29" spans="1:11" x14ac:dyDescent="0.25">
      <c r="A29" s="108" t="s">
        <v>55</v>
      </c>
      <c r="B29" s="42" t="s">
        <v>213</v>
      </c>
      <c r="C29" s="5">
        <v>91.599571268999995</v>
      </c>
      <c r="D29" s="5" t="str">
        <f t="shared" si="6"/>
        <v>N/A</v>
      </c>
      <c r="E29" s="5">
        <v>91.838327965999994</v>
      </c>
      <c r="F29" s="5" t="str">
        <f t="shared" si="7"/>
        <v>N/A</v>
      </c>
      <c r="G29" s="5">
        <v>91.285346962000006</v>
      </c>
      <c r="H29" s="5" t="str">
        <f t="shared" si="9"/>
        <v>N/A</v>
      </c>
      <c r="I29" s="6">
        <v>0.26069999999999999</v>
      </c>
      <c r="J29" s="6">
        <v>-0.60199999999999998</v>
      </c>
      <c r="K29" s="85" t="str">
        <f t="shared" si="8"/>
        <v>Yes</v>
      </c>
    </row>
    <row r="30" spans="1:11" x14ac:dyDescent="0.25">
      <c r="A30" s="108" t="s">
        <v>56</v>
      </c>
      <c r="B30" s="42" t="s">
        <v>213</v>
      </c>
      <c r="C30" s="5">
        <v>84.587871110999998</v>
      </c>
      <c r="D30" s="5" t="str">
        <f t="shared" si="6"/>
        <v>N/A</v>
      </c>
      <c r="E30" s="5">
        <v>85.364318456000007</v>
      </c>
      <c r="F30" s="5" t="str">
        <f t="shared" si="7"/>
        <v>N/A</v>
      </c>
      <c r="G30" s="5">
        <v>82.449898386000001</v>
      </c>
      <c r="H30" s="5" t="str">
        <f t="shared" si="9"/>
        <v>N/A</v>
      </c>
      <c r="I30" s="6">
        <v>0.91790000000000005</v>
      </c>
      <c r="J30" s="6">
        <v>-3.41</v>
      </c>
      <c r="K30" s="85" t="str">
        <f t="shared" si="8"/>
        <v>Yes</v>
      </c>
    </row>
    <row r="31" spans="1:11" x14ac:dyDescent="0.25">
      <c r="A31" s="109" t="s">
        <v>57</v>
      </c>
      <c r="B31" s="115" t="s">
        <v>213</v>
      </c>
      <c r="C31" s="94">
        <v>14.384823523</v>
      </c>
      <c r="D31" s="94" t="str">
        <f t="shared" si="6"/>
        <v>N/A</v>
      </c>
      <c r="E31" s="94">
        <v>13.803988819000001</v>
      </c>
      <c r="F31" s="94" t="str">
        <f t="shared" si="7"/>
        <v>N/A</v>
      </c>
      <c r="G31" s="94">
        <v>12.991258969</v>
      </c>
      <c r="H31" s="94" t="str">
        <f t="shared" si="9"/>
        <v>N/A</v>
      </c>
      <c r="I31" s="95">
        <v>-4.04</v>
      </c>
      <c r="J31" s="95">
        <v>-5.89</v>
      </c>
      <c r="K31" s="96" t="str">
        <f t="shared" si="8"/>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432231</v>
      </c>
      <c r="D7" s="39" t="str">
        <f>IF($B7="N/A","N/A",IF(C7&gt;10,"No",IF(C7&lt;-10,"No","Yes")))</f>
        <v>N/A</v>
      </c>
      <c r="E7" s="17">
        <v>450564</v>
      </c>
      <c r="F7" s="39" t="str">
        <f>IF($B7="N/A","N/A",IF(E7&gt;10,"No",IF(E7&lt;-10,"No","Yes")))</f>
        <v>N/A</v>
      </c>
      <c r="G7" s="17">
        <v>451643</v>
      </c>
      <c r="H7" s="39" t="str">
        <f>IF($B7="N/A","N/A",IF(G7&gt;10,"No",IF(G7&lt;-10,"No","Yes")))</f>
        <v>N/A</v>
      </c>
      <c r="I7" s="40">
        <v>4.2409999999999997</v>
      </c>
      <c r="J7" s="40">
        <v>0.23949999999999999</v>
      </c>
      <c r="K7" s="41" t="s">
        <v>734</v>
      </c>
      <c r="L7" s="86" t="str">
        <f>IF(J7="Div by 0", "N/A", IF(K7="N/A","N/A", IF(J7&gt;VALUE(MID(K7,1,2)), "No", IF(J7&lt;-1*VALUE(MID(K7,1,2)), "No", "Yes"))))</f>
        <v>Yes</v>
      </c>
    </row>
    <row r="8" spans="1:12" x14ac:dyDescent="0.25">
      <c r="A8" s="84" t="s">
        <v>58</v>
      </c>
      <c r="B8" s="21" t="s">
        <v>213</v>
      </c>
      <c r="C8" s="26">
        <v>1502799998</v>
      </c>
      <c r="D8" s="7" t="str">
        <f>IF($B8="N/A","N/A",IF(C8&gt;10,"No",IF(C8&lt;-10,"No","Yes")))</f>
        <v>N/A</v>
      </c>
      <c r="E8" s="26">
        <v>2233888950</v>
      </c>
      <c r="F8" s="7" t="str">
        <f>IF($B8="N/A","N/A",IF(E8&gt;10,"No",IF(E8&lt;-10,"No","Yes")))</f>
        <v>N/A</v>
      </c>
      <c r="G8" s="26">
        <v>1868522817</v>
      </c>
      <c r="H8" s="7" t="str">
        <f>IF($B8="N/A","N/A",IF(G8&gt;10,"No",IF(G8&lt;-10,"No","Yes")))</f>
        <v>N/A</v>
      </c>
      <c r="I8" s="8">
        <v>48.65</v>
      </c>
      <c r="J8" s="8">
        <v>-16.399999999999999</v>
      </c>
      <c r="K8" s="25" t="s">
        <v>734</v>
      </c>
      <c r="L8" s="85" t="str">
        <f>IF(J8="Div by 0", "N/A", IF(K8="N/A","N/A", IF(J8&gt;VALUE(MID(K8,1,2)), "No", IF(J8&lt;-1*VALUE(MID(K8,1,2)), "No", "Yes"))))</f>
        <v>Yes</v>
      </c>
    </row>
    <row r="9" spans="1:12" x14ac:dyDescent="0.25">
      <c r="A9" s="116" t="s">
        <v>939</v>
      </c>
      <c r="B9" s="5" t="s">
        <v>213</v>
      </c>
      <c r="C9" s="4">
        <v>12.621491749</v>
      </c>
      <c r="D9" s="7" t="str">
        <f>IF($B9="N/A","N/A",IF(C9&gt;10,"No",IF(C9&lt;-10,"No","Yes")))</f>
        <v>N/A</v>
      </c>
      <c r="E9" s="4">
        <v>7.7906801253999998</v>
      </c>
      <c r="F9" s="7" t="str">
        <f>IF($B9="N/A","N/A",IF(E9&gt;10,"No",IF(E9&lt;-10,"No","Yes")))</f>
        <v>N/A</v>
      </c>
      <c r="G9" s="4">
        <v>13.068950475999999</v>
      </c>
      <c r="H9" s="7" t="str">
        <f>IF($B9="N/A","N/A",IF(G9&gt;10,"No",IF(G9&lt;-10,"No","Yes")))</f>
        <v>N/A</v>
      </c>
      <c r="I9" s="8">
        <v>-38.299999999999997</v>
      </c>
      <c r="J9" s="8">
        <v>67.75</v>
      </c>
      <c r="K9" s="5" t="s">
        <v>213</v>
      </c>
      <c r="L9" s="85" t="str">
        <f>IF(J9="Div by 0", "N/A", IF(K9="N/A","N/A", IF(J9&gt;VALUE(MID(K9,1,2)), "No", IF(J9&lt;-1*VALUE(MID(K9,1,2)), "No", "Yes"))))</f>
        <v>N/A</v>
      </c>
    </row>
    <row r="10" spans="1:12" x14ac:dyDescent="0.25">
      <c r="A10" s="116" t="s">
        <v>940</v>
      </c>
      <c r="B10" s="5" t="s">
        <v>213</v>
      </c>
      <c r="C10" s="4">
        <v>4.6146620673000003</v>
      </c>
      <c r="D10" s="7" t="str">
        <f t="shared" ref="D10:D20" si="0">IF($B10="N/A","N/A",IF(C10&gt;10,"No",IF(C10&lt;-10,"No","Yes")))</f>
        <v>N/A</v>
      </c>
      <c r="E10" s="4">
        <v>5.3743752274999999</v>
      </c>
      <c r="F10" s="7" t="str">
        <f t="shared" ref="F10:F20" si="1">IF($B10="N/A","N/A",IF(E10&gt;10,"No",IF(E10&lt;-10,"No","Yes")))</f>
        <v>N/A</v>
      </c>
      <c r="G10" s="4">
        <v>5.7676084872000004</v>
      </c>
      <c r="H10" s="7" t="str">
        <f t="shared" ref="H10:H20" si="2">IF($B10="N/A","N/A",IF(G10&gt;10,"No",IF(G10&lt;-10,"No","Yes")))</f>
        <v>N/A</v>
      </c>
      <c r="I10" s="8">
        <v>16.46</v>
      </c>
      <c r="J10" s="8">
        <v>7.3170000000000002</v>
      </c>
      <c r="K10" s="5" t="s">
        <v>213</v>
      </c>
      <c r="L10" s="85" t="str">
        <f t="shared" ref="L10:L27" si="3">IF(J10="Div by 0", "N/A", IF(K10="N/A","N/A", IF(J10&gt;VALUE(MID(K10,1,2)), "No", IF(J10&lt;-1*VALUE(MID(K10,1,2)), "No", "Yes"))))</f>
        <v>N/A</v>
      </c>
    </row>
    <row r="11" spans="1:12" x14ac:dyDescent="0.25">
      <c r="A11" s="116" t="s">
        <v>941</v>
      </c>
      <c r="B11" s="5" t="s">
        <v>213</v>
      </c>
      <c r="C11" s="4">
        <v>12.27491781</v>
      </c>
      <c r="D11" s="7" t="str">
        <f t="shared" si="0"/>
        <v>N/A</v>
      </c>
      <c r="E11" s="4">
        <v>13.729459078</v>
      </c>
      <c r="F11" s="7" t="str">
        <f t="shared" si="1"/>
        <v>N/A</v>
      </c>
      <c r="G11" s="4">
        <v>12.398730856</v>
      </c>
      <c r="H11" s="7" t="str">
        <f t="shared" si="2"/>
        <v>N/A</v>
      </c>
      <c r="I11" s="8">
        <v>11.85</v>
      </c>
      <c r="J11" s="8">
        <v>-9.69</v>
      </c>
      <c r="K11" s="5" t="s">
        <v>213</v>
      </c>
      <c r="L11" s="85" t="str">
        <f t="shared" si="3"/>
        <v>N/A</v>
      </c>
    </row>
    <row r="12" spans="1:12" x14ac:dyDescent="0.25">
      <c r="A12" s="116" t="s">
        <v>942</v>
      </c>
      <c r="B12" s="5" t="s">
        <v>213</v>
      </c>
      <c r="C12" s="4">
        <v>1.5332079374000001</v>
      </c>
      <c r="D12" s="7" t="str">
        <f t="shared" si="0"/>
        <v>N/A</v>
      </c>
      <c r="E12" s="4">
        <v>1.3978036416999999</v>
      </c>
      <c r="F12" s="7" t="str">
        <f t="shared" si="1"/>
        <v>N/A</v>
      </c>
      <c r="G12" s="4">
        <v>2.0150871374000001</v>
      </c>
      <c r="H12" s="7" t="str">
        <f t="shared" si="2"/>
        <v>N/A</v>
      </c>
      <c r="I12" s="8">
        <v>-8.83</v>
      </c>
      <c r="J12" s="8">
        <v>44.16</v>
      </c>
      <c r="K12" s="5" t="s">
        <v>213</v>
      </c>
      <c r="L12" s="85" t="str">
        <f t="shared" si="3"/>
        <v>N/A</v>
      </c>
    </row>
    <row r="13" spans="1:12" x14ac:dyDescent="0.25">
      <c r="A13" s="116" t="s">
        <v>943</v>
      </c>
      <c r="B13" s="7" t="s">
        <v>213</v>
      </c>
      <c r="C13" s="4">
        <v>20.520740066999998</v>
      </c>
      <c r="D13" s="7" t="str">
        <f t="shared" si="0"/>
        <v>N/A</v>
      </c>
      <c r="E13" s="4">
        <v>19.674896352000001</v>
      </c>
      <c r="F13" s="7" t="str">
        <f t="shared" si="1"/>
        <v>N/A</v>
      </c>
      <c r="G13" s="4">
        <v>12.462940863</v>
      </c>
      <c r="H13" s="7" t="str">
        <f t="shared" si="2"/>
        <v>N/A</v>
      </c>
      <c r="I13" s="8">
        <v>-4.12</v>
      </c>
      <c r="J13" s="8">
        <v>-36.700000000000003</v>
      </c>
      <c r="K13" s="5" t="s">
        <v>213</v>
      </c>
      <c r="L13" s="85" t="str">
        <f t="shared" si="3"/>
        <v>N/A</v>
      </c>
    </row>
    <row r="14" spans="1:12" ht="12.75" customHeight="1" x14ac:dyDescent="0.25">
      <c r="A14" s="116" t="s">
        <v>944</v>
      </c>
      <c r="B14" s="7" t="s">
        <v>213</v>
      </c>
      <c r="C14" s="4">
        <v>17.673188642</v>
      </c>
      <c r="D14" s="7" t="str">
        <f t="shared" si="0"/>
        <v>N/A</v>
      </c>
      <c r="E14" s="4">
        <v>27.843103311</v>
      </c>
      <c r="F14" s="7" t="str">
        <f t="shared" si="1"/>
        <v>N/A</v>
      </c>
      <c r="G14" s="4">
        <v>28.575002822999998</v>
      </c>
      <c r="H14" s="7" t="str">
        <f t="shared" si="2"/>
        <v>N/A</v>
      </c>
      <c r="I14" s="8">
        <v>57.54</v>
      </c>
      <c r="J14" s="8">
        <v>2.629</v>
      </c>
      <c r="K14" s="5" t="s">
        <v>213</v>
      </c>
      <c r="L14" s="85" t="str">
        <f t="shared" si="3"/>
        <v>N/A</v>
      </c>
    </row>
    <row r="15" spans="1:12" x14ac:dyDescent="0.25">
      <c r="A15" s="116" t="s">
        <v>945</v>
      </c>
      <c r="B15" s="7" t="s">
        <v>213</v>
      </c>
      <c r="C15" s="4">
        <v>1.43441817E-2</v>
      </c>
      <c r="D15" s="7" t="str">
        <f t="shared" si="0"/>
        <v>N/A</v>
      </c>
      <c r="E15" s="4">
        <v>1.08752586E-2</v>
      </c>
      <c r="F15" s="7" t="str">
        <f t="shared" si="1"/>
        <v>N/A</v>
      </c>
      <c r="G15" s="4">
        <v>0.89827585060000004</v>
      </c>
      <c r="H15" s="7" t="str">
        <f t="shared" si="2"/>
        <v>N/A</v>
      </c>
      <c r="I15" s="8">
        <v>-24.2</v>
      </c>
      <c r="J15" s="8">
        <v>8160</v>
      </c>
      <c r="K15" s="5" t="s">
        <v>213</v>
      </c>
      <c r="L15" s="85" t="str">
        <f t="shared" si="3"/>
        <v>N/A</v>
      </c>
    </row>
    <row r="16" spans="1:12" ht="12.75" customHeight="1" x14ac:dyDescent="0.25">
      <c r="A16" s="116" t="s">
        <v>946</v>
      </c>
      <c r="B16" s="7" t="s">
        <v>213</v>
      </c>
      <c r="C16" s="4">
        <v>30.747447545</v>
      </c>
      <c r="D16" s="7" t="str">
        <f t="shared" si="0"/>
        <v>N/A</v>
      </c>
      <c r="E16" s="4">
        <v>24.178807006</v>
      </c>
      <c r="F16" s="7" t="str">
        <f t="shared" si="1"/>
        <v>N/A</v>
      </c>
      <c r="G16" s="4">
        <v>24.813403507</v>
      </c>
      <c r="H16" s="7" t="str">
        <f t="shared" si="2"/>
        <v>N/A</v>
      </c>
      <c r="I16" s="8">
        <v>-21.4</v>
      </c>
      <c r="J16" s="8">
        <v>2.625</v>
      </c>
      <c r="K16" s="5" t="s">
        <v>213</v>
      </c>
      <c r="L16" s="85" t="str">
        <f t="shared" si="3"/>
        <v>N/A</v>
      </c>
    </row>
    <row r="17" spans="1:12" ht="12.75" customHeight="1" x14ac:dyDescent="0.25">
      <c r="A17" s="116" t="s">
        <v>947</v>
      </c>
      <c r="B17" s="7" t="s">
        <v>213</v>
      </c>
      <c r="C17" s="4">
        <v>55.897193862000002</v>
      </c>
      <c r="D17" s="7" t="str">
        <f t="shared" si="0"/>
        <v>N/A</v>
      </c>
      <c r="E17" s="4">
        <v>49.238953844999998</v>
      </c>
      <c r="F17" s="7" t="str">
        <f t="shared" si="1"/>
        <v>N/A</v>
      </c>
      <c r="G17" s="4">
        <v>43.942228706999998</v>
      </c>
      <c r="H17" s="7" t="str">
        <f t="shared" si="2"/>
        <v>N/A</v>
      </c>
      <c r="I17" s="8">
        <v>-11.9</v>
      </c>
      <c r="J17" s="8">
        <v>-10.8</v>
      </c>
      <c r="K17" s="5" t="s">
        <v>213</v>
      </c>
      <c r="L17" s="85" t="str">
        <f t="shared" si="3"/>
        <v>N/A</v>
      </c>
    </row>
    <row r="18" spans="1:12" ht="12.75" customHeight="1" x14ac:dyDescent="0.25">
      <c r="A18" s="116" t="s">
        <v>1703</v>
      </c>
      <c r="B18" s="7" t="s">
        <v>213</v>
      </c>
      <c r="C18" s="4">
        <v>51.282531794000001</v>
      </c>
      <c r="D18" s="7" t="str">
        <f t="shared" si="0"/>
        <v>N/A</v>
      </c>
      <c r="E18" s="4">
        <v>43.864578616999999</v>
      </c>
      <c r="F18" s="7" t="str">
        <f t="shared" si="1"/>
        <v>N/A</v>
      </c>
      <c r="G18" s="4">
        <v>38.174620220000001</v>
      </c>
      <c r="H18" s="7" t="str">
        <f t="shared" si="2"/>
        <v>N/A</v>
      </c>
      <c r="I18" s="8">
        <v>-14.5</v>
      </c>
      <c r="J18" s="8">
        <v>-13</v>
      </c>
      <c r="K18" s="5" t="s">
        <v>213</v>
      </c>
      <c r="L18" s="85" t="str">
        <f t="shared" si="3"/>
        <v>N/A</v>
      </c>
    </row>
    <row r="19" spans="1:12" ht="12.75" customHeight="1" x14ac:dyDescent="0.25">
      <c r="A19" s="116" t="s">
        <v>948</v>
      </c>
      <c r="B19" s="7" t="s">
        <v>213</v>
      </c>
      <c r="C19" s="4">
        <v>31.481314390000001</v>
      </c>
      <c r="D19" s="7" t="str">
        <f t="shared" si="0"/>
        <v>N/A</v>
      </c>
      <c r="E19" s="4">
        <v>42.970366030000001</v>
      </c>
      <c r="F19" s="7" t="str">
        <f t="shared" si="1"/>
        <v>N/A</v>
      </c>
      <c r="G19" s="4">
        <v>42.988820816</v>
      </c>
      <c r="H19" s="7" t="str">
        <f t="shared" si="2"/>
        <v>N/A</v>
      </c>
      <c r="I19" s="8">
        <v>36.49</v>
      </c>
      <c r="J19" s="8">
        <v>4.2900000000000001E-2</v>
      </c>
      <c r="K19" s="5" t="s">
        <v>213</v>
      </c>
      <c r="L19" s="85" t="str">
        <f t="shared" si="3"/>
        <v>N/A</v>
      </c>
    </row>
    <row r="20" spans="1:12" ht="12.75" customHeight="1" x14ac:dyDescent="0.25">
      <c r="A20" s="117" t="s">
        <v>132</v>
      </c>
      <c r="B20" s="1" t="s">
        <v>213</v>
      </c>
      <c r="C20" s="22">
        <v>7976</v>
      </c>
      <c r="D20" s="7" t="str">
        <f t="shared" si="0"/>
        <v>N/A</v>
      </c>
      <c r="E20" s="22">
        <v>7849</v>
      </c>
      <c r="F20" s="7" t="str">
        <f t="shared" si="1"/>
        <v>N/A</v>
      </c>
      <c r="G20" s="22">
        <v>8794</v>
      </c>
      <c r="H20" s="7" t="str">
        <f t="shared" si="2"/>
        <v>N/A</v>
      </c>
      <c r="I20" s="8">
        <v>-1.59</v>
      </c>
      <c r="J20" s="8">
        <v>12.04</v>
      </c>
      <c r="K20" s="22" t="s">
        <v>213</v>
      </c>
      <c r="L20" s="85" t="str">
        <f t="shared" si="3"/>
        <v>N/A</v>
      </c>
    </row>
    <row r="21" spans="1:12" ht="12.75" customHeight="1" x14ac:dyDescent="0.25">
      <c r="A21" s="117" t="s">
        <v>133</v>
      </c>
      <c r="B21" s="25" t="s">
        <v>276</v>
      </c>
      <c r="C21" s="4">
        <v>1.8453095683</v>
      </c>
      <c r="D21" s="7" t="str">
        <f>IF($B21="N/A","N/A",IF(C21&gt;=2,"No",IF(C21&lt;0,"No","Yes")))</f>
        <v>Yes</v>
      </c>
      <c r="E21" s="4">
        <v>1.7420388668</v>
      </c>
      <c r="F21" s="7" t="str">
        <f>IF($B21="N/A","N/A",IF(E21&gt;=2,"No",IF(E21&lt;0,"No","Yes")))</f>
        <v>Yes</v>
      </c>
      <c r="G21" s="4">
        <v>1.947113096</v>
      </c>
      <c r="H21" s="7" t="str">
        <f>IF($B21="N/A","N/A",IF(G21&gt;=2,"No",IF(G21&lt;0,"No","Yes")))</f>
        <v>Yes</v>
      </c>
      <c r="I21" s="8">
        <v>-5.6</v>
      </c>
      <c r="J21" s="8">
        <v>11.77</v>
      </c>
      <c r="K21" s="5" t="s">
        <v>213</v>
      </c>
      <c r="L21" s="85" t="str">
        <f t="shared" si="3"/>
        <v>N/A</v>
      </c>
    </row>
    <row r="22" spans="1:12" x14ac:dyDescent="0.25">
      <c r="A22" s="108" t="s">
        <v>134</v>
      </c>
      <c r="B22" s="25" t="s">
        <v>213</v>
      </c>
      <c r="C22" s="26">
        <v>3038550</v>
      </c>
      <c r="D22" s="7" t="str">
        <f t="shared" ref="D22:D27" si="4">IF($B22="N/A","N/A",IF(C22&gt;10,"No",IF(C22&lt;-10,"No","Yes")))</f>
        <v>N/A</v>
      </c>
      <c r="E22" s="26">
        <v>4834911</v>
      </c>
      <c r="F22" s="7" t="str">
        <f t="shared" ref="F22:F27" si="5">IF($B22="N/A","N/A",IF(E22&gt;10,"No",IF(E22&lt;-10,"No","Yes")))</f>
        <v>N/A</v>
      </c>
      <c r="G22" s="26">
        <v>4617660</v>
      </c>
      <c r="H22" s="7" t="str">
        <f t="shared" ref="H22:H27" si="6">IF($B22="N/A","N/A",IF(G22&gt;10,"No",IF(G22&lt;-10,"No","Yes")))</f>
        <v>N/A</v>
      </c>
      <c r="I22" s="8">
        <v>59.12</v>
      </c>
      <c r="J22" s="8">
        <v>-4.49</v>
      </c>
      <c r="K22" s="5" t="s">
        <v>213</v>
      </c>
      <c r="L22" s="85" t="str">
        <f t="shared" si="3"/>
        <v>N/A</v>
      </c>
    </row>
    <row r="23" spans="1:12" x14ac:dyDescent="0.25">
      <c r="A23" s="108" t="s">
        <v>1679</v>
      </c>
      <c r="B23" s="25" t="s">
        <v>213</v>
      </c>
      <c r="C23" s="26">
        <v>380.96163489999998</v>
      </c>
      <c r="D23" s="7" t="str">
        <f t="shared" si="4"/>
        <v>N/A</v>
      </c>
      <c r="E23" s="26">
        <v>615.99069944999997</v>
      </c>
      <c r="F23" s="7" t="str">
        <f t="shared" si="5"/>
        <v>N/A</v>
      </c>
      <c r="G23" s="26">
        <v>525.09210826000003</v>
      </c>
      <c r="H23" s="7" t="str">
        <f t="shared" si="6"/>
        <v>N/A</v>
      </c>
      <c r="I23" s="8">
        <v>61.69</v>
      </c>
      <c r="J23" s="8">
        <v>-14.8</v>
      </c>
      <c r="K23" s="5" t="s">
        <v>213</v>
      </c>
      <c r="L23" s="85" t="str">
        <f t="shared" si="3"/>
        <v>N/A</v>
      </c>
    </row>
    <row r="24" spans="1:12" ht="12.75" customHeight="1" x14ac:dyDescent="0.25">
      <c r="A24" s="117" t="s">
        <v>135</v>
      </c>
      <c r="B24" s="21" t="s">
        <v>213</v>
      </c>
      <c r="C24" s="1">
        <v>1145</v>
      </c>
      <c r="D24" s="7" t="str">
        <f t="shared" si="4"/>
        <v>N/A</v>
      </c>
      <c r="E24" s="1">
        <v>1259</v>
      </c>
      <c r="F24" s="7" t="str">
        <f t="shared" si="5"/>
        <v>N/A</v>
      </c>
      <c r="G24" s="1">
        <v>4332</v>
      </c>
      <c r="H24" s="7" t="str">
        <f t="shared" si="6"/>
        <v>N/A</v>
      </c>
      <c r="I24" s="8">
        <v>9.9559999999999995</v>
      </c>
      <c r="J24" s="8">
        <v>244.1</v>
      </c>
      <c r="K24" s="22" t="s">
        <v>213</v>
      </c>
      <c r="L24" s="85" t="str">
        <f t="shared" si="3"/>
        <v>N/A</v>
      </c>
    </row>
    <row r="25" spans="1:12" ht="12.75" customHeight="1" x14ac:dyDescent="0.25">
      <c r="A25" s="117" t="s">
        <v>136</v>
      </c>
      <c r="B25" s="21" t="s">
        <v>213</v>
      </c>
      <c r="C25" s="9">
        <v>0.26490464590000001</v>
      </c>
      <c r="D25" s="7" t="str">
        <f t="shared" si="4"/>
        <v>N/A</v>
      </c>
      <c r="E25" s="9">
        <v>0.27942756190000001</v>
      </c>
      <c r="F25" s="7" t="str">
        <f t="shared" si="5"/>
        <v>N/A</v>
      </c>
      <c r="G25" s="9">
        <v>0.95916464999999995</v>
      </c>
      <c r="H25" s="7" t="str">
        <f t="shared" si="6"/>
        <v>N/A</v>
      </c>
      <c r="I25" s="8">
        <v>5.4820000000000002</v>
      </c>
      <c r="J25" s="8">
        <v>243.3</v>
      </c>
      <c r="K25" s="5" t="s">
        <v>213</v>
      </c>
      <c r="L25" s="85" t="str">
        <f t="shared" si="3"/>
        <v>N/A</v>
      </c>
    </row>
    <row r="26" spans="1:12" ht="25" x14ac:dyDescent="0.25">
      <c r="A26" s="108" t="s">
        <v>137</v>
      </c>
      <c r="B26" s="21" t="s">
        <v>213</v>
      </c>
      <c r="C26" s="10">
        <v>2981508</v>
      </c>
      <c r="D26" s="7" t="str">
        <f t="shared" si="4"/>
        <v>N/A</v>
      </c>
      <c r="E26" s="10">
        <v>4438100</v>
      </c>
      <c r="F26" s="7" t="str">
        <f t="shared" si="5"/>
        <v>N/A</v>
      </c>
      <c r="G26" s="10">
        <v>4573682</v>
      </c>
      <c r="H26" s="7" t="str">
        <f t="shared" si="6"/>
        <v>N/A</v>
      </c>
      <c r="I26" s="8">
        <v>48.85</v>
      </c>
      <c r="J26" s="8">
        <v>3.0550000000000002</v>
      </c>
      <c r="K26" s="5" t="s">
        <v>213</v>
      </c>
      <c r="L26" s="85" t="str">
        <f t="shared" si="3"/>
        <v>N/A</v>
      </c>
    </row>
    <row r="27" spans="1:12" ht="25" x14ac:dyDescent="0.25">
      <c r="A27" s="108" t="s">
        <v>949</v>
      </c>
      <c r="B27" s="21" t="s">
        <v>213</v>
      </c>
      <c r="C27" s="10">
        <v>2603.9371179</v>
      </c>
      <c r="D27" s="7" t="str">
        <f t="shared" si="4"/>
        <v>N/A</v>
      </c>
      <c r="E27" s="10">
        <v>3525.0992851000001</v>
      </c>
      <c r="F27" s="7" t="str">
        <f t="shared" si="5"/>
        <v>N/A</v>
      </c>
      <c r="G27" s="10">
        <v>1055.7899354000001</v>
      </c>
      <c r="H27" s="7" t="str">
        <f t="shared" si="6"/>
        <v>N/A</v>
      </c>
      <c r="I27" s="8">
        <v>35.380000000000003</v>
      </c>
      <c r="J27" s="8">
        <v>-70</v>
      </c>
      <c r="K27" s="5" t="s">
        <v>213</v>
      </c>
      <c r="L27" s="85" t="str">
        <f t="shared" si="3"/>
        <v>N/A</v>
      </c>
    </row>
    <row r="28" spans="1:12" x14ac:dyDescent="0.25">
      <c r="A28" s="117" t="s">
        <v>138</v>
      </c>
      <c r="B28" s="1" t="s">
        <v>213</v>
      </c>
      <c r="C28" s="22">
        <v>37485</v>
      </c>
      <c r="D28" s="7" t="str">
        <f>IF($B28="N/A","N/A",IF(C28&gt;10,"No",IF(C28&lt;-10,"No","Yes")))</f>
        <v>N/A</v>
      </c>
      <c r="E28" s="22">
        <v>16359</v>
      </c>
      <c r="F28" s="7" t="str">
        <f>IF($B28="N/A","N/A",IF(E28&gt;10,"No",IF(E28&lt;-10,"No","Yes")))</f>
        <v>N/A</v>
      </c>
      <c r="G28" s="22">
        <v>15748</v>
      </c>
      <c r="H28" s="7" t="str">
        <f>IF($B28="N/A","N/A",IF(G28&gt;10,"No",IF(G28&lt;-10,"No","Yes")))</f>
        <v>N/A</v>
      </c>
      <c r="I28" s="8">
        <v>-56.4</v>
      </c>
      <c r="J28" s="8">
        <v>-3.73</v>
      </c>
      <c r="K28" s="22" t="s">
        <v>213</v>
      </c>
      <c r="L28" s="85" t="str">
        <f>IF(J28="Div by 0", "N/A", IF(K28="N/A","N/A", IF(J28&gt;VALUE(MID(K28,1,2)), "No", IF(J28&lt;-1*VALUE(MID(K28,1,2)), "No", "Yes"))))</f>
        <v>N/A</v>
      </c>
    </row>
    <row r="29" spans="1:12" x14ac:dyDescent="0.25">
      <c r="A29" s="108" t="s">
        <v>139</v>
      </c>
      <c r="B29" s="25" t="s">
        <v>213</v>
      </c>
      <c r="C29" s="4">
        <v>8.6724459836999994</v>
      </c>
      <c r="D29" s="7" t="str">
        <f>IF($B29="N/A","N/A",IF(C29&gt;10,"No",IF(C29&lt;-10,"No","Yes")))</f>
        <v>N/A</v>
      </c>
      <c r="E29" s="4">
        <v>3.6307827523</v>
      </c>
      <c r="F29" s="7" t="str">
        <f>IF($B29="N/A","N/A",IF(E29&gt;10,"No",IF(E29&lt;-10,"No","Yes")))</f>
        <v>N/A</v>
      </c>
      <c r="G29" s="4">
        <v>3.4868247709000002</v>
      </c>
      <c r="H29" s="7" t="str">
        <f>IF($B29="N/A","N/A",IF(G29&gt;10,"No",IF(G29&lt;-10,"No","Yes")))</f>
        <v>N/A</v>
      </c>
      <c r="I29" s="8">
        <v>-58.1</v>
      </c>
      <c r="J29" s="8">
        <v>-3.96</v>
      </c>
      <c r="K29" s="5" t="s">
        <v>213</v>
      </c>
      <c r="L29" s="85" t="str">
        <f>IF(J29="Div by 0", "N/A", IF(K29="N/A","N/A", IF(J29&gt;VALUE(MID(K29,1,2)), "No", IF(J29&lt;-1*VALUE(MID(K29,1,2)), "No", "Yes"))))</f>
        <v>N/A</v>
      </c>
    </row>
    <row r="30" spans="1:12" x14ac:dyDescent="0.25">
      <c r="A30" s="117" t="s">
        <v>140</v>
      </c>
      <c r="B30" s="22" t="s">
        <v>213</v>
      </c>
      <c r="C30" s="22">
        <v>54609</v>
      </c>
      <c r="D30" s="7" t="str">
        <f>IF($B30="N/A","N/A",IF(C30&gt;10,"No",IF(C30&lt;-10,"No","Yes")))</f>
        <v>N/A</v>
      </c>
      <c r="E30" s="22">
        <v>40381</v>
      </c>
      <c r="F30" s="7" t="str">
        <f>IF($B30="N/A","N/A",IF(E30&gt;10,"No",IF(E30&lt;-10,"No","Yes")))</f>
        <v>N/A</v>
      </c>
      <c r="G30" s="22">
        <v>27632</v>
      </c>
      <c r="H30" s="7" t="str">
        <f>IF($B30="N/A","N/A",IF(G30&gt;10,"No",IF(G30&lt;-10,"No","Yes")))</f>
        <v>N/A</v>
      </c>
      <c r="I30" s="8">
        <v>-26.1</v>
      </c>
      <c r="J30" s="8">
        <v>-31.6</v>
      </c>
      <c r="K30" s="22" t="s">
        <v>213</v>
      </c>
      <c r="L30" s="85" t="str">
        <f>IF(J30="Div by 0", "N/A", IF(K30="N/A","N/A", IF(J30&gt;VALUE(MID(K30,1,2)), "No", IF(J30&lt;-1*VALUE(MID(K30,1,2)), "No", "Yes"))))</f>
        <v>N/A</v>
      </c>
    </row>
    <row r="31" spans="1:12" x14ac:dyDescent="0.25">
      <c r="A31" s="108" t="s">
        <v>141</v>
      </c>
      <c r="B31" s="21" t="s">
        <v>213</v>
      </c>
      <c r="C31" s="4">
        <v>12.634216426</v>
      </c>
      <c r="D31" s="7" t="str">
        <f>IF($B31="N/A","N/A",IF(C31&gt;10,"No",IF(C31&lt;-10,"No","Yes")))</f>
        <v>N/A</v>
      </c>
      <c r="E31" s="4">
        <v>8.9623227777000007</v>
      </c>
      <c r="F31" s="7" t="str">
        <f>IF($B31="N/A","N/A",IF(E31&gt;10,"No",IF(E31&lt;-10,"No","Yes")))</f>
        <v>N/A</v>
      </c>
      <c r="G31" s="4">
        <v>6.1181065576</v>
      </c>
      <c r="H31" s="7" t="str">
        <f>IF($B31="N/A","N/A",IF(G31&gt;10,"No",IF(G31&lt;-10,"No","Yes")))</f>
        <v>N/A</v>
      </c>
      <c r="I31" s="8">
        <v>-29.1</v>
      </c>
      <c r="J31" s="8">
        <v>-31.7</v>
      </c>
      <c r="K31" s="5" t="s">
        <v>213</v>
      </c>
      <c r="L31" s="85" t="str">
        <f>IF(J31="Div by 0", "N/A", IF(K31="N/A","N/A", IF(J31&gt;VALUE(MID(K31,1,2)), "No", IF(J31&lt;-1*VALUE(MID(K31,1,2)), "No", "Yes"))))</f>
        <v>N/A</v>
      </c>
    </row>
    <row r="32" spans="1:12" ht="12.75" customHeight="1" x14ac:dyDescent="0.25">
      <c r="A32" s="117" t="s">
        <v>142</v>
      </c>
      <c r="B32" s="1" t="s">
        <v>213</v>
      </c>
      <c r="C32" s="1">
        <v>35030.5</v>
      </c>
      <c r="D32" s="7" t="str">
        <f>IF($B32="N/A","N/A",IF(C32&gt;10,"No",IF(C32&lt;-10,"No","Yes")))</f>
        <v>N/A</v>
      </c>
      <c r="E32" s="1">
        <v>17814.75</v>
      </c>
      <c r="F32" s="7" t="str">
        <f>IF($B32="N/A","N/A",IF(E32&gt;10,"No",IF(E32&lt;-10,"No","Yes")))</f>
        <v>N/A</v>
      </c>
      <c r="G32" s="1">
        <v>16325.333333</v>
      </c>
      <c r="H32" s="7" t="str">
        <f>IF($B32="N/A","N/A",IF(G32&gt;10,"No",IF(G32&lt;-10,"No","Yes")))</f>
        <v>N/A</v>
      </c>
      <c r="I32" s="8">
        <v>-49.1</v>
      </c>
      <c r="J32" s="8">
        <v>-8.36</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335722</v>
      </c>
      <c r="H33" s="7" t="str">
        <f t="shared" ref="H33:H35" si="9">IF($B33="N/A","N/A",IF(G33&gt;10,"No",IF(G33&lt;-10,"No","Yes")))</f>
        <v>N/A</v>
      </c>
      <c r="I33" s="8" t="s">
        <v>213</v>
      </c>
      <c r="J33" s="8" t="s">
        <v>1750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77.019006871000002</v>
      </c>
      <c r="H34" s="7" t="str">
        <f t="shared" si="9"/>
        <v>N/A</v>
      </c>
      <c r="I34" s="8" t="s">
        <v>213</v>
      </c>
      <c r="J34" s="8" t="s">
        <v>1750</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1678639972</v>
      </c>
      <c r="H35" s="124" t="str">
        <f t="shared" si="9"/>
        <v>N/A</v>
      </c>
      <c r="I35" s="125" t="s">
        <v>213</v>
      </c>
      <c r="J35" s="125" t="s">
        <v>1750</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386770</v>
      </c>
      <c r="D6" s="7" t="str">
        <f>IF($B6="N/A","N/A",IF(C6&gt;10,"No",IF(C6&lt;-10,"No","Yes")))</f>
        <v>N/A</v>
      </c>
      <c r="E6" s="22">
        <v>426356</v>
      </c>
      <c r="F6" s="7" t="str">
        <f>IF($B6="N/A","N/A",IF(E6&gt;10,"No",IF(E6&lt;-10,"No","Yes")))</f>
        <v>N/A</v>
      </c>
      <c r="G6" s="22">
        <v>427101</v>
      </c>
      <c r="H6" s="7" t="str">
        <f>IF($B6="N/A","N/A",IF(G6&gt;10,"No",IF(G6&lt;-10,"No","Yes")))</f>
        <v>N/A</v>
      </c>
      <c r="I6" s="8">
        <v>10.24</v>
      </c>
      <c r="J6" s="8">
        <v>0.17469999999999999</v>
      </c>
      <c r="K6" s="1" t="s">
        <v>734</v>
      </c>
      <c r="L6" s="85" t="str">
        <f>IF(J6="Div by 0", "N/A", IF(K6="N/A","N/A", IF(J6&gt;VALUE(MID(K6,1,2)), "No", IF(J6&lt;-1*VALUE(MID(K6,1,2)), "No", "Yes"))))</f>
        <v>Yes</v>
      </c>
    </row>
    <row r="7" spans="1:12" x14ac:dyDescent="0.25">
      <c r="A7" s="117" t="s">
        <v>59</v>
      </c>
      <c r="B7" s="22" t="s">
        <v>213</v>
      </c>
      <c r="C7" s="22">
        <v>286132.44</v>
      </c>
      <c r="D7" s="7" t="str">
        <f>IF($B7="N/A","N/A",IF(C7&gt;10,"No",IF(C7&lt;-10,"No","Yes")))</f>
        <v>N/A</v>
      </c>
      <c r="E7" s="22">
        <v>306574.81</v>
      </c>
      <c r="F7" s="7" t="str">
        <f>IF($B7="N/A","N/A",IF(E7&gt;10,"No",IF(E7&lt;-10,"No","Yes")))</f>
        <v>N/A</v>
      </c>
      <c r="G7" s="22">
        <v>312598.2</v>
      </c>
      <c r="H7" s="7" t="str">
        <f>IF($B7="N/A","N/A",IF(G7&gt;10,"No",IF(G7&lt;-10,"No","Yes")))</f>
        <v>N/A</v>
      </c>
      <c r="I7" s="8">
        <v>7.1440000000000001</v>
      </c>
      <c r="J7" s="8">
        <v>1.9650000000000001</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1750</v>
      </c>
      <c r="J8" s="8" t="s">
        <v>1750</v>
      </c>
      <c r="K8" s="22" t="s">
        <v>213</v>
      </c>
      <c r="L8" s="85" t="str">
        <f>IF(J8="Div by 0", "N/A", IF(K8="N/A","N/A", IF(J8&gt;VALUE(MID(K8,1,2)), "No", IF(J8&lt;-1*VALUE(MID(K8,1,2)), "No", "Yes"))))</f>
        <v>N/A</v>
      </c>
    </row>
    <row r="9" spans="1:12" x14ac:dyDescent="0.25">
      <c r="A9" s="117" t="s">
        <v>676</v>
      </c>
      <c r="B9" s="22" t="s">
        <v>213</v>
      </c>
      <c r="C9" s="22" t="s">
        <v>1750</v>
      </c>
      <c r="D9" s="7" t="str">
        <f t="shared" ref="D9:D11" si="0">IF($B9="N/A","N/A",IF(C9&gt;10,"No",IF(C9&lt;-10,"No","Yes")))</f>
        <v>N/A</v>
      </c>
      <c r="E9" s="22" t="s">
        <v>1750</v>
      </c>
      <c r="F9" s="7" t="str">
        <f t="shared" ref="F9:F11" si="1">IF($B9="N/A","N/A",IF(E9&gt;10,"No",IF(E9&lt;-10,"No","Yes")))</f>
        <v>N/A</v>
      </c>
      <c r="G9" s="22" t="s">
        <v>1750</v>
      </c>
      <c r="H9" s="7" t="str">
        <f t="shared" ref="H9:H11" si="2">IF($B9="N/A","N/A",IF(G9&gt;10,"No",IF(G9&lt;-10,"No","Yes")))</f>
        <v>N/A</v>
      </c>
      <c r="I9" s="8" t="s">
        <v>1750</v>
      </c>
      <c r="J9" s="8" t="s">
        <v>1750</v>
      </c>
      <c r="K9" s="22" t="s">
        <v>213</v>
      </c>
      <c r="L9" s="85" t="str">
        <f t="shared" ref="L9:L11" si="3">IF(J9="Div by 0", "N/A", IF(K9="N/A","N/A", IF(J9&gt;VALUE(MID(K9,1,2)), "No", IF(J9&lt;-1*VALUE(MID(K9,1,2)), "No", "Yes"))))</f>
        <v>N/A</v>
      </c>
    </row>
    <row r="10" spans="1:12" x14ac:dyDescent="0.25">
      <c r="A10" s="117" t="s">
        <v>423</v>
      </c>
      <c r="B10" s="22" t="s">
        <v>213</v>
      </c>
      <c r="C10" s="22" t="s">
        <v>1750</v>
      </c>
      <c r="D10" s="7" t="str">
        <f t="shared" si="0"/>
        <v>N/A</v>
      </c>
      <c r="E10" s="22" t="s">
        <v>1750</v>
      </c>
      <c r="F10" s="7" t="str">
        <f t="shared" si="1"/>
        <v>N/A</v>
      </c>
      <c r="G10" s="22" t="s">
        <v>1750</v>
      </c>
      <c r="H10" s="7" t="str">
        <f t="shared" si="2"/>
        <v>N/A</v>
      </c>
      <c r="I10" s="8" t="s">
        <v>1750</v>
      </c>
      <c r="J10" s="8" t="s">
        <v>1750</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1750</v>
      </c>
      <c r="J11" s="8" t="s">
        <v>1750</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1750</v>
      </c>
      <c r="J12" s="8" t="s">
        <v>1750</v>
      </c>
      <c r="K12" s="22" t="s">
        <v>213</v>
      </c>
      <c r="L12" s="85" t="str">
        <f>IF(J12="Div by 0", "N/A", IF(K12="N/A","N/A", IF(J12&gt;VALUE(MID(K12,1,2)), "No", IF(J12&lt;-1*VALUE(MID(K12,1,2)), "No", "Yes"))))</f>
        <v>N/A</v>
      </c>
    </row>
    <row r="13" spans="1:12" x14ac:dyDescent="0.25">
      <c r="A13" s="84" t="s">
        <v>364</v>
      </c>
      <c r="B13" s="33" t="s">
        <v>213</v>
      </c>
      <c r="C13" s="4">
        <v>97.374667114999994</v>
      </c>
      <c r="D13" s="9" t="str">
        <f>IF($B13="N/A","N/A",IF(C13&gt;=95,"Yes","No"))</f>
        <v>N/A</v>
      </c>
      <c r="E13" s="4">
        <v>97.697464091000001</v>
      </c>
      <c r="F13" s="9" t="str">
        <f>IF($B13="N/A","N/A",IF(E13&gt;=95,"Yes","No"))</f>
        <v>N/A</v>
      </c>
      <c r="G13" s="4">
        <v>97.673149910999996</v>
      </c>
      <c r="H13" s="7" t="str">
        <f>IF($B13="N/A","N/A",IF(G13&gt;=95,"Yes","No"))</f>
        <v>N/A</v>
      </c>
      <c r="I13" s="8">
        <v>0.33150000000000002</v>
      </c>
      <c r="J13" s="8">
        <v>-2.5000000000000001E-2</v>
      </c>
      <c r="K13" s="25" t="s">
        <v>735</v>
      </c>
      <c r="L13" s="85" t="str">
        <f t="shared" ref="L13:L70" si="4">IF(J13="Div by 0", "N/A", IF(K13="N/A","N/A", IF(J13&gt;VALUE(MID(K13,1,2)), "No", IF(J13&lt;-1*VALUE(MID(K13,1,2)), "No", "Yes"))))</f>
        <v>Yes</v>
      </c>
    </row>
    <row r="14" spans="1:12" x14ac:dyDescent="0.25">
      <c r="A14" s="128" t="s">
        <v>365</v>
      </c>
      <c r="B14" s="33" t="s">
        <v>213</v>
      </c>
      <c r="C14" s="34">
        <v>2.6180934405</v>
      </c>
      <c r="D14" s="34" t="str">
        <f>IF($B14="N/A","N/A",IF(C14&gt;10,"No",IF(C14&lt;-10,"No","Yes")))</f>
        <v>N/A</v>
      </c>
      <c r="E14" s="34">
        <v>2.2964377187</v>
      </c>
      <c r="F14" s="9" t="str">
        <f>IF($B14="N/A","N/A",IF(E14&gt;95,"Yes","No"))</f>
        <v>N/A</v>
      </c>
      <c r="G14" s="34">
        <v>2.3191235796999998</v>
      </c>
      <c r="H14" s="7" t="str">
        <f>IF($B14="N/A","N/A",IF(G14&gt;95,"Yes","No"))</f>
        <v>N/A</v>
      </c>
      <c r="I14" s="35">
        <v>-12.3</v>
      </c>
      <c r="J14" s="35">
        <v>0.9879</v>
      </c>
      <c r="K14" s="36" t="s">
        <v>213</v>
      </c>
      <c r="L14" s="85" t="str">
        <f t="shared" si="4"/>
        <v>N/A</v>
      </c>
    </row>
    <row r="15" spans="1:12" x14ac:dyDescent="0.25">
      <c r="A15" s="128" t="s">
        <v>366</v>
      </c>
      <c r="B15" s="33" t="s">
        <v>213</v>
      </c>
      <c r="C15" s="34">
        <v>7.2394445999999996E-3</v>
      </c>
      <c r="D15" s="34" t="str">
        <f t="shared" ref="D15:D21" si="5">IF($B15="N/A","N/A",IF(C15&gt;10,"No",IF(C15&lt;-10,"No","Yes")))</f>
        <v>N/A</v>
      </c>
      <c r="E15" s="34">
        <v>6.0981901999999999E-3</v>
      </c>
      <c r="F15" s="34" t="str">
        <f t="shared" ref="F15:F21" si="6">IF($B15="N/A","N/A",IF(E15&gt;10,"No",IF(E15&lt;-10,"No","Yes")))</f>
        <v>N/A</v>
      </c>
      <c r="G15" s="34">
        <v>7.7265097000000001E-3</v>
      </c>
      <c r="H15" s="37" t="str">
        <f t="shared" ref="H15:H21" si="7">IF($B15="N/A","N/A",IF(G15&gt;10,"No",IF(G15&lt;-10,"No","Yes")))</f>
        <v>N/A</v>
      </c>
      <c r="I15" s="35">
        <v>-15.8</v>
      </c>
      <c r="J15" s="35">
        <v>26.7</v>
      </c>
      <c r="K15" s="36" t="s">
        <v>213</v>
      </c>
      <c r="L15" s="85" t="str">
        <f t="shared" si="4"/>
        <v>N/A</v>
      </c>
    </row>
    <row r="16" spans="1:12" x14ac:dyDescent="0.25">
      <c r="A16" s="128" t="s">
        <v>367</v>
      </c>
      <c r="B16" s="33" t="s">
        <v>213</v>
      </c>
      <c r="C16" s="38">
        <v>10154</v>
      </c>
      <c r="D16" s="38" t="str">
        <f t="shared" si="5"/>
        <v>N/A</v>
      </c>
      <c r="E16" s="38">
        <v>9817</v>
      </c>
      <c r="F16" s="38" t="str">
        <f t="shared" si="6"/>
        <v>N/A</v>
      </c>
      <c r="G16" s="38">
        <v>9938</v>
      </c>
      <c r="H16" s="37" t="str">
        <f t="shared" si="7"/>
        <v>N/A</v>
      </c>
      <c r="I16" s="35">
        <v>-3.32</v>
      </c>
      <c r="J16" s="35">
        <v>1.2330000000000001</v>
      </c>
      <c r="K16" s="36" t="s">
        <v>213</v>
      </c>
      <c r="L16" s="85" t="str">
        <f t="shared" si="4"/>
        <v>N/A</v>
      </c>
    </row>
    <row r="17" spans="1:12" x14ac:dyDescent="0.25">
      <c r="A17" s="129" t="s">
        <v>368</v>
      </c>
      <c r="B17" s="33" t="s">
        <v>213</v>
      </c>
      <c r="C17" s="34">
        <v>2.6253328852000002</v>
      </c>
      <c r="D17" s="37" t="str">
        <f t="shared" si="5"/>
        <v>N/A</v>
      </c>
      <c r="E17" s="34">
        <v>2.3025359089999999</v>
      </c>
      <c r="F17" s="37" t="str">
        <f t="shared" si="6"/>
        <v>N/A</v>
      </c>
      <c r="G17" s="34">
        <v>2.3268500893000001</v>
      </c>
      <c r="H17" s="37" t="str">
        <f t="shared" si="7"/>
        <v>N/A</v>
      </c>
      <c r="I17" s="35">
        <v>-12.3</v>
      </c>
      <c r="J17" s="35">
        <v>1.056</v>
      </c>
      <c r="K17" s="36" t="s">
        <v>213</v>
      </c>
      <c r="L17" s="85" t="str">
        <f t="shared" si="4"/>
        <v>N/A</v>
      </c>
    </row>
    <row r="18" spans="1:12" x14ac:dyDescent="0.25">
      <c r="A18" s="128" t="s">
        <v>677</v>
      </c>
      <c r="B18" s="33" t="s">
        <v>213</v>
      </c>
      <c r="C18" s="34">
        <v>72.759503644000006</v>
      </c>
      <c r="D18" s="37" t="str">
        <f t="shared" si="5"/>
        <v>N/A</v>
      </c>
      <c r="E18" s="34">
        <v>73.678313130000006</v>
      </c>
      <c r="F18" s="37" t="str">
        <f t="shared" si="6"/>
        <v>N/A</v>
      </c>
      <c r="G18" s="34">
        <v>70.648017710000005</v>
      </c>
      <c r="H18" s="37" t="str">
        <f t="shared" si="7"/>
        <v>N/A</v>
      </c>
      <c r="I18" s="8">
        <v>1.2629999999999999</v>
      </c>
      <c r="J18" s="8">
        <v>-4.1100000000000003</v>
      </c>
      <c r="K18" s="36" t="s">
        <v>213</v>
      </c>
      <c r="L18" s="85" t="str">
        <f t="shared" si="4"/>
        <v>N/A</v>
      </c>
    </row>
    <row r="19" spans="1:12" x14ac:dyDescent="0.25">
      <c r="A19" s="128" t="s">
        <v>678</v>
      </c>
      <c r="B19" s="33" t="s">
        <v>213</v>
      </c>
      <c r="C19" s="34">
        <v>28.845775064000001</v>
      </c>
      <c r="D19" s="37" t="str">
        <f t="shared" si="5"/>
        <v>N/A</v>
      </c>
      <c r="E19" s="34">
        <v>31.353774065</v>
      </c>
      <c r="F19" s="37" t="str">
        <f t="shared" si="6"/>
        <v>N/A</v>
      </c>
      <c r="G19" s="34">
        <v>26.806198429999998</v>
      </c>
      <c r="H19" s="37" t="str">
        <f t="shared" si="7"/>
        <v>N/A</v>
      </c>
      <c r="I19" s="8">
        <v>8.6950000000000003</v>
      </c>
      <c r="J19" s="8">
        <v>-14.5</v>
      </c>
      <c r="K19" s="36" t="s">
        <v>213</v>
      </c>
      <c r="L19" s="85" t="str">
        <f t="shared" si="4"/>
        <v>N/A</v>
      </c>
    </row>
    <row r="20" spans="1:12" ht="25" x14ac:dyDescent="0.25">
      <c r="A20" s="128" t="s">
        <v>679</v>
      </c>
      <c r="B20" s="33" t="s">
        <v>213</v>
      </c>
      <c r="C20" s="34">
        <v>29.643490249999999</v>
      </c>
      <c r="D20" s="37" t="str">
        <f t="shared" si="5"/>
        <v>N/A</v>
      </c>
      <c r="E20" s="34">
        <v>28.491392481999998</v>
      </c>
      <c r="F20" s="37" t="str">
        <f t="shared" si="6"/>
        <v>N/A</v>
      </c>
      <c r="G20" s="34">
        <v>31.867578989999998</v>
      </c>
      <c r="H20" s="37" t="str">
        <f t="shared" si="7"/>
        <v>N/A</v>
      </c>
      <c r="I20" s="8">
        <v>-3.89</v>
      </c>
      <c r="J20" s="8">
        <v>11.85</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1750</v>
      </c>
      <c r="J21" s="8" t="s">
        <v>1750</v>
      </c>
      <c r="K21" s="36" t="s">
        <v>213</v>
      </c>
      <c r="L21" s="85" t="str">
        <f t="shared" si="4"/>
        <v>N/A</v>
      </c>
    </row>
    <row r="22" spans="1:12" x14ac:dyDescent="0.25">
      <c r="A22" s="108" t="s">
        <v>1686</v>
      </c>
      <c r="B22" s="25" t="s">
        <v>217</v>
      </c>
      <c r="C22" s="1">
        <v>11</v>
      </c>
      <c r="D22" s="7" t="str">
        <f>IF($B22="N/A","N/A",IF(C22&gt;0,"No",IF(C22&lt;0,"No","Yes")))</f>
        <v>No</v>
      </c>
      <c r="E22" s="1">
        <v>11</v>
      </c>
      <c r="F22" s="7" t="str">
        <f>IF($B22="N/A","N/A",IF(E22&gt;0,"No",IF(E22&lt;0,"No","Yes")))</f>
        <v>No</v>
      </c>
      <c r="G22" s="1">
        <v>11</v>
      </c>
      <c r="H22" s="7" t="str">
        <f>IF($B22="N/A","N/A",IF(G22&gt;0,"No",IF(G22&lt;0,"No","Yes")))</f>
        <v>No</v>
      </c>
      <c r="I22" s="8">
        <v>-50</v>
      </c>
      <c r="J22" s="8">
        <v>0</v>
      </c>
      <c r="K22" s="25" t="s">
        <v>213</v>
      </c>
      <c r="L22" s="85" t="str">
        <f t="shared" si="4"/>
        <v>N/A</v>
      </c>
    </row>
    <row r="23" spans="1:12" x14ac:dyDescent="0.25">
      <c r="A23" s="130" t="s">
        <v>145</v>
      </c>
      <c r="B23" s="25" t="s">
        <v>279</v>
      </c>
      <c r="C23" s="4">
        <v>3.1026191000000001E-3</v>
      </c>
      <c r="D23" s="7" t="str">
        <f>IF($B23="N/A","N/A",IF(C23&gt;=10,"No",IF(C23&lt;0,"No","Yes")))</f>
        <v>Yes</v>
      </c>
      <c r="E23" s="4">
        <v>1.4072747E-3</v>
      </c>
      <c r="F23" s="7" t="str">
        <f>IF($B23="N/A","N/A",IF(E23&gt;=10,"No",IF(E23&lt;0,"No","Yes")))</f>
        <v>Yes</v>
      </c>
      <c r="G23" s="4">
        <v>1.4048198999999999E-3</v>
      </c>
      <c r="H23" s="7" t="str">
        <f>IF($B23="N/A","N/A",IF(G23&gt;=10,"No",IF(G23&lt;0,"No","Yes")))</f>
        <v>Yes</v>
      </c>
      <c r="I23" s="8">
        <v>-54.6</v>
      </c>
      <c r="J23" s="8">
        <v>-0.17399999999999999</v>
      </c>
      <c r="K23" s="25" t="s">
        <v>213</v>
      </c>
      <c r="L23" s="85" t="str">
        <f t="shared" si="4"/>
        <v>N/A</v>
      </c>
    </row>
    <row r="24" spans="1:12" x14ac:dyDescent="0.25">
      <c r="A24" s="108" t="s">
        <v>424</v>
      </c>
      <c r="B24" s="21" t="s">
        <v>213</v>
      </c>
      <c r="C24" s="9">
        <v>33.333333332999999</v>
      </c>
      <c r="D24" s="37" t="str">
        <f t="shared" ref="D24:D27" si="8">IF($B24="N/A","N/A",IF(C24&gt;10,"No",IF(C24&lt;-10,"No","Yes")))</f>
        <v>N/A</v>
      </c>
      <c r="E24" s="9">
        <v>33.333333332999999</v>
      </c>
      <c r="F24" s="7" t="str">
        <f t="shared" ref="F24:F27" si="9">IF($B24="N/A","N/A",IF(E24&gt;10,"No",IF(E24&lt;-10,"No","Yes")))</f>
        <v>N/A</v>
      </c>
      <c r="G24" s="9">
        <v>100</v>
      </c>
      <c r="H24" s="7" t="str">
        <f t="shared" ref="H24:H27" si="10">IF($B24="N/A","N/A",IF(G24&gt;10,"No",IF(G24&lt;-10,"No","Yes")))</f>
        <v>N/A</v>
      </c>
      <c r="I24" s="8">
        <v>0</v>
      </c>
      <c r="J24" s="8">
        <v>200</v>
      </c>
      <c r="K24" s="25" t="s">
        <v>213</v>
      </c>
      <c r="L24" s="85" t="str">
        <f t="shared" si="4"/>
        <v>N/A</v>
      </c>
    </row>
    <row r="25" spans="1:12" x14ac:dyDescent="0.25">
      <c r="A25" s="108" t="s">
        <v>425</v>
      </c>
      <c r="B25" s="21" t="s">
        <v>213</v>
      </c>
      <c r="C25" s="9">
        <v>0</v>
      </c>
      <c r="D25" s="37" t="str">
        <f t="shared" si="8"/>
        <v>N/A</v>
      </c>
      <c r="E25" s="9">
        <v>0</v>
      </c>
      <c r="F25" s="7" t="str">
        <f t="shared" si="9"/>
        <v>N/A</v>
      </c>
      <c r="G25" s="9">
        <v>0</v>
      </c>
      <c r="H25" s="7" t="str">
        <f t="shared" si="10"/>
        <v>N/A</v>
      </c>
      <c r="I25" s="8" t="s">
        <v>1750</v>
      </c>
      <c r="J25" s="8" t="s">
        <v>1750</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1750</v>
      </c>
      <c r="J26" s="8" t="s">
        <v>1750</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1750</v>
      </c>
      <c r="J27" s="8" t="s">
        <v>1750</v>
      </c>
      <c r="K27" s="25" t="s">
        <v>213</v>
      </c>
      <c r="L27" s="85" t="str">
        <f t="shared" si="4"/>
        <v>N/A</v>
      </c>
    </row>
    <row r="28" spans="1:12" x14ac:dyDescent="0.25">
      <c r="A28" s="108" t="s">
        <v>950</v>
      </c>
      <c r="B28" s="21" t="s">
        <v>213</v>
      </c>
      <c r="C28" s="34">
        <v>11.821237428</v>
      </c>
      <c r="D28" s="37" t="str">
        <f>IF($B28="N/A","N/A",IF(C28&gt;10,"No",IF(C28&lt;-10,"No","Yes")))</f>
        <v>N/A</v>
      </c>
      <c r="E28" s="34">
        <v>11.098002608</v>
      </c>
      <c r="F28" s="37" t="str">
        <f>IF($B28="N/A","N/A",IF(E28&gt;10,"No",IF(E28&lt;-10,"No","Yes")))</f>
        <v>N/A</v>
      </c>
      <c r="G28" s="34">
        <v>11.898590731000001</v>
      </c>
      <c r="H28" s="37" t="str">
        <f>IF($B28="N/A","N/A",IF(G28&gt;10,"No",IF(G28&lt;-10,"No","Yes")))</f>
        <v>N/A</v>
      </c>
      <c r="I28" s="8">
        <v>-6.12</v>
      </c>
      <c r="J28" s="8">
        <v>7.2140000000000004</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98.077410346999997</v>
      </c>
      <c r="D30" s="7" t="str">
        <f>IF($B30="N/A","N/A",IF(C30&gt;=98,"Yes","No"))</f>
        <v>Yes</v>
      </c>
      <c r="E30" s="9">
        <v>98.266237603999997</v>
      </c>
      <c r="F30" s="7" t="str">
        <f>IF($B30="N/A","N/A",IF(E30&gt;=98,"Yes","No"))</f>
        <v>Yes</v>
      </c>
      <c r="G30" s="9">
        <v>99.021074639999995</v>
      </c>
      <c r="H30" s="7" t="str">
        <f>IF($B30="N/A","N/A",IF(G30&gt;=98,"Yes","No"))</f>
        <v>Yes</v>
      </c>
      <c r="I30" s="8">
        <v>0.1925</v>
      </c>
      <c r="J30" s="8">
        <v>0.76819999999999999</v>
      </c>
      <c r="K30" s="25" t="s">
        <v>735</v>
      </c>
      <c r="L30" s="85" t="str">
        <f t="shared" si="4"/>
        <v>Yes</v>
      </c>
    </row>
    <row r="31" spans="1:12" x14ac:dyDescent="0.25">
      <c r="A31" s="108" t="s">
        <v>18</v>
      </c>
      <c r="B31" s="25" t="s">
        <v>277</v>
      </c>
      <c r="C31" s="9">
        <v>99.863484757999998</v>
      </c>
      <c r="D31" s="7" t="str">
        <f>IF($B31="N/A","N/A",IF(C31&gt;=95,"Yes","No"))</f>
        <v>Yes</v>
      </c>
      <c r="E31" s="9">
        <v>99.884603476999999</v>
      </c>
      <c r="F31" s="7" t="str">
        <f>IF($B31="N/A","N/A",IF(E31&gt;=95,"Yes","No"))</f>
        <v>Yes</v>
      </c>
      <c r="G31" s="9">
        <v>99.877312391999993</v>
      </c>
      <c r="H31" s="7" t="str">
        <f>IF($B31="N/A","N/A",IF(G31&gt;=95,"Yes","No"))</f>
        <v>Yes</v>
      </c>
      <c r="I31" s="8">
        <v>2.1100000000000001E-2</v>
      </c>
      <c r="J31" s="8">
        <v>-7.0000000000000001E-3</v>
      </c>
      <c r="K31" s="25" t="s">
        <v>735</v>
      </c>
      <c r="L31" s="85" t="str">
        <f t="shared" si="4"/>
        <v>Yes</v>
      </c>
    </row>
    <row r="32" spans="1:12" x14ac:dyDescent="0.25">
      <c r="A32" s="108" t="s">
        <v>23</v>
      </c>
      <c r="B32" s="21" t="s">
        <v>213</v>
      </c>
      <c r="C32" s="9">
        <v>53.917056649000003</v>
      </c>
      <c r="D32" s="7" t="str">
        <f t="shared" ref="D32:D37" si="11">IF($B32="N/A","N/A",IF(C32&gt;10,"No",IF(C32&lt;-10,"No","Yes")))</f>
        <v>N/A</v>
      </c>
      <c r="E32" s="9">
        <v>50.724981002</v>
      </c>
      <c r="F32" s="7" t="str">
        <f t="shared" ref="F32:F37" si="12">IF($B32="N/A","N/A",IF(E32&gt;10,"No",IF(E32&lt;-10,"No","Yes")))</f>
        <v>N/A</v>
      </c>
      <c r="G32" s="9">
        <v>49.641887984</v>
      </c>
      <c r="H32" s="7" t="str">
        <f t="shared" ref="H32:H37" si="13">IF($B32="N/A","N/A",IF(G32&gt;10,"No",IF(G32&lt;-10,"No","Yes")))</f>
        <v>N/A</v>
      </c>
      <c r="I32" s="8">
        <v>-5.92</v>
      </c>
      <c r="J32" s="8">
        <v>-2.14</v>
      </c>
      <c r="K32" s="25" t="s">
        <v>735</v>
      </c>
      <c r="L32" s="85" t="str">
        <f t="shared" si="4"/>
        <v>Yes</v>
      </c>
    </row>
    <row r="33" spans="1:12" x14ac:dyDescent="0.25">
      <c r="A33" s="108" t="s">
        <v>24</v>
      </c>
      <c r="B33" s="21" t="s">
        <v>213</v>
      </c>
      <c r="C33" s="9">
        <v>2.0601391007999998</v>
      </c>
      <c r="D33" s="7" t="str">
        <f t="shared" si="11"/>
        <v>N/A</v>
      </c>
      <c r="E33" s="9">
        <v>1.9411008641</v>
      </c>
      <c r="F33" s="7" t="str">
        <f t="shared" si="12"/>
        <v>N/A</v>
      </c>
      <c r="G33" s="9">
        <v>1.9222619474</v>
      </c>
      <c r="H33" s="7" t="str">
        <f t="shared" si="13"/>
        <v>N/A</v>
      </c>
      <c r="I33" s="8">
        <v>-5.78</v>
      </c>
      <c r="J33" s="8">
        <v>-0.97099999999999997</v>
      </c>
      <c r="K33" s="25" t="s">
        <v>735</v>
      </c>
      <c r="L33" s="85" t="str">
        <f t="shared" si="4"/>
        <v>Yes</v>
      </c>
    </row>
    <row r="34" spans="1:12" x14ac:dyDescent="0.25">
      <c r="A34" s="108" t="s">
        <v>25</v>
      </c>
      <c r="B34" s="21" t="s">
        <v>213</v>
      </c>
      <c r="C34" s="9">
        <v>2.6113710990999999</v>
      </c>
      <c r="D34" s="7" t="str">
        <f t="shared" si="11"/>
        <v>N/A</v>
      </c>
      <c r="E34" s="9">
        <v>2.4578052144</v>
      </c>
      <c r="F34" s="7" t="str">
        <f t="shared" si="12"/>
        <v>N/A</v>
      </c>
      <c r="G34" s="9">
        <v>2.3551806247</v>
      </c>
      <c r="H34" s="7" t="str">
        <f t="shared" si="13"/>
        <v>N/A</v>
      </c>
      <c r="I34" s="8">
        <v>-5.88</v>
      </c>
      <c r="J34" s="8">
        <v>-4.18</v>
      </c>
      <c r="K34" s="25" t="s">
        <v>735</v>
      </c>
      <c r="L34" s="85" t="str">
        <f t="shared" si="4"/>
        <v>Yes</v>
      </c>
    </row>
    <row r="35" spans="1:12" x14ac:dyDescent="0.25">
      <c r="A35" s="108" t="s">
        <v>26</v>
      </c>
      <c r="B35" s="25" t="s">
        <v>213</v>
      </c>
      <c r="C35" s="9">
        <v>1.4693487085000001</v>
      </c>
      <c r="D35" s="7" t="str">
        <f t="shared" si="11"/>
        <v>N/A</v>
      </c>
      <c r="E35" s="9">
        <v>1.3908564673999999</v>
      </c>
      <c r="F35" s="7" t="str">
        <f t="shared" si="12"/>
        <v>N/A</v>
      </c>
      <c r="G35" s="9">
        <v>1.2491190608</v>
      </c>
      <c r="H35" s="7" t="str">
        <f t="shared" si="13"/>
        <v>N/A</v>
      </c>
      <c r="I35" s="8">
        <v>-5.34</v>
      </c>
      <c r="J35" s="8">
        <v>-10.199999999999999</v>
      </c>
      <c r="K35" s="25" t="s">
        <v>213</v>
      </c>
      <c r="L35" s="85" t="str">
        <f t="shared" si="4"/>
        <v>N/A</v>
      </c>
    </row>
    <row r="36" spans="1:12" x14ac:dyDescent="0.25">
      <c r="A36" s="108" t="s">
        <v>60</v>
      </c>
      <c r="B36" s="25" t="s">
        <v>213</v>
      </c>
      <c r="C36" s="9">
        <v>1.0186932801999999</v>
      </c>
      <c r="D36" s="7" t="str">
        <f t="shared" si="11"/>
        <v>N/A</v>
      </c>
      <c r="E36" s="9">
        <v>0.96398315020000003</v>
      </c>
      <c r="F36" s="7" t="str">
        <f t="shared" si="12"/>
        <v>N/A</v>
      </c>
      <c r="G36" s="9">
        <v>0.92647874860000001</v>
      </c>
      <c r="H36" s="7" t="str">
        <f t="shared" si="13"/>
        <v>N/A</v>
      </c>
      <c r="I36" s="8">
        <v>-5.37</v>
      </c>
      <c r="J36" s="8">
        <v>-3.89</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1750</v>
      </c>
      <c r="J37" s="8" t="s">
        <v>1750</v>
      </c>
      <c r="K37" s="25" t="s">
        <v>213</v>
      </c>
      <c r="L37" s="85" t="str">
        <f t="shared" si="4"/>
        <v>N/A</v>
      </c>
    </row>
    <row r="38" spans="1:12" x14ac:dyDescent="0.25">
      <c r="A38" s="108" t="s">
        <v>62</v>
      </c>
      <c r="B38" s="25" t="s">
        <v>278</v>
      </c>
      <c r="C38" s="9">
        <v>38.923391162999998</v>
      </c>
      <c r="D38" s="7" t="str">
        <f>IF($B38="N/A","N/A",IF(C38&gt;=5,"No",IF(C38&lt;0,"No","Yes")))</f>
        <v>No</v>
      </c>
      <c r="E38" s="9">
        <v>42.521273301999997</v>
      </c>
      <c r="F38" s="7" t="str">
        <f>IF($B38="N/A","N/A",IF(E38&gt;=5,"No",IF(E38&lt;0,"No","Yes")))</f>
        <v>No</v>
      </c>
      <c r="G38" s="9">
        <v>43.905071634000002</v>
      </c>
      <c r="H38" s="7" t="str">
        <f>IF($B38="N/A","N/A",IF(G38&gt;=5,"No",IF(G38&lt;0,"No","Yes")))</f>
        <v>No</v>
      </c>
      <c r="I38" s="8">
        <v>9.2430000000000003</v>
      </c>
      <c r="J38" s="8">
        <v>3.254</v>
      </c>
      <c r="K38" s="25" t="s">
        <v>735</v>
      </c>
      <c r="L38" s="85" t="str">
        <f t="shared" si="4"/>
        <v>Yes</v>
      </c>
    </row>
    <row r="39" spans="1:12" x14ac:dyDescent="0.25">
      <c r="A39" s="108" t="s">
        <v>63</v>
      </c>
      <c r="B39" s="25" t="s">
        <v>213</v>
      </c>
      <c r="C39" s="9">
        <v>18.048452568999998</v>
      </c>
      <c r="D39" s="7" t="str">
        <f>IF($B39="N/A","N/A",IF(C39&gt;10,"No",IF(C39&lt;-10,"No","Yes")))</f>
        <v>N/A</v>
      </c>
      <c r="E39" s="9">
        <v>17.712662656999999</v>
      </c>
      <c r="F39" s="7" t="str">
        <f>IF($B39="N/A","N/A",IF(E39&gt;10,"No",IF(E39&lt;-10,"No","Yes")))</f>
        <v>N/A</v>
      </c>
      <c r="G39" s="9">
        <v>17.139271507</v>
      </c>
      <c r="H39" s="7" t="str">
        <f>IF($B39="N/A","N/A",IF(G39&gt;10,"No",IF(G39&lt;-10,"No","Yes")))</f>
        <v>N/A</v>
      </c>
      <c r="I39" s="8">
        <v>-1.86</v>
      </c>
      <c r="J39" s="8">
        <v>-3.24</v>
      </c>
      <c r="K39" s="25" t="s">
        <v>735</v>
      </c>
      <c r="L39" s="85" t="str">
        <f t="shared" si="4"/>
        <v>Yes</v>
      </c>
    </row>
    <row r="40" spans="1:12" x14ac:dyDescent="0.25">
      <c r="A40" s="108" t="s">
        <v>64</v>
      </c>
      <c r="B40" s="25" t="s">
        <v>213</v>
      </c>
      <c r="C40" s="9">
        <v>26.297166433000001</v>
      </c>
      <c r="D40" s="7" t="str">
        <f>IF($B40="N/A","N/A",IF(C40&gt;10,"No",IF(C40&lt;-10,"No","Yes")))</f>
        <v>N/A</v>
      </c>
      <c r="E40" s="9">
        <v>28.414041499</v>
      </c>
      <c r="F40" s="7" t="str">
        <f>IF($B40="N/A","N/A",IF(E40&gt;10,"No",IF(E40&lt;-10,"No","Yes")))</f>
        <v>N/A</v>
      </c>
      <c r="G40" s="9">
        <v>29.320237152000001</v>
      </c>
      <c r="H40" s="7" t="str">
        <f>IF($B40="N/A","N/A",IF(G40&gt;10,"No",IF(G40&lt;-10,"No","Yes")))</f>
        <v>N/A</v>
      </c>
      <c r="I40" s="8">
        <v>8.0500000000000007</v>
      </c>
      <c r="J40" s="8">
        <v>3.1890000000000001</v>
      </c>
      <c r="K40" s="25" t="s">
        <v>735</v>
      </c>
      <c r="L40" s="85" t="str">
        <f t="shared" si="4"/>
        <v>Yes</v>
      </c>
    </row>
    <row r="41" spans="1:12" x14ac:dyDescent="0.25">
      <c r="A41" s="84" t="s">
        <v>19</v>
      </c>
      <c r="B41" s="21" t="s">
        <v>281</v>
      </c>
      <c r="C41" s="4">
        <v>4.9846161801999997</v>
      </c>
      <c r="D41" s="7" t="str">
        <f>IF($B41="N/A","N/A",IF(C41&gt;8,"No",IF(C41&lt;2,"No","Yes")))</f>
        <v>Yes</v>
      </c>
      <c r="E41" s="4">
        <v>4.5776299617999996</v>
      </c>
      <c r="F41" s="7" t="str">
        <f>IF($B41="N/A","N/A",IF(E41&gt;8,"No",IF(E41&lt;2,"No","Yes")))</f>
        <v>Yes</v>
      </c>
      <c r="G41" s="4">
        <v>4.5068964952000004</v>
      </c>
      <c r="H41" s="7" t="str">
        <f>IF($B41="N/A","N/A",IF(G41&gt;8,"No",IF(G41&lt;2,"No","Yes")))</f>
        <v>Yes</v>
      </c>
      <c r="I41" s="8">
        <v>-8.16</v>
      </c>
      <c r="J41" s="8">
        <v>-1.55</v>
      </c>
      <c r="K41" s="25" t="s">
        <v>735</v>
      </c>
      <c r="L41" s="85" t="str">
        <f t="shared" si="4"/>
        <v>Yes</v>
      </c>
    </row>
    <row r="42" spans="1:12" x14ac:dyDescent="0.25">
      <c r="A42" s="84" t="s">
        <v>170</v>
      </c>
      <c r="B42" s="21" t="s">
        <v>213</v>
      </c>
      <c r="C42" s="4">
        <v>22.559143677000002</v>
      </c>
      <c r="D42" s="7" t="str">
        <f t="shared" ref="D42:D49" si="14">IF($B42="N/A","N/A",IF(C42&gt;10,"No",IF(C42&lt;-10,"No","Yes")))</f>
        <v>N/A</v>
      </c>
      <c r="E42" s="4">
        <v>20.113473247999998</v>
      </c>
      <c r="F42" s="7" t="str">
        <f t="shared" ref="F42:F49" si="15">IF($B42="N/A","N/A",IF(E42&gt;10,"No",IF(E42&lt;-10,"No","Yes")))</f>
        <v>N/A</v>
      </c>
      <c r="G42" s="4">
        <v>19.475955335999998</v>
      </c>
      <c r="H42" s="7" t="str">
        <f t="shared" ref="H42:H49" si="16">IF($B42="N/A","N/A",IF(G42&gt;10,"No",IF(G42&lt;-10,"No","Yes")))</f>
        <v>N/A</v>
      </c>
      <c r="I42" s="8">
        <v>-10.8</v>
      </c>
      <c r="J42" s="8">
        <v>-3.17</v>
      </c>
      <c r="K42" s="25" t="s">
        <v>735</v>
      </c>
      <c r="L42" s="85" t="str">
        <f>IF(J42="Div by 0", "N/A", IF(OR(J42="N/A",K42="N/A"),"N/A", IF(J42&gt;VALUE(MID(K42,1,2)), "No", IF(J42&lt;-1*VALUE(MID(K42,1,2)), "No", "Yes"))))</f>
        <v>Yes</v>
      </c>
    </row>
    <row r="43" spans="1:12" x14ac:dyDescent="0.25">
      <c r="A43" s="84" t="s">
        <v>171</v>
      </c>
      <c r="B43" s="21" t="s">
        <v>213</v>
      </c>
      <c r="C43" s="4">
        <v>31.641026966999998</v>
      </c>
      <c r="D43" s="7" t="str">
        <f t="shared" si="14"/>
        <v>N/A</v>
      </c>
      <c r="E43" s="4">
        <v>35.477394478000001</v>
      </c>
      <c r="F43" s="7" t="str">
        <f t="shared" si="15"/>
        <v>N/A</v>
      </c>
      <c r="G43" s="4">
        <v>36.648942521999999</v>
      </c>
      <c r="H43" s="7" t="str">
        <f t="shared" si="16"/>
        <v>N/A</v>
      </c>
      <c r="I43" s="8">
        <v>12.12</v>
      </c>
      <c r="J43" s="8">
        <v>3.302</v>
      </c>
      <c r="K43" s="25" t="s">
        <v>735</v>
      </c>
      <c r="L43" s="85" t="str">
        <f>IF(J43="Div by 0", "N/A", IF(OR(J43="N/A",K43="N/A"),"N/A", IF(J43&gt;VALUE(MID(K43,1,2)), "No", IF(J43&lt;-1*VALUE(MID(K43,1,2)), "No", "Yes"))))</f>
        <v>Yes</v>
      </c>
    </row>
    <row r="44" spans="1:12" x14ac:dyDescent="0.25">
      <c r="A44" s="84" t="s">
        <v>172</v>
      </c>
      <c r="B44" s="21" t="s">
        <v>213</v>
      </c>
      <c r="C44" s="4">
        <v>1.996276857</v>
      </c>
      <c r="D44" s="7" t="str">
        <f t="shared" si="14"/>
        <v>N/A</v>
      </c>
      <c r="E44" s="4">
        <v>1.9765172766000001</v>
      </c>
      <c r="F44" s="7" t="str">
        <f t="shared" si="15"/>
        <v>N/A</v>
      </c>
      <c r="G44" s="4">
        <v>2.0964596196</v>
      </c>
      <c r="H44" s="7" t="str">
        <f t="shared" si="16"/>
        <v>N/A</v>
      </c>
      <c r="I44" s="8">
        <v>-0.99</v>
      </c>
      <c r="J44" s="8">
        <v>6.0679999999999996</v>
      </c>
      <c r="K44" s="25" t="s">
        <v>735</v>
      </c>
      <c r="L44" s="85" t="str">
        <f t="shared" ref="L44:L53" si="17">IF(J44="Div by 0", "N/A", IF(OR(J44="N/A",K44="N/A"),"N/A", IF(J44&gt;VALUE(MID(K44,1,2)), "No", IF(J44&lt;-1*VALUE(MID(K44,1,2)), "No", "Yes"))))</f>
        <v>Yes</v>
      </c>
    </row>
    <row r="45" spans="1:12" x14ac:dyDescent="0.25">
      <c r="A45" s="84" t="s">
        <v>173</v>
      </c>
      <c r="B45" s="21" t="s">
        <v>213</v>
      </c>
      <c r="C45" s="4">
        <v>24.382966621000001</v>
      </c>
      <c r="D45" s="7" t="str">
        <f t="shared" si="14"/>
        <v>N/A</v>
      </c>
      <c r="E45" s="4">
        <v>23.641979941999999</v>
      </c>
      <c r="F45" s="7" t="str">
        <f t="shared" si="15"/>
        <v>N/A</v>
      </c>
      <c r="G45" s="4">
        <v>23.244384818</v>
      </c>
      <c r="H45" s="7" t="str">
        <f t="shared" si="16"/>
        <v>N/A</v>
      </c>
      <c r="I45" s="8">
        <v>-3.04</v>
      </c>
      <c r="J45" s="8">
        <v>-1.68</v>
      </c>
      <c r="K45" s="25" t="s">
        <v>735</v>
      </c>
      <c r="L45" s="85" t="str">
        <f t="shared" si="17"/>
        <v>Yes</v>
      </c>
    </row>
    <row r="46" spans="1:12" x14ac:dyDescent="0.25">
      <c r="A46" s="84" t="s">
        <v>174</v>
      </c>
      <c r="B46" s="21" t="s">
        <v>213</v>
      </c>
      <c r="C46" s="4">
        <v>9.3911109962000001</v>
      </c>
      <c r="D46" s="7" t="str">
        <f t="shared" si="14"/>
        <v>N/A</v>
      </c>
      <c r="E46" s="4">
        <v>9.3959038924999998</v>
      </c>
      <c r="F46" s="7" t="str">
        <f t="shared" si="15"/>
        <v>N/A</v>
      </c>
      <c r="G46" s="4">
        <v>9.1659818169000005</v>
      </c>
      <c r="H46" s="7" t="str">
        <f t="shared" si="16"/>
        <v>N/A</v>
      </c>
      <c r="I46" s="8">
        <v>5.0999999999999997E-2</v>
      </c>
      <c r="J46" s="8">
        <v>-2.4500000000000002</v>
      </c>
      <c r="K46" s="25" t="s">
        <v>735</v>
      </c>
      <c r="L46" s="85" t="str">
        <f t="shared" si="17"/>
        <v>Yes</v>
      </c>
    </row>
    <row r="47" spans="1:12" x14ac:dyDescent="0.25">
      <c r="A47" s="84" t="s">
        <v>175</v>
      </c>
      <c r="B47" s="21" t="s">
        <v>213</v>
      </c>
      <c r="C47" s="4">
        <v>2.6511880446</v>
      </c>
      <c r="D47" s="7" t="str">
        <f t="shared" si="14"/>
        <v>N/A</v>
      </c>
      <c r="E47" s="4">
        <v>2.5527962548000001</v>
      </c>
      <c r="F47" s="7" t="str">
        <f t="shared" si="15"/>
        <v>N/A</v>
      </c>
      <c r="G47" s="4">
        <v>2.6096871699999999</v>
      </c>
      <c r="H47" s="7" t="str">
        <f t="shared" si="16"/>
        <v>N/A</v>
      </c>
      <c r="I47" s="8">
        <v>-3.71</v>
      </c>
      <c r="J47" s="8">
        <v>2.2290000000000001</v>
      </c>
      <c r="K47" s="25" t="s">
        <v>735</v>
      </c>
      <c r="L47" s="85" t="str">
        <f t="shared" si="17"/>
        <v>Yes</v>
      </c>
    </row>
    <row r="48" spans="1:12" x14ac:dyDescent="0.25">
      <c r="A48" s="84" t="s">
        <v>176</v>
      </c>
      <c r="B48" s="21" t="s">
        <v>213</v>
      </c>
      <c r="C48" s="4">
        <v>1.5743206557</v>
      </c>
      <c r="D48" s="7" t="str">
        <f t="shared" si="14"/>
        <v>N/A</v>
      </c>
      <c r="E48" s="4">
        <v>1.5149311843</v>
      </c>
      <c r="F48" s="7" t="str">
        <f t="shared" si="15"/>
        <v>N/A</v>
      </c>
      <c r="G48" s="4">
        <v>1.5017525129</v>
      </c>
      <c r="H48" s="7" t="str">
        <f t="shared" si="16"/>
        <v>N/A</v>
      </c>
      <c r="I48" s="8">
        <v>-3.77</v>
      </c>
      <c r="J48" s="8">
        <v>-0.87</v>
      </c>
      <c r="K48" s="25" t="s">
        <v>735</v>
      </c>
      <c r="L48" s="85" t="str">
        <f t="shared" si="17"/>
        <v>Yes</v>
      </c>
    </row>
    <row r="49" spans="1:12" x14ac:dyDescent="0.25">
      <c r="A49" s="84" t="s">
        <v>952</v>
      </c>
      <c r="B49" s="21" t="s">
        <v>213</v>
      </c>
      <c r="C49" s="4">
        <v>0.81935000130000002</v>
      </c>
      <c r="D49" s="7" t="str">
        <f t="shared" si="14"/>
        <v>N/A</v>
      </c>
      <c r="E49" s="4">
        <v>0.74937376280000001</v>
      </c>
      <c r="F49" s="7" t="str">
        <f t="shared" si="15"/>
        <v>N/A</v>
      </c>
      <c r="G49" s="4">
        <v>0.74970557319999998</v>
      </c>
      <c r="H49" s="7" t="str">
        <f t="shared" si="16"/>
        <v>N/A</v>
      </c>
      <c r="I49" s="8">
        <v>-8.5399999999999991</v>
      </c>
      <c r="J49" s="8">
        <v>4.4299999999999999E-2</v>
      </c>
      <c r="K49" s="25" t="s">
        <v>735</v>
      </c>
      <c r="L49" s="85" t="str">
        <f t="shared" si="17"/>
        <v>Yes</v>
      </c>
    </row>
    <row r="50" spans="1:12" x14ac:dyDescent="0.25">
      <c r="A50" s="108" t="s">
        <v>208</v>
      </c>
      <c r="B50" s="21" t="s">
        <v>213</v>
      </c>
      <c r="C50" s="22">
        <v>228661</v>
      </c>
      <c r="D50" s="5" t="str">
        <f t="shared" ref="D50:D53" si="18">IF($B50="N/A","N/A",IF(C50&lt;0,"No","Yes"))</f>
        <v>N/A</v>
      </c>
      <c r="E50" s="22">
        <v>256243</v>
      </c>
      <c r="F50" s="5" t="str">
        <f t="shared" ref="F50:F53" si="19">IF($B50="N/A","N/A",IF(E50&lt;0,"No","Yes"))</f>
        <v>N/A</v>
      </c>
      <c r="G50" s="22">
        <v>258727</v>
      </c>
      <c r="H50" s="5" t="str">
        <f t="shared" ref="H50:H53" si="20">IF($B50="N/A","N/A",IF(G50&lt;0,"No","Yes"))</f>
        <v>N/A</v>
      </c>
      <c r="I50" s="8">
        <v>12.06</v>
      </c>
      <c r="J50" s="8">
        <v>0.96940000000000004</v>
      </c>
      <c r="K50" s="25" t="s">
        <v>735</v>
      </c>
      <c r="L50" s="85" t="str">
        <f t="shared" si="17"/>
        <v>Yes</v>
      </c>
    </row>
    <row r="51" spans="1:12" x14ac:dyDescent="0.25">
      <c r="A51" s="108" t="s">
        <v>209</v>
      </c>
      <c r="B51" s="21" t="s">
        <v>213</v>
      </c>
      <c r="C51" s="22">
        <v>7671</v>
      </c>
      <c r="D51" s="5" t="str">
        <f t="shared" si="18"/>
        <v>N/A</v>
      </c>
      <c r="E51" s="22">
        <v>8379</v>
      </c>
      <c r="F51" s="5" t="str">
        <f t="shared" si="19"/>
        <v>N/A</v>
      </c>
      <c r="G51" s="22">
        <v>8912</v>
      </c>
      <c r="H51" s="5" t="str">
        <f t="shared" si="20"/>
        <v>N/A</v>
      </c>
      <c r="I51" s="8">
        <v>9.23</v>
      </c>
      <c r="J51" s="8">
        <v>6.3609999999999998</v>
      </c>
      <c r="K51" s="25" t="s">
        <v>735</v>
      </c>
      <c r="L51" s="85" t="str">
        <f t="shared" si="17"/>
        <v>Yes</v>
      </c>
    </row>
    <row r="52" spans="1:12" x14ac:dyDescent="0.25">
      <c r="A52" s="108" t="s">
        <v>210</v>
      </c>
      <c r="B52" s="21" t="s">
        <v>213</v>
      </c>
      <c r="C52" s="22">
        <v>127944</v>
      </c>
      <c r="D52" s="5" t="str">
        <f t="shared" si="18"/>
        <v>N/A</v>
      </c>
      <c r="E52" s="22">
        <v>138114</v>
      </c>
      <c r="F52" s="5" t="str">
        <f t="shared" si="19"/>
        <v>N/A</v>
      </c>
      <c r="G52" s="22">
        <v>135773</v>
      </c>
      <c r="H52" s="5" t="str">
        <f t="shared" si="20"/>
        <v>N/A</v>
      </c>
      <c r="I52" s="8">
        <v>7.9489999999999998</v>
      </c>
      <c r="J52" s="8">
        <v>-1.69</v>
      </c>
      <c r="K52" s="25" t="s">
        <v>735</v>
      </c>
      <c r="L52" s="85" t="str">
        <f t="shared" si="17"/>
        <v>Yes</v>
      </c>
    </row>
    <row r="53" spans="1:12" x14ac:dyDescent="0.25">
      <c r="A53" s="108" t="s">
        <v>953</v>
      </c>
      <c r="B53" s="21" t="s">
        <v>213</v>
      </c>
      <c r="C53" s="22">
        <v>16015</v>
      </c>
      <c r="D53" s="5" t="str">
        <f t="shared" si="18"/>
        <v>N/A</v>
      </c>
      <c r="E53" s="22">
        <v>16990</v>
      </c>
      <c r="F53" s="5" t="str">
        <f t="shared" si="19"/>
        <v>N/A</v>
      </c>
      <c r="G53" s="22">
        <v>17402</v>
      </c>
      <c r="H53" s="5" t="str">
        <f t="shared" si="20"/>
        <v>N/A</v>
      </c>
      <c r="I53" s="8">
        <v>6.0880000000000001</v>
      </c>
      <c r="J53" s="8">
        <v>2.4249999999999998</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99.999765862999993</v>
      </c>
      <c r="H54" s="7" t="str">
        <f>IF($B54="N/A","N/A",IF(G54&gt;10,"No",IF(G54&lt;-10,"No","Yes")))</f>
        <v>N/A</v>
      </c>
      <c r="I54" s="8">
        <v>0</v>
      </c>
      <c r="J54" s="8">
        <v>0</v>
      </c>
      <c r="K54" s="21" t="s">
        <v>213</v>
      </c>
      <c r="L54" s="85" t="str">
        <f t="shared" si="4"/>
        <v>N/A</v>
      </c>
    </row>
    <row r="55" spans="1:12" x14ac:dyDescent="0.25">
      <c r="A55" s="108" t="s">
        <v>1752</v>
      </c>
      <c r="B55" s="21" t="s">
        <v>213</v>
      </c>
      <c r="C55" s="4">
        <v>99.999482896999993</v>
      </c>
      <c r="D55" s="7" t="str">
        <f>IF($B55="N/A","N/A",IF(C55&gt;10,"No",IF(C55&lt;-10,"No","Yes")))</f>
        <v>N/A</v>
      </c>
      <c r="E55" s="4">
        <v>99.999530907999997</v>
      </c>
      <c r="F55" s="7" t="str">
        <f>IF($B55="N/A","N/A",IF(E55&gt;10,"No",IF(E55&lt;-10,"No","Yes")))</f>
        <v>N/A</v>
      </c>
      <c r="G55" s="4">
        <v>99.999531727000004</v>
      </c>
      <c r="H55" s="7" t="str">
        <f>IF($B55="N/A","N/A",IF(G55&gt;10,"No",IF(G55&lt;-10,"No","Yes")))</f>
        <v>N/A</v>
      </c>
      <c r="I55" s="8">
        <v>0</v>
      </c>
      <c r="J55" s="8">
        <v>0</v>
      </c>
      <c r="K55" s="21" t="s">
        <v>213</v>
      </c>
      <c r="L55" s="85" t="str">
        <f t="shared" si="4"/>
        <v>N/A</v>
      </c>
    </row>
    <row r="56" spans="1:12" x14ac:dyDescent="0.25">
      <c r="A56" s="108" t="s">
        <v>177</v>
      </c>
      <c r="B56" s="21" t="s">
        <v>213</v>
      </c>
      <c r="C56" s="4">
        <v>56.282545182</v>
      </c>
      <c r="D56" s="7" t="str">
        <f t="shared" ref="D56:D57" si="21">IF($B56="N/A","N/A",IF(C56&gt;10,"No",IF(C56&lt;-10,"No","Yes")))</f>
        <v>N/A</v>
      </c>
      <c r="E56" s="4">
        <v>55.543020386999999</v>
      </c>
      <c r="F56" s="7" t="str">
        <f t="shared" ref="F56:F57" si="22">IF($B56="N/A","N/A",IF(E56&gt;10,"No",IF(E56&lt;-10,"No","Yes")))</f>
        <v>N/A</v>
      </c>
      <c r="G56" s="4">
        <v>55.257655683000003</v>
      </c>
      <c r="H56" s="7" t="str">
        <f t="shared" ref="H56:H57" si="23">IF($B56="N/A","N/A",IF(G56&gt;10,"No",IF(G56&lt;-10,"No","Yes")))</f>
        <v>N/A</v>
      </c>
      <c r="I56" s="8">
        <v>-1.31</v>
      </c>
      <c r="J56" s="8">
        <v>-0.51400000000000001</v>
      </c>
      <c r="K56" s="25" t="s">
        <v>735</v>
      </c>
      <c r="L56" s="85" t="str">
        <f>IF(J56="Div by 0", "N/A", IF(OR(J56="N/A",K56="N/A"),"N/A", IF(J56&gt;VALUE(MID(K56,1,2)), "No", IF(J56&lt;-1*VALUE(MID(K56,1,2)), "No", "Yes"))))</f>
        <v>Yes</v>
      </c>
    </row>
    <row r="57" spans="1:12" x14ac:dyDescent="0.25">
      <c r="A57" s="130" t="s">
        <v>178</v>
      </c>
      <c r="B57" s="21" t="s">
        <v>213</v>
      </c>
      <c r="C57" s="4">
        <v>43.716937715</v>
      </c>
      <c r="D57" s="7" t="str">
        <f t="shared" si="21"/>
        <v>N/A</v>
      </c>
      <c r="E57" s="4">
        <v>44.456510522000002</v>
      </c>
      <c r="F57" s="7" t="str">
        <f t="shared" si="22"/>
        <v>N/A</v>
      </c>
      <c r="G57" s="4">
        <v>44.741876042999998</v>
      </c>
      <c r="H57" s="7" t="str">
        <f t="shared" si="23"/>
        <v>N/A</v>
      </c>
      <c r="I57" s="8">
        <v>1.6919999999999999</v>
      </c>
      <c r="J57" s="8">
        <v>0.64190000000000003</v>
      </c>
      <c r="K57" s="25" t="s">
        <v>735</v>
      </c>
      <c r="L57" s="85" t="str">
        <f>IF(J57="Div by 0", "N/A", IF(OR(J57="N/A",K57="N/A"),"N/A", IF(J57&gt;VALUE(MID(K57,1,2)), "No", IF(J57&lt;-1*VALUE(MID(K57,1,2)), "No", "Yes"))))</f>
        <v>Yes</v>
      </c>
    </row>
    <row r="58" spans="1:12" x14ac:dyDescent="0.25">
      <c r="A58" s="131" t="s">
        <v>681</v>
      </c>
      <c r="B58" s="21" t="s">
        <v>282</v>
      </c>
      <c r="C58" s="4">
        <v>48.556765001999999</v>
      </c>
      <c r="D58" s="7" t="str">
        <f>IF($B58="N/A","N/A",IF(C58&gt;70,"No",IF(C58&lt;40,"No","Yes")))</f>
        <v>Yes</v>
      </c>
      <c r="E58" s="4">
        <v>42.890213811999999</v>
      </c>
      <c r="F58" s="7" t="str">
        <f>IF($B58="N/A","N/A",IF(E58&gt;70,"No",IF(E58&lt;40,"No","Yes")))</f>
        <v>Yes</v>
      </c>
      <c r="G58" s="4">
        <v>47.899208852000001</v>
      </c>
      <c r="H58" s="7" t="str">
        <f>IF($B58="N/A","N/A",IF(G58&gt;70,"No",IF(G58&lt;40,"No","Yes")))</f>
        <v>Yes</v>
      </c>
      <c r="I58" s="8">
        <v>-11.7</v>
      </c>
      <c r="J58" s="8">
        <v>11.68</v>
      </c>
      <c r="K58" s="25" t="s">
        <v>735</v>
      </c>
      <c r="L58" s="85" t="str">
        <f t="shared" si="4"/>
        <v>No</v>
      </c>
    </row>
    <row r="59" spans="1:12" x14ac:dyDescent="0.25">
      <c r="A59" s="108" t="s">
        <v>682</v>
      </c>
      <c r="B59" s="21" t="s">
        <v>213</v>
      </c>
      <c r="C59" s="4">
        <v>69.392338979000002</v>
      </c>
      <c r="D59" s="7" t="str">
        <f>IF($B59="N/A","N/A",IF(C59&gt;10,"No",IF(C59&lt;-10,"No","Yes")))</f>
        <v>N/A</v>
      </c>
      <c r="E59" s="4">
        <v>64.019345806000004</v>
      </c>
      <c r="F59" s="7" t="str">
        <f>IF($B59="N/A","N/A",IF(E59&gt;10,"No",IF(E59&lt;-10,"No","Yes")))</f>
        <v>N/A</v>
      </c>
      <c r="G59" s="4">
        <v>0</v>
      </c>
      <c r="H59" s="7" t="str">
        <f>IF($B59="N/A","N/A",IF(G59&gt;10,"No",IF(G59&lt;-10,"No","Yes")))</f>
        <v>N/A</v>
      </c>
      <c r="I59" s="8">
        <v>-7.74</v>
      </c>
      <c r="J59" s="8">
        <v>-100</v>
      </c>
      <c r="K59" s="21" t="s">
        <v>213</v>
      </c>
      <c r="L59" s="85" t="str">
        <f t="shared" si="4"/>
        <v>N/A</v>
      </c>
    </row>
    <row r="60" spans="1:12" x14ac:dyDescent="0.25">
      <c r="A60" s="108" t="s">
        <v>683</v>
      </c>
      <c r="B60" s="21" t="s">
        <v>213</v>
      </c>
      <c r="C60" s="4">
        <v>73.154670749999994</v>
      </c>
      <c r="D60" s="7" t="str">
        <f t="shared" ref="D60:D66" si="24">IF($B60="N/A","N/A",IF(C60&gt;10,"No",IF(C60&lt;-10,"No","Yes")))</f>
        <v>N/A</v>
      </c>
      <c r="E60" s="4">
        <v>70.867238075000003</v>
      </c>
      <c r="F60" s="7" t="str">
        <f t="shared" ref="F60:F66" si="25">IF($B60="N/A","N/A",IF(E60&gt;10,"No",IF(E60&lt;-10,"No","Yes")))</f>
        <v>N/A</v>
      </c>
      <c r="G60" s="4">
        <v>0</v>
      </c>
      <c r="H60" s="7" t="str">
        <f t="shared" ref="H60:H66" si="26">IF($B60="N/A","N/A",IF(G60&gt;10,"No",IF(G60&lt;-10,"No","Yes")))</f>
        <v>N/A</v>
      </c>
      <c r="I60" s="8">
        <v>-3.13</v>
      </c>
      <c r="J60" s="8">
        <v>-100</v>
      </c>
      <c r="K60" s="21" t="s">
        <v>213</v>
      </c>
      <c r="L60" s="85" t="str">
        <f t="shared" si="4"/>
        <v>N/A</v>
      </c>
    </row>
    <row r="61" spans="1:12" x14ac:dyDescent="0.25">
      <c r="A61" s="108" t="s">
        <v>1723</v>
      </c>
      <c r="B61" s="21" t="s">
        <v>213</v>
      </c>
      <c r="C61" s="4">
        <v>49.235650417999999</v>
      </c>
      <c r="D61" s="7" t="str">
        <f t="shared" si="24"/>
        <v>N/A</v>
      </c>
      <c r="E61" s="4">
        <v>43.079349432999997</v>
      </c>
      <c r="F61" s="7" t="str">
        <f t="shared" si="25"/>
        <v>N/A</v>
      </c>
      <c r="G61" s="4">
        <v>0</v>
      </c>
      <c r="H61" s="7" t="str">
        <f t="shared" si="26"/>
        <v>N/A</v>
      </c>
      <c r="I61" s="8">
        <v>-12.5</v>
      </c>
      <c r="J61" s="8">
        <v>-100</v>
      </c>
      <c r="K61" s="21" t="s">
        <v>213</v>
      </c>
      <c r="L61" s="85" t="str">
        <f t="shared" si="4"/>
        <v>N/A</v>
      </c>
    </row>
    <row r="62" spans="1:12" x14ac:dyDescent="0.25">
      <c r="A62" s="108" t="s">
        <v>684</v>
      </c>
      <c r="B62" s="21" t="s">
        <v>213</v>
      </c>
      <c r="C62" s="4">
        <v>29.342409010000001</v>
      </c>
      <c r="D62" s="7" t="str">
        <f t="shared" si="24"/>
        <v>N/A</v>
      </c>
      <c r="E62" s="4">
        <v>23.943371184</v>
      </c>
      <c r="F62" s="7" t="str">
        <f t="shared" si="25"/>
        <v>N/A</v>
      </c>
      <c r="G62" s="4">
        <v>0</v>
      </c>
      <c r="H62" s="7" t="str">
        <f t="shared" si="26"/>
        <v>N/A</v>
      </c>
      <c r="I62" s="8">
        <v>-18.399999999999999</v>
      </c>
      <c r="J62" s="8">
        <v>-100</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1750</v>
      </c>
      <c r="J63" s="8" t="s">
        <v>1750</v>
      </c>
      <c r="K63" s="21" t="s">
        <v>213</v>
      </c>
      <c r="L63" s="85" t="str">
        <f>IF(J63="Div by 0", "N/A", IF(K63="N/A","N/A", IF(J63&gt;VALUE(MID(K63,1,2)), "No", IF(J63&lt;-1*VALUE(MID(K63,1,2)), "No", "Yes"))))</f>
        <v>N/A</v>
      </c>
    </row>
    <row r="64" spans="1:12" x14ac:dyDescent="0.25">
      <c r="A64" s="84" t="s">
        <v>146</v>
      </c>
      <c r="B64" s="21" t="s">
        <v>213</v>
      </c>
      <c r="C64" s="4">
        <v>0</v>
      </c>
      <c r="D64" s="7" t="str">
        <f t="shared" si="24"/>
        <v>N/A</v>
      </c>
      <c r="E64" s="4">
        <v>0</v>
      </c>
      <c r="F64" s="7" t="str">
        <f t="shared" si="25"/>
        <v>N/A</v>
      </c>
      <c r="G64" s="4">
        <v>0.2114254005</v>
      </c>
      <c r="H64" s="7" t="str">
        <f t="shared" si="26"/>
        <v>N/A</v>
      </c>
      <c r="I64" s="8" t="s">
        <v>1750</v>
      </c>
      <c r="J64" s="8" t="s">
        <v>1750</v>
      </c>
      <c r="K64" s="21" t="s">
        <v>213</v>
      </c>
      <c r="L64" s="85" t="str">
        <f t="shared" si="4"/>
        <v>N/A</v>
      </c>
    </row>
    <row r="65" spans="1:12" x14ac:dyDescent="0.25">
      <c r="A65" s="84" t="s">
        <v>147</v>
      </c>
      <c r="B65" s="21" t="s">
        <v>213</v>
      </c>
      <c r="C65" s="4">
        <v>0.77255216280000005</v>
      </c>
      <c r="D65" s="7" t="str">
        <f t="shared" si="24"/>
        <v>N/A</v>
      </c>
      <c r="E65" s="4">
        <v>0.76696469619999996</v>
      </c>
      <c r="F65" s="7" t="str">
        <f t="shared" si="25"/>
        <v>N/A</v>
      </c>
      <c r="G65" s="4">
        <v>0.78318711500000004</v>
      </c>
      <c r="H65" s="7" t="str">
        <f t="shared" si="26"/>
        <v>N/A</v>
      </c>
      <c r="I65" s="8">
        <v>-0.72299999999999998</v>
      </c>
      <c r="J65" s="8">
        <v>2.1150000000000002</v>
      </c>
      <c r="K65" s="21" t="s">
        <v>213</v>
      </c>
      <c r="L65" s="85" t="str">
        <f t="shared" si="4"/>
        <v>N/A</v>
      </c>
    </row>
    <row r="66" spans="1:12" x14ac:dyDescent="0.25">
      <c r="A66" s="84" t="s">
        <v>148</v>
      </c>
      <c r="B66" s="21" t="s">
        <v>213</v>
      </c>
      <c r="C66" s="4">
        <v>0.79944152859999995</v>
      </c>
      <c r="D66" s="7" t="str">
        <f t="shared" si="24"/>
        <v>N/A</v>
      </c>
      <c r="E66" s="4">
        <v>0.78408653800000006</v>
      </c>
      <c r="F66" s="7" t="str">
        <f t="shared" si="25"/>
        <v>N/A</v>
      </c>
      <c r="G66" s="4">
        <v>0.81245419699999999</v>
      </c>
      <c r="H66" s="7" t="str">
        <f t="shared" si="26"/>
        <v>N/A</v>
      </c>
      <c r="I66" s="8">
        <v>-1.92</v>
      </c>
      <c r="J66" s="8">
        <v>3.6179999999999999</v>
      </c>
      <c r="K66" s="21" t="s">
        <v>213</v>
      </c>
      <c r="L66" s="85" t="str">
        <f t="shared" si="4"/>
        <v>N/A</v>
      </c>
    </row>
    <row r="67" spans="1:12" x14ac:dyDescent="0.25">
      <c r="A67" s="108" t="s">
        <v>955</v>
      </c>
      <c r="B67" s="25" t="s">
        <v>213</v>
      </c>
      <c r="C67" s="1">
        <v>2990</v>
      </c>
      <c r="D67" s="7" t="str">
        <f>IF($B67="N/A","N/A",IF(C67&gt;10,"No",IF(C67&lt;-10,"No","Yes")))</f>
        <v>N/A</v>
      </c>
      <c r="E67" s="1">
        <v>3278</v>
      </c>
      <c r="F67" s="7" t="str">
        <f>IF($B67="N/A","N/A",IF(E67&gt;10,"No",IF(E67&lt;-10,"No","Yes")))</f>
        <v>N/A</v>
      </c>
      <c r="G67" s="1">
        <v>2608</v>
      </c>
      <c r="H67" s="7" t="str">
        <f>IF($B67="N/A","N/A",IF(G67&gt;10,"No",IF(G67&lt;-10,"No","Yes")))</f>
        <v>N/A</v>
      </c>
      <c r="I67" s="8">
        <v>9.6319999999999997</v>
      </c>
      <c r="J67" s="8">
        <v>-20.399999999999999</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11</v>
      </c>
      <c r="H68" s="7" t="str">
        <f t="shared" ref="H68:H69" si="29">IF($B68="N/A","N/A",IF(G68&gt;0,"No",IF(G68&lt;0,"No","Yes")))</f>
        <v>No</v>
      </c>
      <c r="I68" s="8" t="s">
        <v>1750</v>
      </c>
      <c r="J68" s="8" t="s">
        <v>1750</v>
      </c>
      <c r="K68" s="21" t="s">
        <v>213</v>
      </c>
      <c r="L68" s="85" t="str">
        <f t="shared" si="4"/>
        <v>N/A</v>
      </c>
    </row>
    <row r="69" spans="1:12" x14ac:dyDescent="0.25">
      <c r="A69" s="84" t="s">
        <v>202</v>
      </c>
      <c r="B69" s="25" t="s">
        <v>217</v>
      </c>
      <c r="C69" s="1">
        <v>11</v>
      </c>
      <c r="D69" s="7" t="str">
        <f t="shared" si="27"/>
        <v>No</v>
      </c>
      <c r="E69" s="1">
        <v>11</v>
      </c>
      <c r="F69" s="7" t="str">
        <f t="shared" si="28"/>
        <v>No</v>
      </c>
      <c r="G69" s="1">
        <v>12</v>
      </c>
      <c r="H69" s="7" t="str">
        <f t="shared" si="29"/>
        <v>No</v>
      </c>
      <c r="I69" s="8">
        <v>300</v>
      </c>
      <c r="J69" s="8">
        <v>50</v>
      </c>
      <c r="K69" s="21" t="s">
        <v>213</v>
      </c>
      <c r="L69" s="85" t="str">
        <f t="shared" si="4"/>
        <v>N/A</v>
      </c>
    </row>
    <row r="70" spans="1:12" x14ac:dyDescent="0.25">
      <c r="A70" s="84" t="s">
        <v>203</v>
      </c>
      <c r="B70" s="33" t="s">
        <v>213</v>
      </c>
      <c r="C70" s="9">
        <v>50</v>
      </c>
      <c r="D70" s="7" t="str">
        <f>IF($B70="N/A","N/A",IF(C70&gt;10,"No",IF(C70&lt;-10,"No","Yes")))</f>
        <v>N/A</v>
      </c>
      <c r="E70" s="9">
        <v>100</v>
      </c>
      <c r="F70" s="7" t="str">
        <f>IF($B70="N/A","N/A",IF(E70&gt;10,"No",IF(E70&lt;-10,"No","Yes")))</f>
        <v>N/A</v>
      </c>
      <c r="G70" s="9">
        <v>83.333333332999999</v>
      </c>
      <c r="H70" s="7" t="str">
        <f>IF($B70="N/A","N/A",IF(G70&gt;10,"No",IF(G70&lt;-10,"No","Yes")))</f>
        <v>N/A</v>
      </c>
      <c r="I70" s="8">
        <v>100</v>
      </c>
      <c r="J70" s="8">
        <v>-16.7</v>
      </c>
      <c r="K70" s="33" t="s">
        <v>213</v>
      </c>
      <c r="L70" s="85" t="str">
        <f t="shared" si="4"/>
        <v>N/A</v>
      </c>
    </row>
    <row r="71" spans="1:12" x14ac:dyDescent="0.25">
      <c r="A71" s="108" t="s">
        <v>65</v>
      </c>
      <c r="B71" s="25" t="s">
        <v>213</v>
      </c>
      <c r="C71" s="1">
        <v>41377</v>
      </c>
      <c r="D71" s="7" t="str">
        <f>IF($B71="N/A","N/A",IF(C71&gt;10,"No",IF(C71&lt;-10,"No","Yes")))</f>
        <v>N/A</v>
      </c>
      <c r="E71" s="1">
        <v>42922</v>
      </c>
      <c r="F71" s="7" t="str">
        <f>IF($B71="N/A","N/A",IF(E71&gt;10,"No",IF(E71&lt;-10,"No","Yes")))</f>
        <v>N/A</v>
      </c>
      <c r="G71" s="1">
        <v>43141</v>
      </c>
      <c r="H71" s="7" t="str">
        <f>IF($B71="N/A","N/A",IF(G71&gt;10,"No",IF(G71&lt;-10,"No","Yes")))</f>
        <v>N/A</v>
      </c>
      <c r="I71" s="8">
        <v>3.734</v>
      </c>
      <c r="J71" s="8">
        <v>0.51019999999999999</v>
      </c>
      <c r="K71" s="25" t="s">
        <v>735</v>
      </c>
      <c r="L71" s="85" t="str">
        <f t="shared" ref="L71:L103" si="30">IF(J71="Div by 0", "N/A", IF(K71="N/A","N/A", IF(J71&gt;VALUE(MID(K71,1,2)), "No", IF(J71&lt;-1*VALUE(MID(K71,1,2)), "No", "Yes"))))</f>
        <v>Yes</v>
      </c>
    </row>
    <row r="72" spans="1:12" x14ac:dyDescent="0.25">
      <c r="A72" s="116" t="s">
        <v>66</v>
      </c>
      <c r="B72" s="25" t="s">
        <v>213</v>
      </c>
      <c r="C72" s="1">
        <v>35931.17</v>
      </c>
      <c r="D72" s="7" t="str">
        <f>IF($B72="N/A","N/A",IF(C72&gt;10,"No",IF(C72&lt;-10,"No","Yes")))</f>
        <v>N/A</v>
      </c>
      <c r="E72" s="1">
        <v>36710.67</v>
      </c>
      <c r="F72" s="7" t="str">
        <f>IF($B72="N/A","N/A",IF(E72&gt;10,"No",IF(E72&lt;-10,"No","Yes")))</f>
        <v>N/A</v>
      </c>
      <c r="G72" s="1">
        <v>36220.559999999998</v>
      </c>
      <c r="H72" s="7" t="str">
        <f>IF($B72="N/A","N/A",IF(G72&gt;10,"No",IF(G72&lt;-10,"No","Yes")))</f>
        <v>N/A</v>
      </c>
      <c r="I72" s="8">
        <v>2.169</v>
      </c>
      <c r="J72" s="8">
        <v>-1.34</v>
      </c>
      <c r="K72" s="25" t="s">
        <v>736</v>
      </c>
      <c r="L72" s="85" t="str">
        <f t="shared" si="30"/>
        <v>Yes</v>
      </c>
    </row>
    <row r="73" spans="1:12" x14ac:dyDescent="0.25">
      <c r="A73" s="84" t="s">
        <v>67</v>
      </c>
      <c r="B73" s="21" t="s">
        <v>283</v>
      </c>
      <c r="C73" s="4">
        <v>96.063960640000005</v>
      </c>
      <c r="D73" s="7" t="str">
        <f>IF($B73="N/A","N/A",IF(C73&gt;=90,"Yes","No"))</f>
        <v>Yes</v>
      </c>
      <c r="E73" s="4">
        <v>96.294673289000002</v>
      </c>
      <c r="F73" s="7" t="str">
        <f>IF($B73="N/A","N/A",IF(E73&gt;=90,"Yes","No"))</f>
        <v>Yes</v>
      </c>
      <c r="G73" s="4">
        <v>96.618822848999997</v>
      </c>
      <c r="H73" s="7" t="str">
        <f>IF($B73="N/A","N/A",IF(G73&gt;=90,"Yes","No"))</f>
        <v>Yes</v>
      </c>
      <c r="I73" s="8">
        <v>0.2402</v>
      </c>
      <c r="J73" s="8">
        <v>0.33660000000000001</v>
      </c>
      <c r="K73" s="25" t="s">
        <v>735</v>
      </c>
      <c r="L73" s="85" t="str">
        <f t="shared" si="30"/>
        <v>Yes</v>
      </c>
    </row>
    <row r="74" spans="1:12" x14ac:dyDescent="0.25">
      <c r="A74" s="108" t="s">
        <v>956</v>
      </c>
      <c r="B74" s="21" t="s">
        <v>283</v>
      </c>
      <c r="C74" s="4">
        <v>95.902385722000005</v>
      </c>
      <c r="D74" s="7" t="str">
        <f>IF($B74="N/A","N/A",IF(C74&gt;=90,"Yes","No"))</f>
        <v>Yes</v>
      </c>
      <c r="E74" s="4">
        <v>96.137202494999997</v>
      </c>
      <c r="F74" s="7" t="str">
        <f>IF($B74="N/A","N/A",IF(E74&gt;=90,"Yes","No"))</f>
        <v>Yes</v>
      </c>
      <c r="G74" s="4">
        <v>92.385057470999996</v>
      </c>
      <c r="H74" s="7" t="str">
        <f>IF($B74="N/A","N/A",IF(G74&gt;=90,"Yes","No"))</f>
        <v>Yes</v>
      </c>
      <c r="I74" s="8">
        <v>0.24479999999999999</v>
      </c>
      <c r="J74" s="8">
        <v>-3.9</v>
      </c>
      <c r="K74" s="25" t="s">
        <v>735</v>
      </c>
      <c r="L74" s="85" t="str">
        <f t="shared" si="30"/>
        <v>Yes</v>
      </c>
    </row>
    <row r="75" spans="1:12" x14ac:dyDescent="0.25">
      <c r="A75" s="130" t="s">
        <v>957</v>
      </c>
      <c r="B75" s="25" t="s">
        <v>284</v>
      </c>
      <c r="C75" s="9">
        <v>48.156584991999999</v>
      </c>
      <c r="D75" s="7" t="str">
        <f>IF($B75="N/A","N/A",IF(C75&gt;55,"No",IF(C75&lt;30,"No","Yes")))</f>
        <v>Yes</v>
      </c>
      <c r="E75" s="9">
        <v>49.464757151999997</v>
      </c>
      <c r="F75" s="7" t="str">
        <f>IF($B75="N/A","N/A",IF(E75&gt;55,"No",IF(E75&lt;30,"No","Yes")))</f>
        <v>Yes</v>
      </c>
      <c r="G75" s="9">
        <v>73.152134911999994</v>
      </c>
      <c r="H75" s="7" t="str">
        <f>IF($B75="N/A","N/A",IF(G75&gt;55,"No",IF(G75&lt;30,"No","Yes")))</f>
        <v>No</v>
      </c>
      <c r="I75" s="8">
        <v>2.7160000000000002</v>
      </c>
      <c r="J75" s="8">
        <v>47.89</v>
      </c>
      <c r="K75" s="25" t="s">
        <v>735</v>
      </c>
      <c r="L75" s="85" t="str">
        <f t="shared" si="30"/>
        <v>No</v>
      </c>
    </row>
    <row r="76" spans="1:12" ht="13" customHeight="1" x14ac:dyDescent="0.25">
      <c r="A76" s="108" t="s">
        <v>1706</v>
      </c>
      <c r="B76" s="25" t="s">
        <v>278</v>
      </c>
      <c r="C76" s="9">
        <v>4.8239360031</v>
      </c>
      <c r="D76" s="7" t="str">
        <f>IF($B76="N/A","N/A",IF(C76&gt;=5,"No",IF(C76&lt;0,"No","Yes")))</f>
        <v>Yes</v>
      </c>
      <c r="E76" s="9">
        <v>5.1395554726999997</v>
      </c>
      <c r="F76" s="7" t="str">
        <f>IF($B76="N/A","N/A",IF(E76&gt;=5,"No",IF(E76&lt;0,"No","Yes")))</f>
        <v>No</v>
      </c>
      <c r="G76" s="9">
        <v>4.6846387426999998</v>
      </c>
      <c r="H76" s="7" t="str">
        <f>IF($B76="N/A","N/A",IF(G76&gt;=5,"No",IF(G76&lt;0,"No","Yes")))</f>
        <v>Yes</v>
      </c>
      <c r="I76" s="8">
        <v>6.5430000000000001</v>
      </c>
      <c r="J76" s="8">
        <v>-8.85</v>
      </c>
      <c r="K76" s="25" t="s">
        <v>213</v>
      </c>
      <c r="L76" s="85" t="str">
        <f t="shared" si="30"/>
        <v>N/A</v>
      </c>
    </row>
    <row r="77" spans="1:12" ht="13" customHeight="1" x14ac:dyDescent="0.25">
      <c r="A77" s="108" t="s">
        <v>1707</v>
      </c>
      <c r="B77" s="25" t="s">
        <v>213</v>
      </c>
      <c r="C77" s="9">
        <v>2.2766271116999999</v>
      </c>
      <c r="D77" s="25" t="s">
        <v>213</v>
      </c>
      <c r="E77" s="9">
        <v>2.6909277293999998</v>
      </c>
      <c r="F77" s="25" t="s">
        <v>213</v>
      </c>
      <c r="G77" s="9">
        <v>2.5729584386000002</v>
      </c>
      <c r="H77" s="25" t="s">
        <v>213</v>
      </c>
      <c r="I77" s="8">
        <v>18.2</v>
      </c>
      <c r="J77" s="8">
        <v>-4.38</v>
      </c>
      <c r="K77" s="25" t="s">
        <v>213</v>
      </c>
      <c r="L77" s="85" t="str">
        <f t="shared" si="30"/>
        <v>N/A</v>
      </c>
    </row>
    <row r="78" spans="1:12" ht="13" customHeight="1" x14ac:dyDescent="0.25">
      <c r="A78" s="108" t="s">
        <v>1708</v>
      </c>
      <c r="B78" s="25" t="s">
        <v>213</v>
      </c>
      <c r="C78" s="9">
        <v>42.697633951</v>
      </c>
      <c r="D78" s="25" t="s">
        <v>213</v>
      </c>
      <c r="E78" s="9">
        <v>45.857602161999999</v>
      </c>
      <c r="F78" s="25" t="s">
        <v>213</v>
      </c>
      <c r="G78" s="9">
        <v>52.275097934999998</v>
      </c>
      <c r="H78" s="25" t="s">
        <v>213</v>
      </c>
      <c r="I78" s="8">
        <v>7.4009999999999998</v>
      </c>
      <c r="J78" s="8">
        <v>13.99</v>
      </c>
      <c r="K78" s="25" t="s">
        <v>213</v>
      </c>
      <c r="L78" s="85" t="str">
        <f t="shared" si="30"/>
        <v>N/A</v>
      </c>
    </row>
    <row r="79" spans="1:12" ht="13" customHeight="1" x14ac:dyDescent="0.25">
      <c r="A79" s="108" t="s">
        <v>1709</v>
      </c>
      <c r="B79" s="25" t="s">
        <v>213</v>
      </c>
      <c r="C79" s="9">
        <v>6.4866955072000003</v>
      </c>
      <c r="D79" s="25" t="s">
        <v>213</v>
      </c>
      <c r="E79" s="9">
        <v>6.3114486743000002</v>
      </c>
      <c r="F79" s="25" t="s">
        <v>213</v>
      </c>
      <c r="G79" s="9">
        <v>7.9854430819999997</v>
      </c>
      <c r="H79" s="25" t="s">
        <v>213</v>
      </c>
      <c r="I79" s="8">
        <v>-2.7</v>
      </c>
      <c r="J79" s="8">
        <v>26.52</v>
      </c>
      <c r="K79" s="25" t="s">
        <v>213</v>
      </c>
      <c r="L79" s="85" t="str">
        <f t="shared" si="30"/>
        <v>N/A</v>
      </c>
    </row>
    <row r="80" spans="1:12" ht="13" customHeight="1" x14ac:dyDescent="0.25">
      <c r="A80" s="108" t="s">
        <v>1710</v>
      </c>
      <c r="B80" s="25" t="s">
        <v>213</v>
      </c>
      <c r="C80" s="9">
        <v>6.4528602846999998</v>
      </c>
      <c r="D80" s="25" t="s">
        <v>213</v>
      </c>
      <c r="E80" s="9">
        <v>6.9428265224999999</v>
      </c>
      <c r="F80" s="25" t="s">
        <v>213</v>
      </c>
      <c r="G80" s="9">
        <v>6.3790825433</v>
      </c>
      <c r="H80" s="25" t="s">
        <v>213</v>
      </c>
      <c r="I80" s="8">
        <v>7.593</v>
      </c>
      <c r="J80" s="8">
        <v>-8.1199999999999992</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1750</v>
      </c>
      <c r="J81" s="8" t="s">
        <v>1750</v>
      </c>
      <c r="K81" s="25" t="s">
        <v>213</v>
      </c>
      <c r="L81" s="85" t="str">
        <f t="shared" si="30"/>
        <v>N/A</v>
      </c>
    </row>
    <row r="82" spans="1:12" ht="13" customHeight="1" x14ac:dyDescent="0.25">
      <c r="A82" s="108" t="s">
        <v>1712</v>
      </c>
      <c r="B82" s="25" t="s">
        <v>213</v>
      </c>
      <c r="C82" s="9">
        <v>4.8601880272000004</v>
      </c>
      <c r="D82" s="25" t="s">
        <v>213</v>
      </c>
      <c r="E82" s="9">
        <v>4.5594333907999998</v>
      </c>
      <c r="F82" s="25" t="s">
        <v>213</v>
      </c>
      <c r="G82" s="9">
        <v>5.1551887995000003</v>
      </c>
      <c r="H82" s="25" t="s">
        <v>213</v>
      </c>
      <c r="I82" s="8">
        <v>-6.19</v>
      </c>
      <c r="J82" s="8">
        <v>13.07</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32.402059115</v>
      </c>
      <c r="D84" s="25" t="s">
        <v>213</v>
      </c>
      <c r="E84" s="9">
        <v>28.498206048</v>
      </c>
      <c r="F84" s="25" t="s">
        <v>213</v>
      </c>
      <c r="G84" s="9">
        <v>20.947590459000001</v>
      </c>
      <c r="H84" s="25" t="s">
        <v>213</v>
      </c>
      <c r="I84" s="8">
        <v>-12</v>
      </c>
      <c r="J84" s="8">
        <v>-26.5</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1750</v>
      </c>
      <c r="J85" s="8" t="s">
        <v>1750</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86.376489354</v>
      </c>
      <c r="D87" s="25" t="s">
        <v>213</v>
      </c>
      <c r="E87" s="9">
        <v>86.438190204999998</v>
      </c>
      <c r="F87" s="25" t="s">
        <v>213</v>
      </c>
      <c r="G87" s="9">
        <v>84.286409680000006</v>
      </c>
      <c r="H87" s="25" t="s">
        <v>213</v>
      </c>
      <c r="I87" s="8">
        <v>7.1400000000000005E-2</v>
      </c>
      <c r="J87" s="8">
        <v>-2.4900000000000002</v>
      </c>
      <c r="K87" s="25" t="s">
        <v>213</v>
      </c>
      <c r="L87" s="85" t="str">
        <f t="shared" si="30"/>
        <v>N/A</v>
      </c>
    </row>
    <row r="88" spans="1:12" x14ac:dyDescent="0.25">
      <c r="A88" s="108" t="s">
        <v>959</v>
      </c>
      <c r="B88" s="25" t="s">
        <v>213</v>
      </c>
      <c r="C88" s="9">
        <v>13.623510646</v>
      </c>
      <c r="D88" s="25" t="s">
        <v>213</v>
      </c>
      <c r="E88" s="9">
        <v>13.561809795</v>
      </c>
      <c r="F88" s="25" t="s">
        <v>213</v>
      </c>
      <c r="G88" s="9">
        <v>15.71359032</v>
      </c>
      <c r="H88" s="25" t="s">
        <v>213</v>
      </c>
      <c r="I88" s="8">
        <v>-0.45300000000000001</v>
      </c>
      <c r="J88" s="8">
        <v>15.87</v>
      </c>
      <c r="K88" s="25" t="s">
        <v>213</v>
      </c>
      <c r="L88" s="85" t="str">
        <f t="shared" si="30"/>
        <v>N/A</v>
      </c>
    </row>
    <row r="89" spans="1:12" x14ac:dyDescent="0.25">
      <c r="A89" s="130" t="s">
        <v>68</v>
      </c>
      <c r="B89" s="25" t="s">
        <v>213</v>
      </c>
      <c r="C89" s="1">
        <v>124</v>
      </c>
      <c r="D89" s="7" t="str">
        <f>IF($B89="N/A","N/A",IF(C89&gt;10,"No",IF(C89&lt;-10,"No","Yes")))</f>
        <v>N/A</v>
      </c>
      <c r="E89" s="1">
        <v>110</v>
      </c>
      <c r="F89" s="7" t="str">
        <f>IF($B89="N/A","N/A",IF(E89&gt;10,"No",IF(E89&lt;-10,"No","Yes")))</f>
        <v>N/A</v>
      </c>
      <c r="G89" s="1">
        <v>2419</v>
      </c>
      <c r="H89" s="7" t="str">
        <f>IF($B89="N/A","N/A",IF(G89&gt;10,"No",IF(G89&lt;-10,"No","Yes")))</f>
        <v>N/A</v>
      </c>
      <c r="I89" s="8">
        <v>-11.3</v>
      </c>
      <c r="J89" s="8">
        <v>2099</v>
      </c>
      <c r="K89" s="25" t="s">
        <v>735</v>
      </c>
      <c r="L89" s="85" t="str">
        <f t="shared" si="30"/>
        <v>No</v>
      </c>
    </row>
    <row r="90" spans="1:12" x14ac:dyDescent="0.25">
      <c r="A90" s="108" t="s">
        <v>109</v>
      </c>
      <c r="B90" s="25" t="s">
        <v>213</v>
      </c>
      <c r="C90" s="9">
        <v>0.8064516129</v>
      </c>
      <c r="D90" s="7" t="str">
        <f>IF($B90="N/A","N/A",IF(C90&gt;10,"No",IF(C90&lt;-10,"No","Yes")))</f>
        <v>N/A</v>
      </c>
      <c r="E90" s="9">
        <v>0</v>
      </c>
      <c r="F90" s="7" t="str">
        <f>IF($B90="N/A","N/A",IF(E90&gt;10,"No",IF(E90&lt;-10,"No","Yes")))</f>
        <v>N/A</v>
      </c>
      <c r="G90" s="9">
        <v>0</v>
      </c>
      <c r="H90" s="7" t="str">
        <f>IF($B90="N/A","N/A",IF(G90&gt;10,"No",IF(G90&lt;-10,"No","Yes")))</f>
        <v>N/A</v>
      </c>
      <c r="I90" s="8">
        <v>-100</v>
      </c>
      <c r="J90" s="8" t="s">
        <v>1750</v>
      </c>
      <c r="K90" s="25" t="s">
        <v>735</v>
      </c>
      <c r="L90" s="85" t="str">
        <f t="shared" si="30"/>
        <v>N/A</v>
      </c>
    </row>
    <row r="91" spans="1:12" x14ac:dyDescent="0.25">
      <c r="A91" s="108" t="s">
        <v>110</v>
      </c>
      <c r="B91" s="25" t="s">
        <v>213</v>
      </c>
      <c r="C91" s="9">
        <v>4.0322580644999997</v>
      </c>
      <c r="D91" s="7" t="str">
        <f>IF($B91="N/A","N/A",IF(C91&gt;10,"No",IF(C91&lt;-10,"No","Yes")))</f>
        <v>N/A</v>
      </c>
      <c r="E91" s="9">
        <v>5.4545454544999998</v>
      </c>
      <c r="F91" s="7" t="str">
        <f>IF($B91="N/A","N/A",IF(E91&gt;10,"No",IF(E91&lt;-10,"No","Yes")))</f>
        <v>N/A</v>
      </c>
      <c r="G91" s="9">
        <v>2.8937577510999999</v>
      </c>
      <c r="H91" s="7" t="str">
        <f>IF($B91="N/A","N/A",IF(G91&gt;10,"No",IF(G91&lt;-10,"No","Yes")))</f>
        <v>N/A</v>
      </c>
      <c r="I91" s="8">
        <v>35.270000000000003</v>
      </c>
      <c r="J91" s="8">
        <v>-46.9</v>
      </c>
      <c r="K91" s="25" t="s">
        <v>735</v>
      </c>
      <c r="L91" s="85" t="str">
        <f t="shared" si="30"/>
        <v>No</v>
      </c>
    </row>
    <row r="92" spans="1:12" x14ac:dyDescent="0.25">
      <c r="A92" s="116" t="s">
        <v>7</v>
      </c>
      <c r="B92" s="25" t="s">
        <v>213</v>
      </c>
      <c r="C92" s="9">
        <v>3.7629600985999998</v>
      </c>
      <c r="D92" s="7" t="str">
        <f>IF($B92="N/A","N/A",IF(C92&gt;10,"No",IF(C92&lt;-10,"No","Yes")))</f>
        <v>N/A</v>
      </c>
      <c r="E92" s="9">
        <v>4.0818228414000002</v>
      </c>
      <c r="F92" s="7" t="str">
        <f>IF($B92="N/A","N/A",IF(E92&gt;10,"No",IF(E92&lt;-10,"No","Yes")))</f>
        <v>N/A</v>
      </c>
      <c r="G92" s="9">
        <v>4.3809832874000003</v>
      </c>
      <c r="H92" s="7" t="str">
        <f>IF($B92="N/A","N/A",IF(G92&gt;10,"No",IF(G92&lt;-10,"No","Yes")))</f>
        <v>N/A</v>
      </c>
      <c r="I92" s="8">
        <v>8.4740000000000002</v>
      </c>
      <c r="J92" s="8">
        <v>7.3289999999999997</v>
      </c>
      <c r="K92" s="25" t="s">
        <v>736</v>
      </c>
      <c r="L92" s="85" t="str">
        <f t="shared" si="30"/>
        <v>Yes</v>
      </c>
    </row>
    <row r="93" spans="1:12" x14ac:dyDescent="0.25">
      <c r="A93" s="116" t="s">
        <v>180</v>
      </c>
      <c r="B93" s="25" t="s">
        <v>213</v>
      </c>
      <c r="C93" s="9">
        <v>59.20197211</v>
      </c>
      <c r="D93" s="7" t="str">
        <f t="shared" ref="D93:D94" si="31">IF($B93="N/A","N/A",IF(C93&gt;10,"No",IF(C93&lt;-10,"No","Yes")))</f>
        <v>N/A</v>
      </c>
      <c r="E93" s="9">
        <v>59.139835050000002</v>
      </c>
      <c r="F93" s="7" t="str">
        <f t="shared" ref="F93:F94" si="32">IF($B93="N/A","N/A",IF(E93&gt;10,"No",IF(E93&lt;-10,"No","Yes")))</f>
        <v>N/A</v>
      </c>
      <c r="G93" s="9">
        <v>59.143274378999998</v>
      </c>
      <c r="H93" s="7" t="str">
        <f t="shared" ref="H93:H94" si="33">IF($B93="N/A","N/A",IF(G93&gt;10,"No",IF(G93&lt;-10,"No","Yes")))</f>
        <v>N/A</v>
      </c>
      <c r="I93" s="8">
        <v>-0.105</v>
      </c>
      <c r="J93" s="8">
        <v>5.7999999999999996E-3</v>
      </c>
      <c r="K93" s="25" t="s">
        <v>735</v>
      </c>
      <c r="L93" s="85" t="str">
        <f>IF(J93="Div by 0", "N/A", IF(OR(J93="N/A",K93="N/A"),"N/A", IF(J93&gt;VALUE(MID(K93,1,2)), "No", IF(J93&lt;-1*VALUE(MID(K93,1,2)), "No", "Yes"))))</f>
        <v>Yes</v>
      </c>
    </row>
    <row r="94" spans="1:12" x14ac:dyDescent="0.25">
      <c r="A94" s="116" t="s">
        <v>181</v>
      </c>
      <c r="B94" s="25" t="s">
        <v>213</v>
      </c>
      <c r="C94" s="9">
        <v>40.79802789</v>
      </c>
      <c r="D94" s="7" t="str">
        <f t="shared" si="31"/>
        <v>N/A</v>
      </c>
      <c r="E94" s="9">
        <v>40.860164949999998</v>
      </c>
      <c r="F94" s="7" t="str">
        <f t="shared" si="32"/>
        <v>N/A</v>
      </c>
      <c r="G94" s="9">
        <v>40.856725621000002</v>
      </c>
      <c r="H94" s="7" t="str">
        <f t="shared" si="33"/>
        <v>N/A</v>
      </c>
      <c r="I94" s="8">
        <v>0.15229999999999999</v>
      </c>
      <c r="J94" s="8">
        <v>-8.0000000000000002E-3</v>
      </c>
      <c r="K94" s="25" t="s">
        <v>735</v>
      </c>
      <c r="L94" s="85" t="str">
        <f>IF(J94="Div by 0", "N/A", IF(OR(J94="N/A",K94="N/A"),"N/A", IF(J94&gt;VALUE(MID(K94,1,2)), "No", IF(J94&lt;-1*VALUE(MID(K94,1,2)), "No", "Yes"))))</f>
        <v>Yes</v>
      </c>
    </row>
    <row r="95" spans="1:12" x14ac:dyDescent="0.25">
      <c r="A95" s="108" t="s">
        <v>8</v>
      </c>
      <c r="B95" s="25" t="s">
        <v>285</v>
      </c>
      <c r="C95" s="9">
        <v>5.4498876187</v>
      </c>
      <c r="D95" s="7" t="str">
        <f>IF($B95="N/A","N/A",IF(C95&gt;10,"No",IF(C95&lt;5,"No","Yes")))</f>
        <v>Yes</v>
      </c>
      <c r="E95" s="9">
        <v>5.6451237128000002</v>
      </c>
      <c r="F95" s="7" t="str">
        <f>IF($B95="N/A","N/A",IF(E95&gt;10,"No",IF(E95&lt;5,"No","Yes")))</f>
        <v>Yes</v>
      </c>
      <c r="G95" s="9">
        <v>5.7277300016000003</v>
      </c>
      <c r="H95" s="7" t="str">
        <f t="shared" ref="H95:H98" si="34">IF($B95="N/A","N/A",IF(G95&gt;10,"No",IF(G95&lt;5,"No","Yes")))</f>
        <v>Yes</v>
      </c>
      <c r="I95" s="8">
        <v>3.5819999999999999</v>
      </c>
      <c r="J95" s="8">
        <v>1.4630000000000001</v>
      </c>
      <c r="K95" s="25" t="s">
        <v>736</v>
      </c>
      <c r="L95" s="85" t="str">
        <f t="shared" si="30"/>
        <v>Yes</v>
      </c>
    </row>
    <row r="96" spans="1:12" x14ac:dyDescent="0.25">
      <c r="A96" s="108" t="s">
        <v>149</v>
      </c>
      <c r="B96" s="25" t="s">
        <v>285</v>
      </c>
      <c r="C96" s="9">
        <v>0</v>
      </c>
      <c r="D96" s="7" t="str">
        <f>IF($B96="N/A","N/A",IF(C96&gt;10,"No",IF(C96&lt;5,"No","Yes")))</f>
        <v>No</v>
      </c>
      <c r="E96" s="9">
        <v>0</v>
      </c>
      <c r="F96" s="7" t="str">
        <f t="shared" ref="F96:F98" si="35">IF($B96="N/A","N/A",IF(E96&gt;10,"No",IF(E96&lt;5,"No","Yes")))</f>
        <v>No</v>
      </c>
      <c r="G96" s="9">
        <v>1.4255580537999999</v>
      </c>
      <c r="H96" s="7" t="str">
        <f t="shared" si="34"/>
        <v>No</v>
      </c>
      <c r="I96" s="8" t="s">
        <v>1750</v>
      </c>
      <c r="J96" s="8" t="s">
        <v>1750</v>
      </c>
      <c r="K96" s="25" t="s">
        <v>736</v>
      </c>
      <c r="L96" s="85" t="str">
        <f t="shared" si="30"/>
        <v>N/A</v>
      </c>
    </row>
    <row r="97" spans="1:12" x14ac:dyDescent="0.25">
      <c r="A97" s="108" t="s">
        <v>150</v>
      </c>
      <c r="B97" s="25" t="s">
        <v>285</v>
      </c>
      <c r="C97" s="9">
        <v>5.2033738549999997</v>
      </c>
      <c r="D97" s="7" t="str">
        <f>IF($B97="N/A","N/A",IF(C97&gt;10,"No",IF(C97&lt;5,"No","Yes")))</f>
        <v>Yes</v>
      </c>
      <c r="E97" s="9">
        <v>5.4843669912999999</v>
      </c>
      <c r="F97" s="7" t="str">
        <f t="shared" si="35"/>
        <v>Yes</v>
      </c>
      <c r="G97" s="9">
        <v>5.5747432837000002</v>
      </c>
      <c r="H97" s="7" t="str">
        <f t="shared" si="34"/>
        <v>Yes</v>
      </c>
      <c r="I97" s="8">
        <v>5.4</v>
      </c>
      <c r="J97" s="8">
        <v>1.6479999999999999</v>
      </c>
      <c r="K97" s="25" t="s">
        <v>736</v>
      </c>
      <c r="L97" s="85" t="str">
        <f t="shared" si="30"/>
        <v>Yes</v>
      </c>
    </row>
    <row r="98" spans="1:12" x14ac:dyDescent="0.25">
      <c r="A98" s="108" t="s">
        <v>151</v>
      </c>
      <c r="B98" s="25" t="s">
        <v>285</v>
      </c>
      <c r="C98" s="9">
        <v>5.4498876187</v>
      </c>
      <c r="D98" s="7" t="str">
        <f>IF($B98="N/A","N/A",IF(C98&gt;10,"No",IF(C98&lt;5,"No","Yes")))</f>
        <v>Yes</v>
      </c>
      <c r="E98" s="9">
        <v>5.6474535203</v>
      </c>
      <c r="F98" s="7" t="str">
        <f t="shared" si="35"/>
        <v>Yes</v>
      </c>
      <c r="G98" s="9">
        <v>5.7393199045000003</v>
      </c>
      <c r="H98" s="7" t="str">
        <f t="shared" si="34"/>
        <v>Yes</v>
      </c>
      <c r="I98" s="8">
        <v>3.625</v>
      </c>
      <c r="J98" s="8">
        <v>1.627</v>
      </c>
      <c r="K98" s="25" t="s">
        <v>736</v>
      </c>
      <c r="L98" s="85" t="str">
        <f t="shared" si="30"/>
        <v>Yes</v>
      </c>
    </row>
    <row r="99" spans="1:12" x14ac:dyDescent="0.25">
      <c r="A99" s="108" t="s">
        <v>960</v>
      </c>
      <c r="B99" s="25" t="s">
        <v>213</v>
      </c>
      <c r="C99" s="1">
        <v>2255</v>
      </c>
      <c r="D99" s="7" t="str">
        <f t="shared" ref="D99:D110" si="36">IF($B99="N/A","N/A",IF(C99&gt;10,"No",IF(C99&lt;-10,"No","Yes")))</f>
        <v>N/A</v>
      </c>
      <c r="E99" s="1">
        <v>2423</v>
      </c>
      <c r="F99" s="7" t="str">
        <f t="shared" ref="F99:F110" si="37">IF($B99="N/A","N/A",IF(E99&gt;10,"No",IF(E99&lt;-10,"No","Yes")))</f>
        <v>N/A</v>
      </c>
      <c r="G99" s="1">
        <v>1871</v>
      </c>
      <c r="H99" s="7" t="str">
        <f t="shared" ref="H99:H110" si="38">IF($B99="N/A","N/A",IF(G99&gt;10,"No",IF(G99&lt;-10,"No","Yes")))</f>
        <v>N/A</v>
      </c>
      <c r="I99" s="8">
        <v>7.45</v>
      </c>
      <c r="J99" s="8">
        <v>-22.8</v>
      </c>
      <c r="K99" s="25" t="s">
        <v>735</v>
      </c>
      <c r="L99" s="85" t="str">
        <f t="shared" si="30"/>
        <v>No</v>
      </c>
    </row>
    <row r="100" spans="1:12" x14ac:dyDescent="0.25">
      <c r="A100" s="108" t="s">
        <v>961</v>
      </c>
      <c r="B100" s="25" t="s">
        <v>213</v>
      </c>
      <c r="C100" s="1">
        <v>111</v>
      </c>
      <c r="D100" s="7" t="str">
        <f t="shared" si="36"/>
        <v>N/A</v>
      </c>
      <c r="E100" s="1">
        <v>81</v>
      </c>
      <c r="F100" s="7" t="str">
        <f t="shared" si="37"/>
        <v>N/A</v>
      </c>
      <c r="G100" s="1">
        <v>82</v>
      </c>
      <c r="H100" s="7" t="str">
        <f t="shared" si="38"/>
        <v>N/A</v>
      </c>
      <c r="I100" s="8">
        <v>-27</v>
      </c>
      <c r="J100" s="8">
        <v>1.2350000000000001</v>
      </c>
      <c r="K100" s="25" t="s">
        <v>735</v>
      </c>
      <c r="L100" s="85" t="str">
        <f t="shared" si="30"/>
        <v>Yes</v>
      </c>
    </row>
    <row r="101" spans="1:12" x14ac:dyDescent="0.25">
      <c r="A101" s="108" t="s">
        <v>1</v>
      </c>
      <c r="B101" s="25" t="s">
        <v>213</v>
      </c>
      <c r="C101" s="9">
        <v>99.113033810999994</v>
      </c>
      <c r="D101" s="7" t="str">
        <f t="shared" si="36"/>
        <v>N/A</v>
      </c>
      <c r="E101" s="9">
        <v>98.935277945999999</v>
      </c>
      <c r="F101" s="7" t="str">
        <f t="shared" si="37"/>
        <v>N/A</v>
      </c>
      <c r="G101" s="9">
        <v>89.376695022999996</v>
      </c>
      <c r="H101" s="7" t="str">
        <f t="shared" si="38"/>
        <v>N/A</v>
      </c>
      <c r="I101" s="8">
        <v>-0.17899999999999999</v>
      </c>
      <c r="J101" s="8">
        <v>-9.66</v>
      </c>
      <c r="K101" s="25" t="s">
        <v>736</v>
      </c>
      <c r="L101" s="85" t="str">
        <f t="shared" si="30"/>
        <v>Yes</v>
      </c>
    </row>
    <row r="102" spans="1:12" x14ac:dyDescent="0.25">
      <c r="A102" s="108" t="s">
        <v>69</v>
      </c>
      <c r="B102" s="25" t="s">
        <v>213</v>
      </c>
      <c r="C102" s="9">
        <v>96.744696415999996</v>
      </c>
      <c r="D102" s="7" t="str">
        <f t="shared" si="36"/>
        <v>N/A</v>
      </c>
      <c r="E102" s="9">
        <v>96.491228070000005</v>
      </c>
      <c r="F102" s="7" t="str">
        <f t="shared" si="37"/>
        <v>N/A</v>
      </c>
      <c r="G102" s="9">
        <v>95.785569791</v>
      </c>
      <c r="H102" s="7" t="str">
        <f t="shared" si="38"/>
        <v>N/A</v>
      </c>
      <c r="I102" s="8">
        <v>-0.26200000000000001</v>
      </c>
      <c r="J102" s="8">
        <v>-0.73099999999999998</v>
      </c>
      <c r="K102" s="25" t="s">
        <v>736</v>
      </c>
      <c r="L102" s="85" t="str">
        <f t="shared" si="30"/>
        <v>Yes</v>
      </c>
    </row>
    <row r="103" spans="1:12" x14ac:dyDescent="0.25">
      <c r="A103" s="116" t="s">
        <v>70</v>
      </c>
      <c r="B103" s="25" t="s">
        <v>213</v>
      </c>
      <c r="C103" s="1">
        <v>39124</v>
      </c>
      <c r="D103" s="7" t="str">
        <f t="shared" si="36"/>
        <v>N/A</v>
      </c>
      <c r="E103" s="1">
        <v>40711</v>
      </c>
      <c r="F103" s="7" t="str">
        <f t="shared" si="37"/>
        <v>N/A</v>
      </c>
      <c r="G103" s="1">
        <v>40962</v>
      </c>
      <c r="H103" s="7" t="str">
        <f t="shared" si="38"/>
        <v>N/A</v>
      </c>
      <c r="I103" s="8">
        <v>4.056</v>
      </c>
      <c r="J103" s="8">
        <v>0.61650000000000005</v>
      </c>
      <c r="K103" s="25" t="s">
        <v>735</v>
      </c>
      <c r="L103" s="85" t="str">
        <f t="shared" si="30"/>
        <v>Yes</v>
      </c>
    </row>
    <row r="104" spans="1:12" x14ac:dyDescent="0.25">
      <c r="A104" s="108" t="s">
        <v>687</v>
      </c>
      <c r="B104" s="25" t="s">
        <v>213</v>
      </c>
      <c r="C104" s="9">
        <v>1.4773540538000001</v>
      </c>
      <c r="D104" s="7" t="str">
        <f t="shared" si="36"/>
        <v>N/A</v>
      </c>
      <c r="E104" s="9">
        <v>1.5450369679</v>
      </c>
      <c r="F104" s="7" t="str">
        <f t="shared" si="37"/>
        <v>N/A</v>
      </c>
      <c r="G104" s="9">
        <v>1.6356623212000001</v>
      </c>
      <c r="H104" s="7" t="str">
        <f t="shared" si="38"/>
        <v>N/A</v>
      </c>
      <c r="I104" s="8">
        <v>4.5810000000000004</v>
      </c>
      <c r="J104" s="8">
        <v>5.8659999999999997</v>
      </c>
      <c r="K104" s="25" t="s">
        <v>736</v>
      </c>
      <c r="L104" s="85" t="str">
        <f t="shared" ref="L104:L110" si="39">IF(J104="Div by 0", "N/A", IF(K104="N/A","N/A", IF(J104&gt;VALUE(MID(K104,1,2)), "No", IF(J104&lt;-1*VALUE(MID(K104,1,2)), "No", "Yes"))))</f>
        <v>Yes</v>
      </c>
    </row>
    <row r="105" spans="1:12" x14ac:dyDescent="0.25">
      <c r="A105" s="108" t="s">
        <v>686</v>
      </c>
      <c r="B105" s="25" t="s">
        <v>213</v>
      </c>
      <c r="C105" s="9">
        <v>5.8276249872000001</v>
      </c>
      <c r="D105" s="7" t="str">
        <f t="shared" si="36"/>
        <v>N/A</v>
      </c>
      <c r="E105" s="9">
        <v>5.8436294859000002</v>
      </c>
      <c r="F105" s="7" t="str">
        <f t="shared" si="37"/>
        <v>N/A</v>
      </c>
      <c r="G105" s="9">
        <v>6.1764562277000001</v>
      </c>
      <c r="H105" s="7" t="str">
        <f t="shared" si="38"/>
        <v>N/A</v>
      </c>
      <c r="I105" s="8">
        <v>0.27460000000000001</v>
      </c>
      <c r="J105" s="8">
        <v>5.6959999999999997</v>
      </c>
      <c r="K105" s="25" t="s">
        <v>736</v>
      </c>
      <c r="L105" s="85" t="str">
        <f t="shared" si="39"/>
        <v>Yes</v>
      </c>
    </row>
    <row r="106" spans="1:12" x14ac:dyDescent="0.25">
      <c r="A106" s="108" t="s">
        <v>685</v>
      </c>
      <c r="B106" s="25" t="s">
        <v>213</v>
      </c>
      <c r="C106" s="9">
        <v>92.695020959000004</v>
      </c>
      <c r="D106" s="7" t="str">
        <f t="shared" si="36"/>
        <v>N/A</v>
      </c>
      <c r="E106" s="9">
        <v>92.611333545999997</v>
      </c>
      <c r="F106" s="7" t="str">
        <f t="shared" si="37"/>
        <v>N/A</v>
      </c>
      <c r="G106" s="9">
        <v>92.187881450999996</v>
      </c>
      <c r="H106" s="7" t="str">
        <f t="shared" si="38"/>
        <v>N/A</v>
      </c>
      <c r="I106" s="8">
        <v>-0.09</v>
      </c>
      <c r="J106" s="8">
        <v>-0.45700000000000002</v>
      </c>
      <c r="K106" s="25" t="s">
        <v>736</v>
      </c>
      <c r="L106" s="85" t="str">
        <f t="shared" si="39"/>
        <v>Yes</v>
      </c>
    </row>
    <row r="107" spans="1:12" ht="25" x14ac:dyDescent="0.25">
      <c r="A107" s="116" t="s">
        <v>962</v>
      </c>
      <c r="B107" s="25" t="s">
        <v>213</v>
      </c>
      <c r="C107" s="9">
        <v>34.975952823999997</v>
      </c>
      <c r="D107" s="7" t="str">
        <f t="shared" si="36"/>
        <v>N/A</v>
      </c>
      <c r="E107" s="9">
        <v>35.329201808000001</v>
      </c>
      <c r="F107" s="7" t="str">
        <f t="shared" si="37"/>
        <v>N/A</v>
      </c>
      <c r="G107" s="9">
        <v>35.314434065</v>
      </c>
      <c r="H107" s="7" t="str">
        <f t="shared" si="38"/>
        <v>N/A</v>
      </c>
      <c r="I107" s="8">
        <v>1.01</v>
      </c>
      <c r="J107" s="8">
        <v>-4.2000000000000003E-2</v>
      </c>
      <c r="K107" s="25" t="s">
        <v>736</v>
      </c>
      <c r="L107" s="85" t="str">
        <f t="shared" si="39"/>
        <v>Yes</v>
      </c>
    </row>
    <row r="108" spans="1:12" ht="25" x14ac:dyDescent="0.25">
      <c r="A108" s="116" t="s">
        <v>963</v>
      </c>
      <c r="B108" s="25" t="s">
        <v>213</v>
      </c>
      <c r="C108" s="9">
        <v>63.482127751999997</v>
      </c>
      <c r="D108" s="7" t="str">
        <f t="shared" si="36"/>
        <v>N/A</v>
      </c>
      <c r="E108" s="9">
        <v>63.142444433999998</v>
      </c>
      <c r="F108" s="7" t="str">
        <f t="shared" si="37"/>
        <v>N/A</v>
      </c>
      <c r="G108" s="9">
        <v>63.158016736</v>
      </c>
      <c r="H108" s="7" t="str">
        <f t="shared" si="38"/>
        <v>N/A</v>
      </c>
      <c r="I108" s="8">
        <v>-0.53500000000000003</v>
      </c>
      <c r="J108" s="8">
        <v>2.47E-2</v>
      </c>
      <c r="K108" s="25" t="s">
        <v>736</v>
      </c>
      <c r="L108" s="85" t="str">
        <f t="shared" si="39"/>
        <v>Yes</v>
      </c>
    </row>
    <row r="109" spans="1:12" ht="25" x14ac:dyDescent="0.25">
      <c r="A109" s="116" t="s">
        <v>964</v>
      </c>
      <c r="B109" s="25" t="s">
        <v>213</v>
      </c>
      <c r="C109" s="9">
        <v>0.6960388622</v>
      </c>
      <c r="D109" s="7" t="str">
        <f t="shared" si="36"/>
        <v>N/A</v>
      </c>
      <c r="E109" s="9">
        <v>0.7711663017</v>
      </c>
      <c r="F109" s="7" t="str">
        <f t="shared" si="37"/>
        <v>N/A</v>
      </c>
      <c r="G109" s="9">
        <v>0.80665724019999996</v>
      </c>
      <c r="H109" s="7" t="str">
        <f t="shared" si="38"/>
        <v>N/A</v>
      </c>
      <c r="I109" s="8">
        <v>10.79</v>
      </c>
      <c r="J109" s="8">
        <v>4.6020000000000003</v>
      </c>
      <c r="K109" s="25" t="s">
        <v>736</v>
      </c>
      <c r="L109" s="85" t="str">
        <f t="shared" si="39"/>
        <v>Yes</v>
      </c>
    </row>
    <row r="110" spans="1:12" ht="25" x14ac:dyDescent="0.25">
      <c r="A110" s="116" t="s">
        <v>965</v>
      </c>
      <c r="B110" s="25" t="s">
        <v>213</v>
      </c>
      <c r="C110" s="9">
        <v>0.84588056170000003</v>
      </c>
      <c r="D110" s="7" t="str">
        <f t="shared" si="36"/>
        <v>N/A</v>
      </c>
      <c r="E110" s="9">
        <v>0.75718745629999995</v>
      </c>
      <c r="F110" s="7" t="str">
        <f t="shared" si="37"/>
        <v>N/A</v>
      </c>
      <c r="G110" s="9">
        <v>0.72089195890000002</v>
      </c>
      <c r="H110" s="7" t="str">
        <f t="shared" si="38"/>
        <v>N/A</v>
      </c>
      <c r="I110" s="8">
        <v>-10.5</v>
      </c>
      <c r="J110" s="8">
        <v>-4.79</v>
      </c>
      <c r="K110" s="25" t="s">
        <v>736</v>
      </c>
      <c r="L110" s="85" t="str">
        <f t="shared" si="39"/>
        <v>Yes</v>
      </c>
    </row>
    <row r="111" spans="1:12" x14ac:dyDescent="0.25">
      <c r="A111" s="108" t="s">
        <v>966</v>
      </c>
      <c r="B111" s="25" t="s">
        <v>286</v>
      </c>
      <c r="C111" s="9">
        <v>99.993929460000004</v>
      </c>
      <c r="D111" s="7" t="str">
        <f>IF($B111="N/A","N/A",IF(C111&gt;=99,"Yes","No"))</f>
        <v>Yes</v>
      </c>
      <c r="E111" s="9">
        <v>100</v>
      </c>
      <c r="F111" s="7" t="str">
        <f>IF($B111="N/A","N/A",IF(E111&gt;=99,"Yes","No"))</f>
        <v>Yes</v>
      </c>
      <c r="G111" s="9">
        <v>100</v>
      </c>
      <c r="H111" s="7" t="str">
        <f>IF($B111="N/A","N/A",IF(G111&gt;=99,"Yes","No"))</f>
        <v>Yes</v>
      </c>
      <c r="I111" s="8">
        <v>6.1000000000000004E-3</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5.7082695253000004</v>
      </c>
      <c r="D112" s="7" t="str">
        <f>IF($B112="N/A","N/A",IF(C112&gt;10,"No",IF(C112&lt;-10,"No","Yes")))</f>
        <v>N/A</v>
      </c>
      <c r="E112" s="9">
        <v>8.5711185852000007</v>
      </c>
      <c r="F112" s="7" t="str">
        <f>IF($B112="N/A","N/A",IF(E112&gt;10,"No",IF(E112&lt;-10,"No","Yes")))</f>
        <v>N/A</v>
      </c>
      <c r="G112" s="9">
        <v>26.776103336999999</v>
      </c>
      <c r="H112" s="7" t="str">
        <f>IF($B112="N/A","N/A",IF(G112&gt;10,"No",IF(G112&lt;-10,"No","Yes")))</f>
        <v>N/A</v>
      </c>
      <c r="I112" s="8">
        <v>50.15</v>
      </c>
      <c r="J112" s="8">
        <v>212.4</v>
      </c>
      <c r="K112" s="25" t="s">
        <v>735</v>
      </c>
      <c r="L112" s="85" t="str">
        <f t="shared" si="40"/>
        <v>No</v>
      </c>
    </row>
    <row r="113" spans="1:12" x14ac:dyDescent="0.25">
      <c r="A113" s="84" t="s">
        <v>968</v>
      </c>
      <c r="B113" s="25" t="s">
        <v>280</v>
      </c>
      <c r="C113" s="4">
        <v>99.963612965999999</v>
      </c>
      <c r="D113" s="7" t="str">
        <f>IF($B113="N/A","N/A",IF(C113&gt;=98,"Yes","No"))</f>
        <v>Yes</v>
      </c>
      <c r="E113" s="4">
        <v>99.986594381000003</v>
      </c>
      <c r="F113" s="7" t="str">
        <f>IF($B113="N/A","N/A",IF(E113&gt;=98,"Yes","No"))</f>
        <v>Yes</v>
      </c>
      <c r="G113" s="4">
        <v>99.980758541</v>
      </c>
      <c r="H113" s="7" t="str">
        <f>IF($B113="N/A","N/A",IF(G113&gt;=98,"Yes","No"))</f>
        <v>Yes</v>
      </c>
      <c r="I113" s="8">
        <v>2.3E-2</v>
      </c>
      <c r="J113" s="8">
        <v>-6.0000000000000001E-3</v>
      </c>
      <c r="K113" s="25" t="s">
        <v>735</v>
      </c>
      <c r="L113" s="85" t="str">
        <f t="shared" si="40"/>
        <v>Yes</v>
      </c>
    </row>
    <row r="114" spans="1:12" x14ac:dyDescent="0.25">
      <c r="A114" s="84" t="s">
        <v>969</v>
      </c>
      <c r="B114" s="25" t="s">
        <v>287</v>
      </c>
      <c r="C114" s="4">
        <v>95.692649564999996</v>
      </c>
      <c r="D114" s="7" t="str">
        <f>IF($B114="N/A","N/A",IF(C114&gt;=80,"Yes","No"))</f>
        <v>Yes</v>
      </c>
      <c r="E114" s="4">
        <v>96.188369464000004</v>
      </c>
      <c r="F114" s="7" t="str">
        <f>IF($B114="N/A","N/A",IF(E114&gt;=80,"Yes","No"))</f>
        <v>Yes</v>
      </c>
      <c r="G114" s="4">
        <v>96.824568838999994</v>
      </c>
      <c r="H114" s="7" t="str">
        <f>IF($B114="N/A","N/A",IF(G114&gt;=80,"Yes","No"))</f>
        <v>Yes</v>
      </c>
      <c r="I114" s="8">
        <v>0.51800000000000002</v>
      </c>
      <c r="J114" s="8">
        <v>0.66139999999999999</v>
      </c>
      <c r="K114" s="25" t="s">
        <v>735</v>
      </c>
      <c r="L114" s="85" t="str">
        <f t="shared" si="40"/>
        <v>Yes</v>
      </c>
    </row>
    <row r="115" spans="1:12" ht="25" x14ac:dyDescent="0.25">
      <c r="A115" s="108" t="s">
        <v>970</v>
      </c>
      <c r="B115" s="25" t="s">
        <v>288</v>
      </c>
      <c r="C115" s="9">
        <v>98.611786312000007</v>
      </c>
      <c r="D115" s="7" t="str">
        <f>IF($B115="N/A","N/A",IF(C115&gt;=100,"Yes","No"))</f>
        <v>No</v>
      </c>
      <c r="E115" s="9">
        <v>99.949435362000003</v>
      </c>
      <c r="F115" s="7" t="str">
        <f t="shared" ref="F115:F116" si="41">IF($B115="N/A","N/A",IF(E115&gt;=100,"Yes","No"))</f>
        <v>No</v>
      </c>
      <c r="G115" s="9">
        <v>100</v>
      </c>
      <c r="H115" s="7" t="str">
        <f t="shared" ref="H115:H116" si="42">IF($B115="N/A","N/A",IF(G115&gt;=100,"Yes","No"))</f>
        <v>Yes</v>
      </c>
      <c r="I115" s="8">
        <v>1.3560000000000001</v>
      </c>
      <c r="J115" s="8">
        <v>5.0599999999999999E-2</v>
      </c>
      <c r="K115" s="25" t="s">
        <v>734</v>
      </c>
      <c r="L115" s="85" t="str">
        <f t="shared" si="40"/>
        <v>Yes</v>
      </c>
    </row>
    <row r="116" spans="1:12" ht="25" x14ac:dyDescent="0.25">
      <c r="A116" s="84" t="s">
        <v>971</v>
      </c>
      <c r="B116" s="25" t="s">
        <v>288</v>
      </c>
      <c r="C116" s="9">
        <v>99.042004422000005</v>
      </c>
      <c r="D116" s="7" t="str">
        <f>IF($B116="N/A","N/A",IF(C116&gt;=100,"Yes","No"))</f>
        <v>No</v>
      </c>
      <c r="E116" s="9">
        <v>99.992743106000006</v>
      </c>
      <c r="F116" s="7" t="str">
        <f t="shared" si="41"/>
        <v>No</v>
      </c>
      <c r="G116" s="9">
        <v>100</v>
      </c>
      <c r="H116" s="7" t="str">
        <f t="shared" si="42"/>
        <v>Yes</v>
      </c>
      <c r="I116" s="8">
        <v>0.95989999999999998</v>
      </c>
      <c r="J116" s="8">
        <v>7.3000000000000001E-3</v>
      </c>
      <c r="K116" s="25" t="s">
        <v>734</v>
      </c>
      <c r="L116" s="85" t="str">
        <f t="shared" si="40"/>
        <v>Yes</v>
      </c>
    </row>
    <row r="117" spans="1:12" ht="25" x14ac:dyDescent="0.25">
      <c r="A117" s="108" t="s">
        <v>972</v>
      </c>
      <c r="B117" s="25" t="s">
        <v>213</v>
      </c>
      <c r="C117" s="9">
        <v>91.573033707999997</v>
      </c>
      <c r="D117" s="22" t="s">
        <v>737</v>
      </c>
      <c r="E117" s="9">
        <v>92.029300391000007</v>
      </c>
      <c r="F117" s="22" t="s">
        <v>737</v>
      </c>
      <c r="G117" s="9">
        <v>23.389326697000001</v>
      </c>
      <c r="H117" s="7" t="str">
        <f>IF($B117="N/A","N/A",IF(G117&lt;100,"No",IF(G117=100,"No","Yes")))</f>
        <v>N/A</v>
      </c>
      <c r="I117" s="8">
        <v>0.49830000000000002</v>
      </c>
      <c r="J117" s="8">
        <v>-74.599999999999994</v>
      </c>
      <c r="K117" s="25" t="s">
        <v>734</v>
      </c>
      <c r="L117" s="85" t="str">
        <f t="shared" si="40"/>
        <v>No</v>
      </c>
    </row>
    <row r="118" spans="1:12" ht="25" x14ac:dyDescent="0.25">
      <c r="A118" s="108" t="s">
        <v>973</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734</v>
      </c>
      <c r="L118" s="85" t="str">
        <f>IF(J118="Div by 0", "N/A", IF(OR(J118="N/A",K118="N/A"),"N/A", IF(J118&gt;VALUE(MID(K118,1,2)), "No", IF(J118&lt;-1*VALUE(MID(K118,1,2)), "No", "Yes"))))</f>
        <v>Yes</v>
      </c>
    </row>
    <row r="119" spans="1:12" x14ac:dyDescent="0.25">
      <c r="A119" s="131" t="s">
        <v>100</v>
      </c>
      <c r="B119" s="21" t="s">
        <v>213</v>
      </c>
      <c r="C119" s="22">
        <v>16473</v>
      </c>
      <c r="D119" s="7" t="str">
        <f t="shared" ref="D119:D145" si="43">IF($B119="N/A","N/A",IF(C119&gt;10,"No",IF(C119&lt;-10,"No","Yes")))</f>
        <v>N/A</v>
      </c>
      <c r="E119" s="22">
        <v>15714</v>
      </c>
      <c r="F119" s="7" t="str">
        <f t="shared" ref="F119:F145" si="44">IF($B119="N/A","N/A",IF(E119&gt;10,"No",IF(E119&lt;-10,"No","Yes")))</f>
        <v>N/A</v>
      </c>
      <c r="G119" s="22">
        <v>2784</v>
      </c>
      <c r="H119" s="7" t="str">
        <f t="shared" ref="H119:H145" si="45">IF($B119="N/A","N/A",IF(G119&gt;10,"No",IF(G119&lt;-10,"No","Yes")))</f>
        <v>N/A</v>
      </c>
      <c r="I119" s="8">
        <v>-4.6100000000000003</v>
      </c>
      <c r="J119" s="8">
        <v>-82.3</v>
      </c>
      <c r="K119" s="25" t="s">
        <v>735</v>
      </c>
      <c r="L119" s="85" t="str">
        <f t="shared" si="40"/>
        <v>No</v>
      </c>
    </row>
    <row r="120" spans="1:12" x14ac:dyDescent="0.25">
      <c r="A120" s="108" t="s">
        <v>974</v>
      </c>
      <c r="B120" s="21" t="s">
        <v>213</v>
      </c>
      <c r="C120" s="22">
        <v>4637</v>
      </c>
      <c r="D120" s="7" t="str">
        <f t="shared" si="43"/>
        <v>N/A</v>
      </c>
      <c r="E120" s="22">
        <v>4296</v>
      </c>
      <c r="F120" s="7" t="str">
        <f t="shared" si="44"/>
        <v>N/A</v>
      </c>
      <c r="G120" s="22">
        <v>206</v>
      </c>
      <c r="H120" s="7" t="str">
        <f t="shared" si="45"/>
        <v>N/A</v>
      </c>
      <c r="I120" s="8">
        <v>-7.35</v>
      </c>
      <c r="J120" s="8">
        <v>-95.2</v>
      </c>
      <c r="K120" s="25" t="s">
        <v>735</v>
      </c>
      <c r="L120" s="85" t="str">
        <f t="shared" si="40"/>
        <v>No</v>
      </c>
    </row>
    <row r="121" spans="1:12" x14ac:dyDescent="0.25">
      <c r="A121" s="108" t="s">
        <v>975</v>
      </c>
      <c r="B121" s="21" t="s">
        <v>213</v>
      </c>
      <c r="C121" s="22">
        <v>4025</v>
      </c>
      <c r="D121" s="7" t="str">
        <f t="shared" si="43"/>
        <v>N/A</v>
      </c>
      <c r="E121" s="22">
        <v>3677</v>
      </c>
      <c r="F121" s="7" t="str">
        <f t="shared" si="44"/>
        <v>N/A</v>
      </c>
      <c r="G121" s="22">
        <v>1039</v>
      </c>
      <c r="H121" s="7" t="str">
        <f t="shared" si="45"/>
        <v>N/A</v>
      </c>
      <c r="I121" s="8">
        <v>-8.65</v>
      </c>
      <c r="J121" s="8">
        <v>-71.7</v>
      </c>
      <c r="K121" s="25" t="s">
        <v>735</v>
      </c>
      <c r="L121" s="85" t="str">
        <f t="shared" si="40"/>
        <v>No</v>
      </c>
    </row>
    <row r="122" spans="1:12" x14ac:dyDescent="0.25">
      <c r="A122" s="108" t="s">
        <v>976</v>
      </c>
      <c r="B122" s="21" t="s">
        <v>213</v>
      </c>
      <c r="C122" s="22">
        <v>3434</v>
      </c>
      <c r="D122" s="7" t="str">
        <f t="shared" si="43"/>
        <v>N/A</v>
      </c>
      <c r="E122" s="22">
        <v>3438</v>
      </c>
      <c r="F122" s="7" t="str">
        <f t="shared" si="44"/>
        <v>N/A</v>
      </c>
      <c r="G122" s="22">
        <v>639</v>
      </c>
      <c r="H122" s="7" t="str">
        <f t="shared" si="45"/>
        <v>N/A</v>
      </c>
      <c r="I122" s="8">
        <v>0.11650000000000001</v>
      </c>
      <c r="J122" s="8">
        <v>-81.400000000000006</v>
      </c>
      <c r="K122" s="25" t="s">
        <v>735</v>
      </c>
      <c r="L122" s="85" t="str">
        <f t="shared" si="40"/>
        <v>No</v>
      </c>
    </row>
    <row r="123" spans="1:12" x14ac:dyDescent="0.25">
      <c r="A123" s="108" t="s">
        <v>977</v>
      </c>
      <c r="B123" s="21" t="s">
        <v>213</v>
      </c>
      <c r="C123" s="22">
        <v>4377</v>
      </c>
      <c r="D123" s="7" t="str">
        <f t="shared" si="43"/>
        <v>N/A</v>
      </c>
      <c r="E123" s="22">
        <v>4303</v>
      </c>
      <c r="F123" s="7" t="str">
        <f t="shared" si="44"/>
        <v>N/A</v>
      </c>
      <c r="G123" s="22">
        <v>900</v>
      </c>
      <c r="H123" s="7" t="str">
        <f t="shared" si="45"/>
        <v>N/A</v>
      </c>
      <c r="I123" s="8">
        <v>-1.69</v>
      </c>
      <c r="J123" s="8">
        <v>-79.099999999999994</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1750</v>
      </c>
      <c r="J124" s="8" t="s">
        <v>1750</v>
      </c>
      <c r="K124" s="25" t="s">
        <v>735</v>
      </c>
      <c r="L124" s="85" t="str">
        <f t="shared" si="40"/>
        <v>N/A</v>
      </c>
    </row>
    <row r="125" spans="1:12" x14ac:dyDescent="0.25">
      <c r="A125" s="131" t="s">
        <v>101</v>
      </c>
      <c r="B125" s="21" t="s">
        <v>213</v>
      </c>
      <c r="C125" s="22">
        <v>52240</v>
      </c>
      <c r="D125" s="7" t="str">
        <f t="shared" si="43"/>
        <v>N/A</v>
      </c>
      <c r="E125" s="22">
        <v>55302</v>
      </c>
      <c r="F125" s="7" t="str">
        <f t="shared" si="44"/>
        <v>N/A</v>
      </c>
      <c r="G125" s="22">
        <v>11148</v>
      </c>
      <c r="H125" s="7" t="str">
        <f t="shared" si="45"/>
        <v>N/A</v>
      </c>
      <c r="I125" s="8">
        <v>5.8609999999999998</v>
      </c>
      <c r="J125" s="8">
        <v>-79.8</v>
      </c>
      <c r="K125" s="25" t="s">
        <v>735</v>
      </c>
      <c r="L125" s="85" t="str">
        <f t="shared" si="40"/>
        <v>No</v>
      </c>
    </row>
    <row r="126" spans="1:12" x14ac:dyDescent="0.25">
      <c r="A126" s="108" t="s">
        <v>979</v>
      </c>
      <c r="B126" s="21" t="s">
        <v>213</v>
      </c>
      <c r="C126" s="22">
        <v>22643</v>
      </c>
      <c r="D126" s="7" t="str">
        <f t="shared" si="43"/>
        <v>N/A</v>
      </c>
      <c r="E126" s="22">
        <v>23257</v>
      </c>
      <c r="F126" s="7" t="str">
        <f t="shared" si="44"/>
        <v>N/A</v>
      </c>
      <c r="G126" s="22">
        <v>1647</v>
      </c>
      <c r="H126" s="7" t="str">
        <f t="shared" si="45"/>
        <v>N/A</v>
      </c>
      <c r="I126" s="8">
        <v>2.7120000000000002</v>
      </c>
      <c r="J126" s="8">
        <v>-92.9</v>
      </c>
      <c r="K126" s="25" t="s">
        <v>735</v>
      </c>
      <c r="L126" s="85" t="str">
        <f t="shared" si="40"/>
        <v>No</v>
      </c>
    </row>
    <row r="127" spans="1:12" x14ac:dyDescent="0.25">
      <c r="A127" s="108" t="s">
        <v>980</v>
      </c>
      <c r="B127" s="21" t="s">
        <v>213</v>
      </c>
      <c r="C127" s="22">
        <v>9268</v>
      </c>
      <c r="D127" s="7" t="str">
        <f t="shared" si="43"/>
        <v>N/A</v>
      </c>
      <c r="E127" s="22">
        <v>10140</v>
      </c>
      <c r="F127" s="7" t="str">
        <f t="shared" si="44"/>
        <v>N/A</v>
      </c>
      <c r="G127" s="22">
        <v>2991</v>
      </c>
      <c r="H127" s="7" t="str">
        <f t="shared" si="45"/>
        <v>N/A</v>
      </c>
      <c r="I127" s="8">
        <v>9.4090000000000007</v>
      </c>
      <c r="J127" s="8">
        <v>-70.5</v>
      </c>
      <c r="K127" s="25" t="s">
        <v>735</v>
      </c>
      <c r="L127" s="85" t="str">
        <f t="shared" si="40"/>
        <v>No</v>
      </c>
    </row>
    <row r="128" spans="1:12" x14ac:dyDescent="0.25">
      <c r="A128" s="108" t="s">
        <v>981</v>
      </c>
      <c r="B128" s="21" t="s">
        <v>213</v>
      </c>
      <c r="C128" s="22">
        <v>12455</v>
      </c>
      <c r="D128" s="7" t="str">
        <f t="shared" si="43"/>
        <v>N/A</v>
      </c>
      <c r="E128" s="22">
        <v>13191</v>
      </c>
      <c r="F128" s="7" t="str">
        <f t="shared" si="44"/>
        <v>N/A</v>
      </c>
      <c r="G128" s="22">
        <v>5762</v>
      </c>
      <c r="H128" s="7" t="str">
        <f t="shared" si="45"/>
        <v>N/A</v>
      </c>
      <c r="I128" s="8">
        <v>5.9089999999999998</v>
      </c>
      <c r="J128" s="8">
        <v>-56.3</v>
      </c>
      <c r="K128" s="25" t="s">
        <v>735</v>
      </c>
      <c r="L128" s="85" t="str">
        <f t="shared" si="40"/>
        <v>No</v>
      </c>
    </row>
    <row r="129" spans="1:12" x14ac:dyDescent="0.25">
      <c r="A129" s="108" t="s">
        <v>982</v>
      </c>
      <c r="B129" s="21" t="s">
        <v>213</v>
      </c>
      <c r="C129" s="22">
        <v>7874</v>
      </c>
      <c r="D129" s="7" t="str">
        <f t="shared" si="43"/>
        <v>N/A</v>
      </c>
      <c r="E129" s="22">
        <v>8714</v>
      </c>
      <c r="F129" s="7" t="str">
        <f t="shared" si="44"/>
        <v>N/A</v>
      </c>
      <c r="G129" s="22">
        <v>748</v>
      </c>
      <c r="H129" s="7" t="str">
        <f t="shared" si="45"/>
        <v>N/A</v>
      </c>
      <c r="I129" s="8">
        <v>10.67</v>
      </c>
      <c r="J129" s="8">
        <v>-91.4</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1750</v>
      </c>
      <c r="J130" s="8" t="s">
        <v>1750</v>
      </c>
      <c r="K130" s="25" t="s">
        <v>735</v>
      </c>
      <c r="L130" s="85" t="str">
        <f t="shared" si="40"/>
        <v>N/A</v>
      </c>
    </row>
    <row r="131" spans="1:12" x14ac:dyDescent="0.25">
      <c r="A131" s="131" t="s">
        <v>104</v>
      </c>
      <c r="B131" s="21" t="s">
        <v>213</v>
      </c>
      <c r="C131" s="22">
        <v>225355</v>
      </c>
      <c r="D131" s="7" t="str">
        <f t="shared" si="43"/>
        <v>N/A</v>
      </c>
      <c r="E131" s="22">
        <v>253625</v>
      </c>
      <c r="F131" s="7" t="str">
        <f t="shared" si="44"/>
        <v>N/A</v>
      </c>
      <c r="G131" s="22">
        <v>46774</v>
      </c>
      <c r="H131" s="7" t="str">
        <f t="shared" si="45"/>
        <v>N/A</v>
      </c>
      <c r="I131" s="8">
        <v>12.54</v>
      </c>
      <c r="J131" s="8">
        <v>-81.599999999999994</v>
      </c>
      <c r="K131" s="25" t="s">
        <v>735</v>
      </c>
      <c r="L131" s="85" t="str">
        <f t="shared" si="40"/>
        <v>No</v>
      </c>
    </row>
    <row r="132" spans="1:12" x14ac:dyDescent="0.25">
      <c r="A132" s="108" t="s">
        <v>984</v>
      </c>
      <c r="B132" s="21" t="s">
        <v>213</v>
      </c>
      <c r="C132" s="22">
        <v>61540</v>
      </c>
      <c r="D132" s="7" t="str">
        <f t="shared" si="43"/>
        <v>N/A</v>
      </c>
      <c r="E132" s="22">
        <v>4476</v>
      </c>
      <c r="F132" s="7" t="str">
        <f t="shared" si="44"/>
        <v>N/A</v>
      </c>
      <c r="G132" s="22">
        <v>11</v>
      </c>
      <c r="H132" s="7" t="str">
        <f t="shared" si="45"/>
        <v>N/A</v>
      </c>
      <c r="I132" s="8">
        <v>-92.7</v>
      </c>
      <c r="J132" s="8">
        <v>-99.8</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1750</v>
      </c>
      <c r="J133" s="8" t="s">
        <v>1750</v>
      </c>
      <c r="K133" s="25" t="s">
        <v>735</v>
      </c>
      <c r="L133" s="85" t="str">
        <f t="shared" si="40"/>
        <v>N/A</v>
      </c>
    </row>
    <row r="134" spans="1:12" x14ac:dyDescent="0.25">
      <c r="A134" s="108" t="s">
        <v>986</v>
      </c>
      <c r="B134" s="21" t="s">
        <v>213</v>
      </c>
      <c r="C134" s="22">
        <v>4195</v>
      </c>
      <c r="D134" s="7" t="str">
        <f t="shared" si="43"/>
        <v>N/A</v>
      </c>
      <c r="E134" s="22">
        <v>2435</v>
      </c>
      <c r="F134" s="7" t="str">
        <f t="shared" si="44"/>
        <v>N/A</v>
      </c>
      <c r="G134" s="22">
        <v>1551</v>
      </c>
      <c r="H134" s="7" t="str">
        <f t="shared" si="45"/>
        <v>N/A</v>
      </c>
      <c r="I134" s="8">
        <v>-42</v>
      </c>
      <c r="J134" s="8">
        <v>-36.299999999999997</v>
      </c>
      <c r="K134" s="25" t="s">
        <v>735</v>
      </c>
      <c r="L134" s="85" t="str">
        <f t="shared" si="40"/>
        <v>No</v>
      </c>
    </row>
    <row r="135" spans="1:12" x14ac:dyDescent="0.25">
      <c r="A135" s="108" t="s">
        <v>987</v>
      </c>
      <c r="B135" s="21" t="s">
        <v>213</v>
      </c>
      <c r="C135" s="22">
        <v>116478</v>
      </c>
      <c r="D135" s="7" t="str">
        <f t="shared" si="43"/>
        <v>N/A</v>
      </c>
      <c r="E135" s="22">
        <v>204884</v>
      </c>
      <c r="F135" s="7" t="str">
        <f t="shared" si="44"/>
        <v>N/A</v>
      </c>
      <c r="G135" s="22">
        <v>38364</v>
      </c>
      <c r="H135" s="7" t="str">
        <f t="shared" si="45"/>
        <v>N/A</v>
      </c>
      <c r="I135" s="8">
        <v>75.900000000000006</v>
      </c>
      <c r="J135" s="8">
        <v>-81.3</v>
      </c>
      <c r="K135" s="25" t="s">
        <v>735</v>
      </c>
      <c r="L135" s="85" t="str">
        <f t="shared" si="40"/>
        <v>No</v>
      </c>
    </row>
    <row r="136" spans="1:12" x14ac:dyDescent="0.25">
      <c r="A136" s="108" t="s">
        <v>988</v>
      </c>
      <c r="B136" s="21" t="s">
        <v>213</v>
      </c>
      <c r="C136" s="22">
        <v>33049</v>
      </c>
      <c r="D136" s="7" t="str">
        <f t="shared" si="43"/>
        <v>N/A</v>
      </c>
      <c r="E136" s="22">
        <v>31650</v>
      </c>
      <c r="F136" s="7" t="str">
        <f t="shared" si="44"/>
        <v>N/A</v>
      </c>
      <c r="G136" s="22">
        <v>5870</v>
      </c>
      <c r="H136" s="7" t="str">
        <f t="shared" si="45"/>
        <v>N/A</v>
      </c>
      <c r="I136" s="8">
        <v>-4.2300000000000004</v>
      </c>
      <c r="J136" s="8">
        <v>-81.5</v>
      </c>
      <c r="K136" s="25" t="s">
        <v>735</v>
      </c>
      <c r="L136" s="85" t="str">
        <f t="shared" si="40"/>
        <v>No</v>
      </c>
    </row>
    <row r="137" spans="1:12" x14ac:dyDescent="0.25">
      <c r="A137" s="108" t="s">
        <v>989</v>
      </c>
      <c r="B137" s="21" t="s">
        <v>213</v>
      </c>
      <c r="C137" s="22">
        <v>10093</v>
      </c>
      <c r="D137" s="7" t="str">
        <f t="shared" si="43"/>
        <v>N/A</v>
      </c>
      <c r="E137" s="22">
        <v>10180</v>
      </c>
      <c r="F137" s="7" t="str">
        <f t="shared" si="44"/>
        <v>N/A</v>
      </c>
      <c r="G137" s="22">
        <v>981</v>
      </c>
      <c r="H137" s="7" t="str">
        <f t="shared" si="45"/>
        <v>N/A</v>
      </c>
      <c r="I137" s="8">
        <v>0.86199999999999999</v>
      </c>
      <c r="J137" s="8">
        <v>-90.4</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1750</v>
      </c>
      <c r="J138" s="8" t="s">
        <v>1750</v>
      </c>
      <c r="K138" s="25" t="s">
        <v>735</v>
      </c>
      <c r="L138" s="85" t="str">
        <f t="shared" si="40"/>
        <v>N/A</v>
      </c>
    </row>
    <row r="139" spans="1:12" x14ac:dyDescent="0.25">
      <c r="A139" s="131" t="s">
        <v>105</v>
      </c>
      <c r="B139" s="21" t="s">
        <v>213</v>
      </c>
      <c r="C139" s="22">
        <v>92702</v>
      </c>
      <c r="D139" s="7" t="str">
        <f t="shared" si="43"/>
        <v>N/A</v>
      </c>
      <c r="E139" s="22">
        <v>101715</v>
      </c>
      <c r="F139" s="7" t="str">
        <f t="shared" si="44"/>
        <v>N/A</v>
      </c>
      <c r="G139" s="22">
        <v>30673</v>
      </c>
      <c r="H139" s="7" t="str">
        <f t="shared" si="45"/>
        <v>N/A</v>
      </c>
      <c r="I139" s="8">
        <v>9.7230000000000008</v>
      </c>
      <c r="J139" s="8">
        <v>-69.8</v>
      </c>
      <c r="K139" s="25" t="s">
        <v>735</v>
      </c>
      <c r="L139" s="85" t="str">
        <f t="shared" si="40"/>
        <v>No</v>
      </c>
    </row>
    <row r="140" spans="1:12" x14ac:dyDescent="0.25">
      <c r="A140" s="108" t="s">
        <v>991</v>
      </c>
      <c r="B140" s="21" t="s">
        <v>213</v>
      </c>
      <c r="C140" s="22">
        <v>34148</v>
      </c>
      <c r="D140" s="7" t="str">
        <f t="shared" si="43"/>
        <v>N/A</v>
      </c>
      <c r="E140" s="22">
        <v>31544</v>
      </c>
      <c r="F140" s="7" t="str">
        <f t="shared" si="44"/>
        <v>N/A</v>
      </c>
      <c r="G140" s="22">
        <v>7505</v>
      </c>
      <c r="H140" s="7" t="str">
        <f t="shared" si="45"/>
        <v>N/A</v>
      </c>
      <c r="I140" s="8">
        <v>-7.63</v>
      </c>
      <c r="J140" s="8">
        <v>-76.2</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1750</v>
      </c>
      <c r="J141" s="8" t="s">
        <v>1750</v>
      </c>
      <c r="K141" s="25" t="s">
        <v>735</v>
      </c>
      <c r="L141" s="85" t="str">
        <f t="shared" si="40"/>
        <v>N/A</v>
      </c>
    </row>
    <row r="142" spans="1:12" x14ac:dyDescent="0.25">
      <c r="A142" s="108" t="s">
        <v>993</v>
      </c>
      <c r="B142" s="21" t="s">
        <v>213</v>
      </c>
      <c r="C142" s="22">
        <v>7236</v>
      </c>
      <c r="D142" s="7" t="str">
        <f t="shared" si="43"/>
        <v>N/A</v>
      </c>
      <c r="E142" s="22">
        <v>3611</v>
      </c>
      <c r="F142" s="7" t="str">
        <f t="shared" si="44"/>
        <v>N/A</v>
      </c>
      <c r="G142" s="22">
        <v>2931</v>
      </c>
      <c r="H142" s="7" t="str">
        <f t="shared" si="45"/>
        <v>N/A</v>
      </c>
      <c r="I142" s="8">
        <v>-50.1</v>
      </c>
      <c r="J142" s="8">
        <v>-18.8</v>
      </c>
      <c r="K142" s="25" t="s">
        <v>735</v>
      </c>
      <c r="L142" s="85" t="str">
        <f t="shared" si="40"/>
        <v>No</v>
      </c>
    </row>
    <row r="143" spans="1:12" x14ac:dyDescent="0.25">
      <c r="A143" s="108" t="s">
        <v>994</v>
      </c>
      <c r="B143" s="21" t="s">
        <v>213</v>
      </c>
      <c r="C143" s="22">
        <v>19153</v>
      </c>
      <c r="D143" s="7" t="str">
        <f t="shared" si="43"/>
        <v>N/A</v>
      </c>
      <c r="E143" s="22">
        <v>19160</v>
      </c>
      <c r="F143" s="7" t="str">
        <f t="shared" si="44"/>
        <v>N/A</v>
      </c>
      <c r="G143" s="22">
        <v>6655</v>
      </c>
      <c r="H143" s="7" t="str">
        <f t="shared" si="45"/>
        <v>N/A</v>
      </c>
      <c r="I143" s="8">
        <v>3.6499999999999998E-2</v>
      </c>
      <c r="J143" s="8">
        <v>-65.3</v>
      </c>
      <c r="K143" s="25" t="s">
        <v>735</v>
      </c>
      <c r="L143" s="85" t="str">
        <f t="shared" si="40"/>
        <v>No</v>
      </c>
    </row>
    <row r="144" spans="1:12" x14ac:dyDescent="0.25">
      <c r="A144" s="108" t="s">
        <v>995</v>
      </c>
      <c r="B144" s="21" t="s">
        <v>213</v>
      </c>
      <c r="C144" s="22">
        <v>13652</v>
      </c>
      <c r="D144" s="7" t="str">
        <f t="shared" si="43"/>
        <v>N/A</v>
      </c>
      <c r="E144" s="22">
        <v>17735</v>
      </c>
      <c r="F144" s="7" t="str">
        <f t="shared" si="44"/>
        <v>N/A</v>
      </c>
      <c r="G144" s="22">
        <v>6815</v>
      </c>
      <c r="H144" s="7" t="str">
        <f t="shared" si="45"/>
        <v>N/A</v>
      </c>
      <c r="I144" s="8">
        <v>29.91</v>
      </c>
      <c r="J144" s="8">
        <v>-61.6</v>
      </c>
      <c r="K144" s="25" t="s">
        <v>735</v>
      </c>
      <c r="L144" s="85" t="str">
        <f t="shared" si="40"/>
        <v>No</v>
      </c>
    </row>
    <row r="145" spans="1:12" x14ac:dyDescent="0.25">
      <c r="A145" s="108" t="s">
        <v>996</v>
      </c>
      <c r="B145" s="21" t="s">
        <v>213</v>
      </c>
      <c r="C145" s="22">
        <v>18513</v>
      </c>
      <c r="D145" s="7" t="str">
        <f t="shared" si="43"/>
        <v>N/A</v>
      </c>
      <c r="E145" s="22">
        <v>29665</v>
      </c>
      <c r="F145" s="7" t="str">
        <f t="shared" si="44"/>
        <v>N/A</v>
      </c>
      <c r="G145" s="22">
        <v>6767</v>
      </c>
      <c r="H145" s="7" t="str">
        <f t="shared" si="45"/>
        <v>N/A</v>
      </c>
      <c r="I145" s="8">
        <v>60.24</v>
      </c>
      <c r="J145" s="8">
        <v>-77.2</v>
      </c>
      <c r="K145" s="25" t="s">
        <v>735</v>
      </c>
      <c r="L145" s="85" t="str">
        <f t="shared" si="40"/>
        <v>No</v>
      </c>
    </row>
    <row r="146" spans="1:12" ht="25" x14ac:dyDescent="0.25">
      <c r="A146" s="117" t="s">
        <v>997</v>
      </c>
      <c r="B146" s="1" t="s">
        <v>213</v>
      </c>
      <c r="C146" s="1">
        <v>6082</v>
      </c>
      <c r="D146" s="7" t="str">
        <f t="shared" ref="D146:D151" si="46">IF($B146="N/A","N/A",IF(C146&gt;10,"No",IF(C146&lt;-10,"No","Yes")))</f>
        <v>N/A</v>
      </c>
      <c r="E146" s="1">
        <v>6133</v>
      </c>
      <c r="F146" s="7" t="str">
        <f t="shared" ref="F146:F151" si="47">IF($B146="N/A","N/A",IF(E146&gt;10,"No",IF(E146&lt;-10,"No","Yes")))</f>
        <v>N/A</v>
      </c>
      <c r="G146" s="1">
        <v>5923</v>
      </c>
      <c r="H146" s="7" t="str">
        <f t="shared" ref="H146:H151" si="48">IF($B146="N/A","N/A",IF(G146&gt;10,"No",IF(G146&lt;-10,"No","Yes")))</f>
        <v>N/A</v>
      </c>
      <c r="I146" s="8">
        <v>0.83850000000000002</v>
      </c>
      <c r="J146" s="8">
        <v>-3.42</v>
      </c>
      <c r="K146" s="25" t="s">
        <v>734</v>
      </c>
      <c r="L146" s="85" t="str">
        <f t="shared" ref="L146:L151" si="49">IF(J146="Div by 0", "N/A", IF(K146="N/A","N/A", IF(J146&gt;VALUE(MID(K146,1,2)), "No", IF(J146&lt;-1*VALUE(MID(K146,1,2)), "No", "Yes"))))</f>
        <v>Yes</v>
      </c>
    </row>
    <row r="147" spans="1:12" x14ac:dyDescent="0.25">
      <c r="A147" s="130" t="s">
        <v>326</v>
      </c>
      <c r="B147" s="25" t="s">
        <v>213</v>
      </c>
      <c r="C147" s="9">
        <v>1.5725107945000001</v>
      </c>
      <c r="D147" s="7" t="str">
        <f t="shared" si="46"/>
        <v>N/A</v>
      </c>
      <c r="E147" s="9">
        <v>1.4384692604</v>
      </c>
      <c r="F147" s="7" t="str">
        <f t="shared" si="47"/>
        <v>N/A</v>
      </c>
      <c r="G147" s="9">
        <v>1.3867914147</v>
      </c>
      <c r="H147" s="7" t="str">
        <f t="shared" si="48"/>
        <v>N/A</v>
      </c>
      <c r="I147" s="8">
        <v>-8.52</v>
      </c>
      <c r="J147" s="8">
        <v>-3.59</v>
      </c>
      <c r="K147" s="25" t="s">
        <v>734</v>
      </c>
      <c r="L147" s="85" t="str">
        <f t="shared" si="49"/>
        <v>Yes</v>
      </c>
    </row>
    <row r="148" spans="1:12" x14ac:dyDescent="0.25">
      <c r="A148" s="108" t="s">
        <v>327</v>
      </c>
      <c r="B148" s="25" t="s">
        <v>213</v>
      </c>
      <c r="C148" s="9">
        <v>20.536635706999999</v>
      </c>
      <c r="D148" s="7" t="str">
        <f t="shared" si="46"/>
        <v>N/A</v>
      </c>
      <c r="E148" s="9">
        <v>21.210385642999999</v>
      </c>
      <c r="F148" s="7" t="str">
        <f t="shared" si="47"/>
        <v>N/A</v>
      </c>
      <c r="G148" s="9">
        <v>19.288793103</v>
      </c>
      <c r="H148" s="7" t="str">
        <f t="shared" si="48"/>
        <v>N/A</v>
      </c>
      <c r="I148" s="8">
        <v>3.2810000000000001</v>
      </c>
      <c r="J148" s="8">
        <v>-9.06</v>
      </c>
      <c r="K148" s="25" t="s">
        <v>734</v>
      </c>
      <c r="L148" s="85" t="str">
        <f t="shared" si="49"/>
        <v>Yes</v>
      </c>
    </row>
    <row r="149" spans="1:12" x14ac:dyDescent="0.25">
      <c r="A149" s="108" t="s">
        <v>328</v>
      </c>
      <c r="B149" s="25" t="s">
        <v>213</v>
      </c>
      <c r="C149" s="9">
        <v>5.0114854517999996</v>
      </c>
      <c r="D149" s="7" t="str">
        <f t="shared" si="46"/>
        <v>N/A</v>
      </c>
      <c r="E149" s="9">
        <v>4.9329138187000003</v>
      </c>
      <c r="F149" s="7" t="str">
        <f t="shared" si="47"/>
        <v>N/A</v>
      </c>
      <c r="G149" s="9">
        <v>2.7807678507000002</v>
      </c>
      <c r="H149" s="7" t="str">
        <f t="shared" si="48"/>
        <v>N/A</v>
      </c>
      <c r="I149" s="8">
        <v>-1.57</v>
      </c>
      <c r="J149" s="8">
        <v>-43.6</v>
      </c>
      <c r="K149" s="25" t="s">
        <v>734</v>
      </c>
      <c r="L149" s="85" t="str">
        <f t="shared" si="49"/>
        <v>No</v>
      </c>
    </row>
    <row r="150" spans="1:12" x14ac:dyDescent="0.25">
      <c r="A150" s="108" t="s">
        <v>329</v>
      </c>
      <c r="B150" s="25" t="s">
        <v>213</v>
      </c>
      <c r="C150" s="9">
        <v>3.5055800800000002E-2</v>
      </c>
      <c r="D150" s="7" t="str">
        <f t="shared" si="46"/>
        <v>N/A</v>
      </c>
      <c r="E150" s="9">
        <v>2.6416954199999999E-2</v>
      </c>
      <c r="F150" s="7" t="str">
        <f t="shared" si="47"/>
        <v>N/A</v>
      </c>
      <c r="G150" s="9">
        <v>1.0689699400000001E-2</v>
      </c>
      <c r="H150" s="7" t="str">
        <f t="shared" si="48"/>
        <v>N/A</v>
      </c>
      <c r="I150" s="8">
        <v>-24.6</v>
      </c>
      <c r="J150" s="8">
        <v>-59.5</v>
      </c>
      <c r="K150" s="25" t="s">
        <v>734</v>
      </c>
      <c r="L150" s="85" t="str">
        <f t="shared" si="49"/>
        <v>No</v>
      </c>
    </row>
    <row r="151" spans="1:12" x14ac:dyDescent="0.25">
      <c r="A151" s="108" t="s">
        <v>330</v>
      </c>
      <c r="B151" s="25" t="s">
        <v>213</v>
      </c>
      <c r="C151" s="9">
        <v>2.1574507999999998E-3</v>
      </c>
      <c r="D151" s="7" t="str">
        <f t="shared" si="46"/>
        <v>N/A</v>
      </c>
      <c r="E151" s="9">
        <v>4.9156957999999997E-3</v>
      </c>
      <c r="F151" s="7" t="str">
        <f t="shared" si="47"/>
        <v>N/A</v>
      </c>
      <c r="G151" s="9">
        <v>3.2601963E-3</v>
      </c>
      <c r="H151" s="7" t="str">
        <f t="shared" si="48"/>
        <v>N/A</v>
      </c>
      <c r="I151" s="8">
        <v>127.8</v>
      </c>
      <c r="J151" s="8">
        <v>-33.700000000000003</v>
      </c>
      <c r="K151" s="25" t="s">
        <v>734</v>
      </c>
      <c r="L151" s="85" t="str">
        <f t="shared" si="49"/>
        <v>No</v>
      </c>
    </row>
    <row r="152" spans="1:12" x14ac:dyDescent="0.25">
      <c r="A152" s="117" t="s">
        <v>998</v>
      </c>
      <c r="B152" s="21" t="s">
        <v>213</v>
      </c>
      <c r="C152" s="22">
        <v>8478</v>
      </c>
      <c r="D152" s="7" t="str">
        <f t="shared" ref="D152:D158" si="50">IF($B152="N/A","N/A",IF(C152&gt;10,"No",IF(C152&lt;-10,"No","Yes")))</f>
        <v>N/A</v>
      </c>
      <c r="E152" s="22">
        <v>9167</v>
      </c>
      <c r="F152" s="7" t="str">
        <f t="shared" ref="F152:F158" si="51">IF($B152="N/A","N/A",IF(E152&gt;10,"No",IF(E152&lt;-10,"No","Yes")))</f>
        <v>N/A</v>
      </c>
      <c r="G152" s="22">
        <v>9092</v>
      </c>
      <c r="H152" s="7" t="str">
        <f t="shared" ref="H152:H158" si="52">IF($B152="N/A","N/A",IF(G152&gt;10,"No",IF(G152&lt;-10,"No","Yes")))</f>
        <v>N/A</v>
      </c>
      <c r="I152" s="8">
        <v>8.1270000000000007</v>
      </c>
      <c r="J152" s="8">
        <v>-0.81799999999999995</v>
      </c>
      <c r="K152" s="25" t="s">
        <v>734</v>
      </c>
      <c r="L152" s="85" t="str">
        <f t="shared" ref="L152:L159" si="53">IF(J152="Div by 0", "N/A", IF(K152="N/A","N/A", IF(J152&gt;VALUE(MID(K152,1,2)), "No", IF(J152&lt;-1*VALUE(MID(K152,1,2)), "No", "Yes"))))</f>
        <v>Yes</v>
      </c>
    </row>
    <row r="153" spans="1:12" x14ac:dyDescent="0.25">
      <c r="A153" s="130" t="s">
        <v>999</v>
      </c>
      <c r="B153" s="21" t="s">
        <v>213</v>
      </c>
      <c r="C153" s="4">
        <v>2.1920004137000002</v>
      </c>
      <c r="D153" s="7" t="str">
        <f t="shared" si="50"/>
        <v>N/A</v>
      </c>
      <c r="E153" s="4">
        <v>2.1500811527999999</v>
      </c>
      <c r="F153" s="7" t="str">
        <f t="shared" si="51"/>
        <v>N/A</v>
      </c>
      <c r="G153" s="4">
        <v>2.1287704781999999</v>
      </c>
      <c r="H153" s="7" t="str">
        <f t="shared" si="52"/>
        <v>N/A</v>
      </c>
      <c r="I153" s="8">
        <v>-1.91</v>
      </c>
      <c r="J153" s="8">
        <v>-0.99099999999999999</v>
      </c>
      <c r="K153" s="25" t="s">
        <v>734</v>
      </c>
      <c r="L153" s="85" t="str">
        <f t="shared" si="53"/>
        <v>Yes</v>
      </c>
    </row>
    <row r="154" spans="1:12" x14ac:dyDescent="0.25">
      <c r="A154" s="117" t="s">
        <v>1000</v>
      </c>
      <c r="B154" s="21" t="s">
        <v>213</v>
      </c>
      <c r="C154" s="4">
        <v>11.558307534000001</v>
      </c>
      <c r="D154" s="7" t="str">
        <f t="shared" si="50"/>
        <v>N/A</v>
      </c>
      <c r="E154" s="4">
        <v>12.574774087</v>
      </c>
      <c r="F154" s="7" t="str">
        <f t="shared" si="51"/>
        <v>N/A</v>
      </c>
      <c r="G154" s="4">
        <v>8.9798850575000007</v>
      </c>
      <c r="H154" s="7" t="str">
        <f t="shared" si="52"/>
        <v>N/A</v>
      </c>
      <c r="I154" s="8">
        <v>8.7940000000000005</v>
      </c>
      <c r="J154" s="8">
        <v>-28.6</v>
      </c>
      <c r="K154" s="25" t="s">
        <v>734</v>
      </c>
      <c r="L154" s="85" t="str">
        <f t="shared" si="53"/>
        <v>Yes</v>
      </c>
    </row>
    <row r="155" spans="1:12" x14ac:dyDescent="0.25">
      <c r="A155" s="117" t="s">
        <v>1001</v>
      </c>
      <c r="B155" s="21" t="s">
        <v>213</v>
      </c>
      <c r="C155" s="4">
        <v>10.595329250000001</v>
      </c>
      <c r="D155" s="7" t="str">
        <f t="shared" si="50"/>
        <v>N/A</v>
      </c>
      <c r="E155" s="4">
        <v>11.290730895999999</v>
      </c>
      <c r="F155" s="7" t="str">
        <f t="shared" si="51"/>
        <v>N/A</v>
      </c>
      <c r="G155" s="4">
        <v>2.0990312163999998</v>
      </c>
      <c r="H155" s="7" t="str">
        <f t="shared" si="52"/>
        <v>N/A</v>
      </c>
      <c r="I155" s="8">
        <v>6.5629999999999997</v>
      </c>
      <c r="J155" s="8">
        <v>-81.400000000000006</v>
      </c>
      <c r="K155" s="25" t="s">
        <v>734</v>
      </c>
      <c r="L155" s="85" t="str">
        <f t="shared" si="53"/>
        <v>No</v>
      </c>
    </row>
    <row r="156" spans="1:12" x14ac:dyDescent="0.25">
      <c r="A156" s="117" t="s">
        <v>1002</v>
      </c>
      <c r="B156" s="21" t="s">
        <v>213</v>
      </c>
      <c r="C156" s="4">
        <v>0.42200084310000002</v>
      </c>
      <c r="D156" s="7" t="str">
        <f t="shared" si="50"/>
        <v>N/A</v>
      </c>
      <c r="E156" s="4">
        <v>0.33001478560000003</v>
      </c>
      <c r="F156" s="7" t="str">
        <f t="shared" si="51"/>
        <v>N/A</v>
      </c>
      <c r="G156" s="4">
        <v>0.14965579170000001</v>
      </c>
      <c r="H156" s="7" t="str">
        <f t="shared" si="52"/>
        <v>N/A</v>
      </c>
      <c r="I156" s="8">
        <v>-21.8</v>
      </c>
      <c r="J156" s="8">
        <v>-54.7</v>
      </c>
      <c r="K156" s="25" t="s">
        <v>734</v>
      </c>
      <c r="L156" s="85" t="str">
        <f t="shared" si="53"/>
        <v>No</v>
      </c>
    </row>
    <row r="157" spans="1:12" x14ac:dyDescent="0.25">
      <c r="A157" s="117" t="s">
        <v>1003</v>
      </c>
      <c r="B157" s="21" t="s">
        <v>213</v>
      </c>
      <c r="C157" s="4">
        <v>9.49278333E-2</v>
      </c>
      <c r="D157" s="7" t="str">
        <f t="shared" si="50"/>
        <v>N/A</v>
      </c>
      <c r="E157" s="4">
        <v>0.108145308</v>
      </c>
      <c r="F157" s="7" t="str">
        <f t="shared" si="51"/>
        <v>N/A</v>
      </c>
      <c r="G157" s="4">
        <v>3.91223552E-2</v>
      </c>
      <c r="H157" s="7" t="str">
        <f t="shared" si="52"/>
        <v>N/A</v>
      </c>
      <c r="I157" s="8">
        <v>13.92</v>
      </c>
      <c r="J157" s="8">
        <v>-63.8</v>
      </c>
      <c r="K157" s="25" t="s">
        <v>734</v>
      </c>
      <c r="L157" s="85" t="str">
        <f t="shared" si="53"/>
        <v>No</v>
      </c>
    </row>
    <row r="158" spans="1:12" x14ac:dyDescent="0.25">
      <c r="A158" s="108" t="s">
        <v>1004</v>
      </c>
      <c r="B158" s="21" t="s">
        <v>213</v>
      </c>
      <c r="C158" s="22">
        <v>744</v>
      </c>
      <c r="D158" s="7" t="str">
        <f t="shared" si="50"/>
        <v>N/A</v>
      </c>
      <c r="E158" s="22">
        <v>841</v>
      </c>
      <c r="F158" s="7" t="str">
        <f t="shared" si="51"/>
        <v>N/A</v>
      </c>
      <c r="G158" s="22">
        <v>639</v>
      </c>
      <c r="H158" s="7" t="str">
        <f t="shared" si="52"/>
        <v>N/A</v>
      </c>
      <c r="I158" s="8">
        <v>13.04</v>
      </c>
      <c r="J158" s="8">
        <v>-24</v>
      </c>
      <c r="K158" s="25" t="s">
        <v>734</v>
      </c>
      <c r="L158" s="85" t="str">
        <f t="shared" si="53"/>
        <v>Yes</v>
      </c>
    </row>
    <row r="159" spans="1:12" ht="25" x14ac:dyDescent="0.25">
      <c r="A159" s="117" t="s">
        <v>1005</v>
      </c>
      <c r="B159" s="21" t="s">
        <v>213</v>
      </c>
      <c r="C159" s="22">
        <v>8582</v>
      </c>
      <c r="D159" s="7" t="str">
        <f>IF($B159="N/A","N/A",IF(C159&gt;10,"No",IF(C159&lt;-10,"No","Yes")))</f>
        <v>N/A</v>
      </c>
      <c r="E159" s="22">
        <v>9253</v>
      </c>
      <c r="F159" s="7" t="str">
        <f>IF($B159="N/A","N/A",IF(E159&gt;10,"No",IF(E159&lt;-10,"No","Yes")))</f>
        <v>N/A</v>
      </c>
      <c r="G159" s="22">
        <v>9413</v>
      </c>
      <c r="H159" s="7" t="str">
        <f>IF($B159="N/A","N/A",IF(G159&gt;10,"No",IF(G159&lt;-10,"No","Yes")))</f>
        <v>N/A</v>
      </c>
      <c r="I159" s="8">
        <v>7.819</v>
      </c>
      <c r="J159" s="8">
        <v>1.7290000000000001</v>
      </c>
      <c r="K159" s="25" t="s">
        <v>734</v>
      </c>
      <c r="L159" s="85" t="str">
        <f t="shared" si="53"/>
        <v>Yes</v>
      </c>
    </row>
    <row r="160" spans="1:12" x14ac:dyDescent="0.25">
      <c r="A160" s="116" t="s">
        <v>1006</v>
      </c>
      <c r="B160" s="21" t="s">
        <v>213</v>
      </c>
      <c r="C160" s="22">
        <v>7197</v>
      </c>
      <c r="D160" s="7" t="str">
        <f t="shared" ref="D160:D234" si="54">IF($B160="N/A","N/A",IF(C160&gt;10,"No",IF(C160&lt;-10,"No","Yes")))</f>
        <v>N/A</v>
      </c>
      <c r="E160" s="22">
        <v>7866</v>
      </c>
      <c r="F160" s="7" t="str">
        <f t="shared" ref="F160:F234" si="55">IF($B160="N/A","N/A",IF(E160&gt;10,"No",IF(E160&lt;-10,"No","Yes")))</f>
        <v>N/A</v>
      </c>
      <c r="G160" s="22">
        <v>8230</v>
      </c>
      <c r="H160" s="7" t="str">
        <f t="shared" ref="H160:H223" si="56">IF($B160="N/A","N/A",IF(G160&gt;10,"No",IF(G160&lt;-10,"No","Yes")))</f>
        <v>N/A</v>
      </c>
      <c r="I160" s="8">
        <v>9.2959999999999994</v>
      </c>
      <c r="J160" s="8">
        <v>4.6280000000000001</v>
      </c>
      <c r="K160" s="25" t="s">
        <v>734</v>
      </c>
      <c r="L160" s="85" t="str">
        <f t="shared" ref="L160:L223" si="57">IF(J160="Div by 0", "N/A", IF(K160="N/A","N/A", IF(J160&gt;VALUE(MID(K160,1,2)), "No", IF(J160&lt;-1*VALUE(MID(K160,1,2)), "No", "Yes"))))</f>
        <v>Yes</v>
      </c>
    </row>
    <row r="161" spans="1:12" x14ac:dyDescent="0.25">
      <c r="A161" s="132" t="s">
        <v>71</v>
      </c>
      <c r="B161" s="21" t="s">
        <v>213</v>
      </c>
      <c r="C161" s="4">
        <v>1.8607958218</v>
      </c>
      <c r="D161" s="7" t="str">
        <f t="shared" si="54"/>
        <v>N/A</v>
      </c>
      <c r="E161" s="4">
        <v>1.8449370947999999</v>
      </c>
      <c r="F161" s="7" t="str">
        <f t="shared" si="55"/>
        <v>N/A</v>
      </c>
      <c r="G161" s="4">
        <v>1.9269446804999999</v>
      </c>
      <c r="H161" s="7" t="str">
        <f t="shared" si="56"/>
        <v>N/A</v>
      </c>
      <c r="I161" s="8">
        <v>-0.85199999999999998</v>
      </c>
      <c r="J161" s="8">
        <v>4.4450000000000003</v>
      </c>
      <c r="K161" s="25" t="s">
        <v>734</v>
      </c>
      <c r="L161" s="85" t="str">
        <f t="shared" si="57"/>
        <v>Yes</v>
      </c>
    </row>
    <row r="162" spans="1:12" x14ac:dyDescent="0.25">
      <c r="A162" s="116" t="s">
        <v>111</v>
      </c>
      <c r="B162" s="21" t="s">
        <v>213</v>
      </c>
      <c r="C162" s="4">
        <v>10.307776361</v>
      </c>
      <c r="D162" s="7" t="str">
        <f t="shared" si="54"/>
        <v>N/A</v>
      </c>
      <c r="E162" s="4">
        <v>11.365661193999999</v>
      </c>
      <c r="F162" s="7" t="str">
        <f t="shared" si="55"/>
        <v>N/A</v>
      </c>
      <c r="G162" s="4">
        <v>9.1594827585999994</v>
      </c>
      <c r="H162" s="7" t="str">
        <f t="shared" si="56"/>
        <v>N/A</v>
      </c>
      <c r="I162" s="8">
        <v>10.26</v>
      </c>
      <c r="J162" s="8">
        <v>-19.399999999999999</v>
      </c>
      <c r="K162" s="25" t="s">
        <v>734</v>
      </c>
      <c r="L162" s="85" t="str">
        <f t="shared" si="57"/>
        <v>Yes</v>
      </c>
    </row>
    <row r="163" spans="1:12" x14ac:dyDescent="0.25">
      <c r="A163" s="116" t="s">
        <v>112</v>
      </c>
      <c r="B163" s="21" t="s">
        <v>213</v>
      </c>
      <c r="C163" s="4">
        <v>8.9739663092999997</v>
      </c>
      <c r="D163" s="7" t="str">
        <f t="shared" si="54"/>
        <v>N/A</v>
      </c>
      <c r="E163" s="4">
        <v>9.7211674080999995</v>
      </c>
      <c r="F163" s="7" t="str">
        <f t="shared" si="55"/>
        <v>N/A</v>
      </c>
      <c r="G163" s="4">
        <v>1.5159669896000001</v>
      </c>
      <c r="H163" s="7" t="str">
        <f t="shared" si="56"/>
        <v>N/A</v>
      </c>
      <c r="I163" s="8">
        <v>8.3260000000000005</v>
      </c>
      <c r="J163" s="8">
        <v>-84.4</v>
      </c>
      <c r="K163" s="25" t="s">
        <v>734</v>
      </c>
      <c r="L163" s="85" t="str">
        <f t="shared" si="57"/>
        <v>No</v>
      </c>
    </row>
    <row r="164" spans="1:12" x14ac:dyDescent="0.25">
      <c r="A164" s="116" t="s">
        <v>113</v>
      </c>
      <c r="B164" s="21" t="s">
        <v>213</v>
      </c>
      <c r="C164" s="4">
        <v>0.35943289480000001</v>
      </c>
      <c r="D164" s="7" t="str">
        <f t="shared" si="54"/>
        <v>N/A</v>
      </c>
      <c r="E164" s="4">
        <v>0.27718087730000002</v>
      </c>
      <c r="F164" s="7" t="str">
        <f t="shared" si="55"/>
        <v>N/A</v>
      </c>
      <c r="G164" s="4">
        <v>0.13682815240000001</v>
      </c>
      <c r="H164" s="7" t="str">
        <f t="shared" si="56"/>
        <v>N/A</v>
      </c>
      <c r="I164" s="8">
        <v>-22.9</v>
      </c>
      <c r="J164" s="8">
        <v>-50.6</v>
      </c>
      <c r="K164" s="25" t="s">
        <v>734</v>
      </c>
      <c r="L164" s="85" t="str">
        <f t="shared" si="57"/>
        <v>No</v>
      </c>
    </row>
    <row r="165" spans="1:12" x14ac:dyDescent="0.25">
      <c r="A165" s="116" t="s">
        <v>114</v>
      </c>
      <c r="B165" s="21" t="s">
        <v>213</v>
      </c>
      <c r="C165" s="4">
        <v>1.0787253999999999E-3</v>
      </c>
      <c r="D165" s="7" t="str">
        <f t="shared" si="54"/>
        <v>N/A</v>
      </c>
      <c r="E165" s="4">
        <v>9.8313919999999991E-4</v>
      </c>
      <c r="F165" s="7" t="str">
        <f t="shared" si="55"/>
        <v>N/A</v>
      </c>
      <c r="G165" s="4">
        <v>0</v>
      </c>
      <c r="H165" s="7" t="str">
        <f t="shared" si="56"/>
        <v>N/A</v>
      </c>
      <c r="I165" s="8">
        <v>-8.86</v>
      </c>
      <c r="J165" s="8">
        <v>-100</v>
      </c>
      <c r="K165" s="25" t="s">
        <v>734</v>
      </c>
      <c r="L165" s="85" t="str">
        <f t="shared" si="57"/>
        <v>No</v>
      </c>
    </row>
    <row r="166" spans="1:12" x14ac:dyDescent="0.25">
      <c r="A166" s="116" t="s">
        <v>426</v>
      </c>
      <c r="B166" s="21" t="s">
        <v>213</v>
      </c>
      <c r="C166" s="22">
        <v>1693</v>
      </c>
      <c r="D166" s="7" t="str">
        <f>IF($B166="N/A","N/A",IF(C166&gt;10,"No",IF(C166&lt;-10,"No","Yes")))</f>
        <v>N/A</v>
      </c>
      <c r="E166" s="22">
        <v>1779</v>
      </c>
      <c r="F166" s="7" t="str">
        <f>IF($B166="N/A","N/A",IF(E166&gt;10,"No",IF(E166&lt;-10,"No","Yes")))</f>
        <v>N/A</v>
      </c>
      <c r="G166" s="22">
        <v>254</v>
      </c>
      <c r="H166" s="7" t="str">
        <f>IF($B166="N/A","N/A",IF(G166&gt;10,"No",IF(G166&lt;-10,"No","Yes")))</f>
        <v>N/A</v>
      </c>
      <c r="I166" s="8">
        <v>5.08</v>
      </c>
      <c r="J166" s="8">
        <v>-85.7</v>
      </c>
      <c r="K166" s="25" t="s">
        <v>734</v>
      </c>
      <c r="L166" s="85" t="str">
        <f t="shared" si="57"/>
        <v>No</v>
      </c>
    </row>
    <row r="167" spans="1:12" x14ac:dyDescent="0.25">
      <c r="A167" s="116" t="s">
        <v>427</v>
      </c>
      <c r="B167" s="21" t="s">
        <v>213</v>
      </c>
      <c r="C167" s="22">
        <v>11</v>
      </c>
      <c r="D167" s="7" t="str">
        <f>IF($B167="N/A","N/A",IF(C167&gt;10,"No",IF(C167&lt;-10,"No","Yes")))</f>
        <v>N/A</v>
      </c>
      <c r="E167" s="22">
        <v>11</v>
      </c>
      <c r="F167" s="7" t="str">
        <f>IF($B167="N/A","N/A",IF(E167&gt;10,"No",IF(E167&lt;-10,"No","Yes")))</f>
        <v>N/A</v>
      </c>
      <c r="G167" s="22">
        <v>11</v>
      </c>
      <c r="H167" s="7" t="str">
        <f>IF($B167="N/A","N/A",IF(G167&gt;10,"No",IF(G167&lt;-10,"No","Yes")))</f>
        <v>N/A</v>
      </c>
      <c r="I167" s="8">
        <v>40</v>
      </c>
      <c r="J167" s="8">
        <v>-85.7</v>
      </c>
      <c r="K167" s="25" t="s">
        <v>734</v>
      </c>
      <c r="L167" s="85" t="str">
        <f t="shared" si="57"/>
        <v>No</v>
      </c>
    </row>
    <row r="168" spans="1:12" x14ac:dyDescent="0.25">
      <c r="A168" s="116" t="s">
        <v>428</v>
      </c>
      <c r="B168" s="21" t="s">
        <v>213</v>
      </c>
      <c r="C168" s="22">
        <v>2523</v>
      </c>
      <c r="D168" s="7" t="str">
        <f>IF($B168="N/A","N/A",IF(C168&gt;10,"No",IF(C168&lt;-10,"No","Yes")))</f>
        <v>N/A</v>
      </c>
      <c r="E168" s="22">
        <v>2851</v>
      </c>
      <c r="F168" s="7" t="str">
        <f>IF($B168="N/A","N/A",IF(E168&gt;10,"No",IF(E168&lt;-10,"No","Yes")))</f>
        <v>N/A</v>
      </c>
      <c r="G168" s="22">
        <v>119</v>
      </c>
      <c r="H168" s="7" t="str">
        <f>IF($B168="N/A","N/A",IF(G168&gt;10,"No",IF(G168&lt;-10,"No","Yes")))</f>
        <v>N/A</v>
      </c>
      <c r="I168" s="8">
        <v>13</v>
      </c>
      <c r="J168" s="8">
        <v>-95.8</v>
      </c>
      <c r="K168" s="25" t="s">
        <v>734</v>
      </c>
      <c r="L168" s="85" t="str">
        <f t="shared" si="57"/>
        <v>No</v>
      </c>
    </row>
    <row r="169" spans="1:12" x14ac:dyDescent="0.25">
      <c r="A169" s="116" t="s">
        <v>429</v>
      </c>
      <c r="B169" s="21" t="s">
        <v>213</v>
      </c>
      <c r="C169" s="22">
        <v>2165</v>
      </c>
      <c r="D169" s="7" t="str">
        <f>IF($B169="N/A","N/A",IF(C169&gt;10,"No",IF(C169&lt;-10,"No","Yes")))</f>
        <v>N/A</v>
      </c>
      <c r="E169" s="22">
        <v>2525</v>
      </c>
      <c r="F169" s="7" t="str">
        <f>IF($B169="N/A","N/A",IF(E169&gt;10,"No",IF(E169&lt;-10,"No","Yes")))</f>
        <v>N/A</v>
      </c>
      <c r="G169" s="22">
        <v>50</v>
      </c>
      <c r="H169" s="7" t="str">
        <f>IF($B169="N/A","N/A",IF(G169&gt;10,"No",IF(G169&lt;-10,"No","Yes")))</f>
        <v>N/A</v>
      </c>
      <c r="I169" s="8">
        <v>16.63</v>
      </c>
      <c r="J169" s="8">
        <v>-98</v>
      </c>
      <c r="K169" s="25" t="s">
        <v>734</v>
      </c>
      <c r="L169" s="85" t="str">
        <f t="shared" si="57"/>
        <v>No</v>
      </c>
    </row>
    <row r="170" spans="1:12" x14ac:dyDescent="0.25">
      <c r="A170" s="116" t="s">
        <v>1724</v>
      </c>
      <c r="B170" s="21" t="s">
        <v>213</v>
      </c>
      <c r="C170" s="22">
        <v>811</v>
      </c>
      <c r="D170" s="7" t="str">
        <f>IF($B170="N/A","N/A",IF(C170&gt;10,"No",IF(C170&lt;-10,"No","Yes")))</f>
        <v>N/A</v>
      </c>
      <c r="E170" s="22">
        <v>704</v>
      </c>
      <c r="F170" s="7" t="str">
        <f>IF($B170="N/A","N/A",IF(E170&gt;10,"No",IF(E170&lt;-10,"No","Yes")))</f>
        <v>N/A</v>
      </c>
      <c r="G170" s="22">
        <v>7806</v>
      </c>
      <c r="H170" s="7" t="str">
        <f>IF($B170="N/A","N/A",IF(G170&gt;10,"No",IF(G170&lt;-10,"No","Yes")))</f>
        <v>N/A</v>
      </c>
      <c r="I170" s="8">
        <v>-13.2</v>
      </c>
      <c r="J170" s="8">
        <v>1009</v>
      </c>
      <c r="K170" s="25" t="s">
        <v>734</v>
      </c>
      <c r="L170" s="85" t="str">
        <f t="shared" si="57"/>
        <v>No</v>
      </c>
    </row>
    <row r="171" spans="1:12" x14ac:dyDescent="0.25">
      <c r="A171" s="130" t="s">
        <v>1007</v>
      </c>
      <c r="B171" s="21" t="s">
        <v>213</v>
      </c>
      <c r="C171" s="22">
        <v>1463</v>
      </c>
      <c r="D171" s="7" t="str">
        <f t="shared" si="54"/>
        <v>N/A</v>
      </c>
      <c r="E171" s="22">
        <v>1756</v>
      </c>
      <c r="F171" s="7" t="str">
        <f t="shared" si="55"/>
        <v>N/A</v>
      </c>
      <c r="G171" s="22">
        <v>299</v>
      </c>
      <c r="H171" s="7" t="str">
        <f t="shared" si="56"/>
        <v>N/A</v>
      </c>
      <c r="I171" s="8">
        <v>20.03</v>
      </c>
      <c r="J171" s="8">
        <v>-83</v>
      </c>
      <c r="K171" s="25" t="s">
        <v>734</v>
      </c>
      <c r="L171" s="85" t="str">
        <f t="shared" si="57"/>
        <v>No</v>
      </c>
    </row>
    <row r="172" spans="1:12" x14ac:dyDescent="0.25">
      <c r="A172" s="116" t="s">
        <v>1008</v>
      </c>
      <c r="B172" s="21" t="s">
        <v>213</v>
      </c>
      <c r="C172" s="22">
        <v>999</v>
      </c>
      <c r="D172" s="7" t="str">
        <f>IF($B172="N/A","N/A",IF(C172&gt;10,"No",IF(C172&lt;-10,"No","Yes")))</f>
        <v>N/A</v>
      </c>
      <c r="E172" s="22">
        <v>1094</v>
      </c>
      <c r="F172" s="7" t="str">
        <f>IF($B172="N/A","N/A",IF(E172&gt;10,"No",IF(E172&lt;-10,"No","Yes")))</f>
        <v>N/A</v>
      </c>
      <c r="G172" s="22">
        <v>173</v>
      </c>
      <c r="H172" s="7" t="str">
        <f>IF($B172="N/A","N/A",IF(G172&gt;10,"No",IF(G172&lt;-10,"No","Yes")))</f>
        <v>N/A</v>
      </c>
      <c r="I172" s="8">
        <v>9.51</v>
      </c>
      <c r="J172" s="8">
        <v>-84.2</v>
      </c>
      <c r="K172" s="25" t="s">
        <v>734</v>
      </c>
      <c r="L172" s="85" t="str">
        <f t="shared" si="57"/>
        <v>No</v>
      </c>
    </row>
    <row r="173" spans="1:12" x14ac:dyDescent="0.25">
      <c r="A173" s="116" t="s">
        <v>1009</v>
      </c>
      <c r="B173" s="21" t="s">
        <v>213</v>
      </c>
      <c r="C173" s="22">
        <v>11</v>
      </c>
      <c r="D173" s="7" t="str">
        <f>IF($B173="N/A","N/A",IF(C173&gt;10,"No",IF(C173&lt;-10,"No","Yes")))</f>
        <v>N/A</v>
      </c>
      <c r="E173" s="22">
        <v>11</v>
      </c>
      <c r="F173" s="7" t="str">
        <f>IF($B173="N/A","N/A",IF(E173&gt;10,"No",IF(E173&lt;-10,"No","Yes")))</f>
        <v>N/A</v>
      </c>
      <c r="G173" s="22">
        <v>11</v>
      </c>
      <c r="H173" s="7" t="str">
        <f>IF($B173="N/A","N/A",IF(G173&gt;10,"No",IF(G173&lt;-10,"No","Yes")))</f>
        <v>N/A</v>
      </c>
      <c r="I173" s="8">
        <v>100</v>
      </c>
      <c r="J173" s="8">
        <v>-75</v>
      </c>
      <c r="K173" s="25" t="s">
        <v>734</v>
      </c>
      <c r="L173" s="85" t="str">
        <f t="shared" si="57"/>
        <v>No</v>
      </c>
    </row>
    <row r="174" spans="1:12" ht="25" x14ac:dyDescent="0.25">
      <c r="A174" s="116" t="s">
        <v>1010</v>
      </c>
      <c r="B174" s="21" t="s">
        <v>213</v>
      </c>
      <c r="C174" s="22">
        <v>324</v>
      </c>
      <c r="D174" s="7" t="str">
        <f>IF($B174="N/A","N/A",IF(C174&gt;10,"No",IF(C174&lt;-10,"No","Yes")))</f>
        <v>N/A</v>
      </c>
      <c r="E174" s="22">
        <v>516</v>
      </c>
      <c r="F174" s="7" t="str">
        <f>IF($B174="N/A","N/A",IF(E174&gt;10,"No",IF(E174&lt;-10,"No","Yes")))</f>
        <v>N/A</v>
      </c>
      <c r="G174" s="22">
        <v>57</v>
      </c>
      <c r="H174" s="7" t="str">
        <f>IF($B174="N/A","N/A",IF(G174&gt;10,"No",IF(G174&lt;-10,"No","Yes")))</f>
        <v>N/A</v>
      </c>
      <c r="I174" s="8">
        <v>59.26</v>
      </c>
      <c r="J174" s="8">
        <v>-89</v>
      </c>
      <c r="K174" s="25" t="s">
        <v>734</v>
      </c>
      <c r="L174" s="85" t="str">
        <f t="shared" si="57"/>
        <v>No</v>
      </c>
    </row>
    <row r="175" spans="1:12" x14ac:dyDescent="0.25">
      <c r="A175" s="116" t="s">
        <v>1011</v>
      </c>
      <c r="B175" s="21" t="s">
        <v>213</v>
      </c>
      <c r="C175" s="22">
        <v>138</v>
      </c>
      <c r="D175" s="7" t="str">
        <f>IF($B175="N/A","N/A",IF(C175&gt;10,"No",IF(C175&lt;-10,"No","Yes")))</f>
        <v>N/A</v>
      </c>
      <c r="E175" s="22">
        <v>142</v>
      </c>
      <c r="F175" s="7" t="str">
        <f>IF($B175="N/A","N/A",IF(E175&gt;10,"No",IF(E175&lt;-10,"No","Yes")))</f>
        <v>N/A</v>
      </c>
      <c r="G175" s="22">
        <v>11</v>
      </c>
      <c r="H175" s="7" t="str">
        <f>IF($B175="N/A","N/A",IF(G175&gt;10,"No",IF(G175&lt;-10,"No","Yes")))</f>
        <v>N/A</v>
      </c>
      <c r="I175" s="8">
        <v>2.899</v>
      </c>
      <c r="J175" s="8">
        <v>-93</v>
      </c>
      <c r="K175" s="25" t="s">
        <v>734</v>
      </c>
      <c r="L175" s="85" t="str">
        <f t="shared" si="57"/>
        <v>No</v>
      </c>
    </row>
    <row r="176" spans="1:12" ht="25" x14ac:dyDescent="0.25">
      <c r="A176" s="116" t="s">
        <v>1725</v>
      </c>
      <c r="B176" s="21" t="s">
        <v>213</v>
      </c>
      <c r="C176" s="22">
        <v>0</v>
      </c>
      <c r="D176" s="7" t="str">
        <f>IF($B176="N/A","N/A",IF(C176&gt;10,"No",IF(C176&lt;-10,"No","Yes")))</f>
        <v>N/A</v>
      </c>
      <c r="E176" s="22">
        <v>0</v>
      </c>
      <c r="F176" s="7" t="str">
        <f>IF($B176="N/A","N/A",IF(E176&gt;10,"No",IF(E176&lt;-10,"No","Yes")))</f>
        <v>N/A</v>
      </c>
      <c r="G176" s="22">
        <v>58</v>
      </c>
      <c r="H176" s="7" t="str">
        <f>IF($B176="N/A","N/A",IF(G176&gt;10,"No",IF(G176&lt;-10,"No","Yes")))</f>
        <v>N/A</v>
      </c>
      <c r="I176" s="8" t="s">
        <v>1750</v>
      </c>
      <c r="J176" s="8" t="s">
        <v>1750</v>
      </c>
      <c r="K176" s="25" t="s">
        <v>734</v>
      </c>
      <c r="L176" s="85" t="str">
        <f t="shared" si="57"/>
        <v>N/A</v>
      </c>
    </row>
    <row r="177" spans="1:12" x14ac:dyDescent="0.25">
      <c r="A177" s="130" t="s">
        <v>1012</v>
      </c>
      <c r="B177" s="21" t="s">
        <v>213</v>
      </c>
      <c r="C177" s="22">
        <v>524</v>
      </c>
      <c r="D177" s="7" t="str">
        <f t="shared" si="54"/>
        <v>N/A</v>
      </c>
      <c r="E177" s="22">
        <v>568</v>
      </c>
      <c r="F177" s="7" t="str">
        <f t="shared" si="55"/>
        <v>N/A</v>
      </c>
      <c r="G177" s="22">
        <v>295</v>
      </c>
      <c r="H177" s="7" t="str">
        <f t="shared" si="56"/>
        <v>N/A</v>
      </c>
      <c r="I177" s="8">
        <v>8.3970000000000002</v>
      </c>
      <c r="J177" s="8">
        <v>-48.1</v>
      </c>
      <c r="K177" s="25" t="s">
        <v>734</v>
      </c>
      <c r="L177" s="85" t="str">
        <f t="shared" si="57"/>
        <v>No</v>
      </c>
    </row>
    <row r="178" spans="1:12" x14ac:dyDescent="0.25">
      <c r="A178" s="116" t="s">
        <v>1013</v>
      </c>
      <c r="B178" s="21" t="s">
        <v>213</v>
      </c>
      <c r="C178" s="22">
        <v>522</v>
      </c>
      <c r="D178" s="7" t="str">
        <f t="shared" si="54"/>
        <v>N/A</v>
      </c>
      <c r="E178" s="22">
        <v>563</v>
      </c>
      <c r="F178" s="7" t="str">
        <f t="shared" si="55"/>
        <v>N/A</v>
      </c>
      <c r="G178" s="22">
        <v>67</v>
      </c>
      <c r="H178" s="7" t="str">
        <f t="shared" si="56"/>
        <v>N/A</v>
      </c>
      <c r="I178" s="8">
        <v>7.8540000000000001</v>
      </c>
      <c r="J178" s="8">
        <v>-88.1</v>
      </c>
      <c r="K178" s="25" t="s">
        <v>734</v>
      </c>
      <c r="L178" s="85" t="str">
        <f t="shared" si="57"/>
        <v>No</v>
      </c>
    </row>
    <row r="179" spans="1:12" x14ac:dyDescent="0.25">
      <c r="A179" s="116" t="s">
        <v>1014</v>
      </c>
      <c r="B179" s="21" t="s">
        <v>213</v>
      </c>
      <c r="C179" s="22">
        <v>11</v>
      </c>
      <c r="D179" s="7" t="str">
        <f t="shared" si="54"/>
        <v>N/A</v>
      </c>
      <c r="E179" s="22">
        <v>11</v>
      </c>
      <c r="F179" s="7" t="str">
        <f t="shared" si="55"/>
        <v>N/A</v>
      </c>
      <c r="G179" s="22">
        <v>0</v>
      </c>
      <c r="H179" s="7" t="str">
        <f t="shared" si="56"/>
        <v>N/A</v>
      </c>
      <c r="I179" s="8">
        <v>50</v>
      </c>
      <c r="J179" s="8">
        <v>-100</v>
      </c>
      <c r="K179" s="25" t="s">
        <v>734</v>
      </c>
      <c r="L179" s="85" t="str">
        <f t="shared" si="57"/>
        <v>No</v>
      </c>
    </row>
    <row r="180" spans="1:12" x14ac:dyDescent="0.25">
      <c r="A180" s="116" t="s">
        <v>1015</v>
      </c>
      <c r="B180" s="21" t="s">
        <v>213</v>
      </c>
      <c r="C180" s="22">
        <v>0</v>
      </c>
      <c r="D180" s="7" t="str">
        <f t="shared" si="54"/>
        <v>N/A</v>
      </c>
      <c r="E180" s="22">
        <v>11</v>
      </c>
      <c r="F180" s="7" t="str">
        <f t="shared" si="55"/>
        <v>N/A</v>
      </c>
      <c r="G180" s="22">
        <v>11</v>
      </c>
      <c r="H180" s="7" t="str">
        <f t="shared" si="56"/>
        <v>N/A</v>
      </c>
      <c r="I180" s="8" t="s">
        <v>1750</v>
      </c>
      <c r="J180" s="8">
        <v>100</v>
      </c>
      <c r="K180" s="25" t="s">
        <v>734</v>
      </c>
      <c r="L180" s="85" t="str">
        <f t="shared" si="57"/>
        <v>No</v>
      </c>
    </row>
    <row r="181" spans="1:12" x14ac:dyDescent="0.25">
      <c r="A181" s="116" t="s">
        <v>1016</v>
      </c>
      <c r="B181" s="21" t="s">
        <v>213</v>
      </c>
      <c r="C181" s="22">
        <v>0</v>
      </c>
      <c r="D181" s="7" t="str">
        <f t="shared" si="54"/>
        <v>N/A</v>
      </c>
      <c r="E181" s="22">
        <v>0</v>
      </c>
      <c r="F181" s="7" t="str">
        <f t="shared" si="55"/>
        <v>N/A</v>
      </c>
      <c r="G181" s="22">
        <v>0</v>
      </c>
      <c r="H181" s="7" t="str">
        <f t="shared" si="56"/>
        <v>N/A</v>
      </c>
      <c r="I181" s="8" t="s">
        <v>1750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224</v>
      </c>
      <c r="H182" s="7" t="str">
        <f t="shared" si="56"/>
        <v>N/A</v>
      </c>
      <c r="I182" s="8" t="s">
        <v>1750</v>
      </c>
      <c r="J182" s="8" t="s">
        <v>1750</v>
      </c>
      <c r="K182" s="25" t="s">
        <v>734</v>
      </c>
      <c r="L182" s="85" t="str">
        <f t="shared" si="57"/>
        <v>N/A</v>
      </c>
    </row>
    <row r="183" spans="1:12" x14ac:dyDescent="0.25">
      <c r="A183" s="130" t="s">
        <v>1017</v>
      </c>
      <c r="B183" s="25" t="s">
        <v>213</v>
      </c>
      <c r="C183" s="1">
        <v>129</v>
      </c>
      <c r="D183" s="7" t="str">
        <f t="shared" si="54"/>
        <v>N/A</v>
      </c>
      <c r="E183" s="1">
        <v>130</v>
      </c>
      <c r="F183" s="7" t="str">
        <f t="shared" si="55"/>
        <v>N/A</v>
      </c>
      <c r="G183" s="1">
        <v>11</v>
      </c>
      <c r="H183" s="7" t="str">
        <f t="shared" si="56"/>
        <v>N/A</v>
      </c>
      <c r="I183" s="8">
        <v>0.7752</v>
      </c>
      <c r="J183" s="8">
        <v>-92.3</v>
      </c>
      <c r="K183" s="25" t="s">
        <v>734</v>
      </c>
      <c r="L183" s="118" t="str">
        <f t="shared" si="57"/>
        <v>No</v>
      </c>
    </row>
    <row r="184" spans="1:12" x14ac:dyDescent="0.25">
      <c r="A184" s="116" t="s">
        <v>1018</v>
      </c>
      <c r="B184" s="21" t="s">
        <v>213</v>
      </c>
      <c r="C184" s="22">
        <v>11</v>
      </c>
      <c r="D184" s="7" t="str">
        <f t="shared" si="54"/>
        <v>N/A</v>
      </c>
      <c r="E184" s="22">
        <v>11</v>
      </c>
      <c r="F184" s="7" t="str">
        <f t="shared" si="55"/>
        <v>N/A</v>
      </c>
      <c r="G184" s="22">
        <v>0</v>
      </c>
      <c r="H184" s="7" t="str">
        <f t="shared" si="56"/>
        <v>N/A</v>
      </c>
      <c r="I184" s="8">
        <v>-28.6</v>
      </c>
      <c r="J184" s="8">
        <v>-100</v>
      </c>
      <c r="K184" s="25" t="s">
        <v>734</v>
      </c>
      <c r="L184" s="85" t="str">
        <f t="shared" si="57"/>
        <v>No</v>
      </c>
    </row>
    <row r="185" spans="1:12" x14ac:dyDescent="0.25">
      <c r="A185" s="116" t="s">
        <v>1019</v>
      </c>
      <c r="B185" s="21" t="s">
        <v>213</v>
      </c>
      <c r="C185" s="22">
        <v>0</v>
      </c>
      <c r="D185" s="7" t="str">
        <f t="shared" si="54"/>
        <v>N/A</v>
      </c>
      <c r="E185" s="22">
        <v>0</v>
      </c>
      <c r="F185" s="7" t="str">
        <f t="shared" si="55"/>
        <v>N/A</v>
      </c>
      <c r="G185" s="22">
        <v>0</v>
      </c>
      <c r="H185" s="7" t="str">
        <f t="shared" si="56"/>
        <v>N/A</v>
      </c>
      <c r="I185" s="8" t="s">
        <v>1750</v>
      </c>
      <c r="J185" s="8" t="s">
        <v>1750</v>
      </c>
      <c r="K185" s="25" t="s">
        <v>734</v>
      </c>
      <c r="L185" s="85" t="str">
        <f t="shared" si="57"/>
        <v>N/A</v>
      </c>
    </row>
    <row r="186" spans="1:12" x14ac:dyDescent="0.25">
      <c r="A186" s="116" t="s">
        <v>1020</v>
      </c>
      <c r="B186" s="21" t="s">
        <v>213</v>
      </c>
      <c r="C186" s="22">
        <v>79</v>
      </c>
      <c r="D186" s="7" t="str">
        <f t="shared" si="54"/>
        <v>N/A</v>
      </c>
      <c r="E186" s="22">
        <v>81</v>
      </c>
      <c r="F186" s="7" t="str">
        <f t="shared" si="55"/>
        <v>N/A</v>
      </c>
      <c r="G186" s="22">
        <v>11</v>
      </c>
      <c r="H186" s="7" t="str">
        <f t="shared" si="56"/>
        <v>N/A</v>
      </c>
      <c r="I186" s="8">
        <v>2.532</v>
      </c>
      <c r="J186" s="8">
        <v>-96.3</v>
      </c>
      <c r="K186" s="25" t="s">
        <v>734</v>
      </c>
      <c r="L186" s="85" t="str">
        <f t="shared" si="57"/>
        <v>No</v>
      </c>
    </row>
    <row r="187" spans="1:12" x14ac:dyDescent="0.25">
      <c r="A187" s="116" t="s">
        <v>1021</v>
      </c>
      <c r="B187" s="21" t="s">
        <v>213</v>
      </c>
      <c r="C187" s="22">
        <v>43</v>
      </c>
      <c r="D187" s="7" t="str">
        <f t="shared" si="54"/>
        <v>N/A</v>
      </c>
      <c r="E187" s="22">
        <v>44</v>
      </c>
      <c r="F187" s="7" t="str">
        <f t="shared" si="55"/>
        <v>N/A</v>
      </c>
      <c r="G187" s="22">
        <v>11</v>
      </c>
      <c r="H187" s="7" t="str">
        <f t="shared" si="56"/>
        <v>N/A</v>
      </c>
      <c r="I187" s="8">
        <v>2.3260000000000001</v>
      </c>
      <c r="J187" s="8">
        <v>-90.9</v>
      </c>
      <c r="K187" s="25" t="s">
        <v>734</v>
      </c>
      <c r="L187" s="85" t="str">
        <f t="shared" si="57"/>
        <v>No</v>
      </c>
    </row>
    <row r="188" spans="1:12" ht="25" x14ac:dyDescent="0.25">
      <c r="A188" s="116" t="s">
        <v>1727</v>
      </c>
      <c r="B188" s="21" t="s">
        <v>213</v>
      </c>
      <c r="C188" s="22">
        <v>0</v>
      </c>
      <c r="D188" s="7" t="str">
        <f t="shared" si="54"/>
        <v>N/A</v>
      </c>
      <c r="E188" s="22">
        <v>0</v>
      </c>
      <c r="F188" s="7" t="str">
        <f t="shared" si="55"/>
        <v>N/A</v>
      </c>
      <c r="G188" s="22">
        <v>11</v>
      </c>
      <c r="H188" s="7" t="str">
        <f t="shared" si="56"/>
        <v>N/A</v>
      </c>
      <c r="I188" s="8" t="s">
        <v>1750</v>
      </c>
      <c r="J188" s="8" t="s">
        <v>1750</v>
      </c>
      <c r="K188" s="25" t="s">
        <v>734</v>
      </c>
      <c r="L188" s="85" t="str">
        <f t="shared" si="57"/>
        <v>N/A</v>
      </c>
    </row>
    <row r="189" spans="1:12" x14ac:dyDescent="0.25">
      <c r="A189" s="130" t="s">
        <v>1022</v>
      </c>
      <c r="B189" s="25" t="s">
        <v>213</v>
      </c>
      <c r="C189" s="1">
        <v>105</v>
      </c>
      <c r="D189" s="7" t="str">
        <f t="shared" si="54"/>
        <v>N/A</v>
      </c>
      <c r="E189" s="1">
        <v>115</v>
      </c>
      <c r="F189" s="7" t="str">
        <f t="shared" si="55"/>
        <v>N/A</v>
      </c>
      <c r="G189" s="1">
        <v>11</v>
      </c>
      <c r="H189" s="7" t="str">
        <f t="shared" si="56"/>
        <v>N/A</v>
      </c>
      <c r="I189" s="8">
        <v>9.5239999999999991</v>
      </c>
      <c r="J189" s="8">
        <v>-98.3</v>
      </c>
      <c r="K189" s="25" t="s">
        <v>734</v>
      </c>
      <c r="L189" s="118" t="str">
        <f t="shared" si="57"/>
        <v>No</v>
      </c>
    </row>
    <row r="190" spans="1:12" ht="25" x14ac:dyDescent="0.25">
      <c r="A190" s="116" t="s">
        <v>1023</v>
      </c>
      <c r="B190" s="21" t="s">
        <v>213</v>
      </c>
      <c r="C190" s="22">
        <v>11</v>
      </c>
      <c r="D190" s="7" t="str">
        <f t="shared" si="54"/>
        <v>N/A</v>
      </c>
      <c r="E190" s="22">
        <v>11</v>
      </c>
      <c r="F190" s="7" t="str">
        <f t="shared" si="55"/>
        <v>N/A</v>
      </c>
      <c r="G190" s="22">
        <v>0</v>
      </c>
      <c r="H190" s="7" t="str">
        <f t="shared" si="56"/>
        <v>N/A</v>
      </c>
      <c r="I190" s="8">
        <v>-25</v>
      </c>
      <c r="J190" s="8">
        <v>-100</v>
      </c>
      <c r="K190" s="25" t="s">
        <v>734</v>
      </c>
      <c r="L190" s="85" t="str">
        <f t="shared" si="57"/>
        <v>No</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1750</v>
      </c>
      <c r="J191" s="8" t="s">
        <v>1750</v>
      </c>
      <c r="K191" s="25" t="s">
        <v>734</v>
      </c>
      <c r="L191" s="85" t="str">
        <f t="shared" si="57"/>
        <v>N/A</v>
      </c>
    </row>
    <row r="192" spans="1:12" ht="25" x14ac:dyDescent="0.25">
      <c r="A192" s="116" t="s">
        <v>1025</v>
      </c>
      <c r="B192" s="21" t="s">
        <v>213</v>
      </c>
      <c r="C192" s="22">
        <v>79</v>
      </c>
      <c r="D192" s="7" t="str">
        <f t="shared" si="54"/>
        <v>N/A</v>
      </c>
      <c r="E192" s="22">
        <v>85</v>
      </c>
      <c r="F192" s="7" t="str">
        <f t="shared" si="55"/>
        <v>N/A</v>
      </c>
      <c r="G192" s="22">
        <v>11</v>
      </c>
      <c r="H192" s="7" t="str">
        <f t="shared" si="56"/>
        <v>N/A</v>
      </c>
      <c r="I192" s="8">
        <v>7.5949999999999998</v>
      </c>
      <c r="J192" s="8">
        <v>-97.6</v>
      </c>
      <c r="K192" s="25" t="s">
        <v>734</v>
      </c>
      <c r="L192" s="85" t="str">
        <f t="shared" si="57"/>
        <v>No</v>
      </c>
    </row>
    <row r="193" spans="1:12" ht="25" x14ac:dyDescent="0.25">
      <c r="A193" s="116" t="s">
        <v>1026</v>
      </c>
      <c r="B193" s="21" t="s">
        <v>213</v>
      </c>
      <c r="C193" s="22">
        <v>22</v>
      </c>
      <c r="D193" s="7" t="str">
        <f t="shared" si="54"/>
        <v>N/A</v>
      </c>
      <c r="E193" s="22">
        <v>27</v>
      </c>
      <c r="F193" s="7" t="str">
        <f t="shared" si="55"/>
        <v>N/A</v>
      </c>
      <c r="G193" s="22">
        <v>0</v>
      </c>
      <c r="H193" s="7" t="str">
        <f t="shared" si="56"/>
        <v>N/A</v>
      </c>
      <c r="I193" s="8">
        <v>22.73</v>
      </c>
      <c r="J193" s="8">
        <v>-100</v>
      </c>
      <c r="K193" s="25" t="s">
        <v>734</v>
      </c>
      <c r="L193" s="85" t="str">
        <f t="shared" si="57"/>
        <v>No</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1750</v>
      </c>
      <c r="J194" s="8" t="s">
        <v>1750</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4503</v>
      </c>
      <c r="D201" s="7" t="str">
        <f t="shared" si="54"/>
        <v>N/A</v>
      </c>
      <c r="E201" s="1">
        <v>4789</v>
      </c>
      <c r="F201" s="7" t="str">
        <f t="shared" si="55"/>
        <v>N/A</v>
      </c>
      <c r="G201" s="1">
        <v>113</v>
      </c>
      <c r="H201" s="7" t="str">
        <f t="shared" si="56"/>
        <v>N/A</v>
      </c>
      <c r="I201" s="8">
        <v>6.351</v>
      </c>
      <c r="J201" s="8">
        <v>-97.6</v>
      </c>
      <c r="K201" s="25" t="s">
        <v>734</v>
      </c>
      <c r="L201" s="118" t="str">
        <f t="shared" si="57"/>
        <v>No</v>
      </c>
    </row>
    <row r="202" spans="1:12" x14ac:dyDescent="0.25">
      <c r="A202" s="116" t="s">
        <v>1033</v>
      </c>
      <c r="B202" s="21" t="s">
        <v>213</v>
      </c>
      <c r="C202" s="22">
        <v>161</v>
      </c>
      <c r="D202" s="7" t="str">
        <f t="shared" si="54"/>
        <v>N/A</v>
      </c>
      <c r="E202" s="22">
        <v>114</v>
      </c>
      <c r="F202" s="7" t="str">
        <f t="shared" si="55"/>
        <v>N/A</v>
      </c>
      <c r="G202" s="22">
        <v>11</v>
      </c>
      <c r="H202" s="7" t="str">
        <f t="shared" si="56"/>
        <v>N/A</v>
      </c>
      <c r="I202" s="8">
        <v>-29.2</v>
      </c>
      <c r="J202" s="8">
        <v>-96.5</v>
      </c>
      <c r="K202" s="25" t="s">
        <v>734</v>
      </c>
      <c r="L202" s="85" t="str">
        <f t="shared" si="57"/>
        <v>No</v>
      </c>
    </row>
    <row r="203" spans="1:12" x14ac:dyDescent="0.25">
      <c r="A203" s="116" t="s">
        <v>1034</v>
      </c>
      <c r="B203" s="21" t="s">
        <v>213</v>
      </c>
      <c r="C203" s="22">
        <v>11</v>
      </c>
      <c r="D203" s="7" t="str">
        <f t="shared" si="54"/>
        <v>N/A</v>
      </c>
      <c r="E203" s="22">
        <v>0</v>
      </c>
      <c r="F203" s="7" t="str">
        <f t="shared" si="55"/>
        <v>N/A</v>
      </c>
      <c r="G203" s="22">
        <v>0</v>
      </c>
      <c r="H203" s="7" t="str">
        <f t="shared" si="56"/>
        <v>N/A</v>
      </c>
      <c r="I203" s="8">
        <v>-100</v>
      </c>
      <c r="J203" s="8" t="s">
        <v>1750</v>
      </c>
      <c r="K203" s="25" t="s">
        <v>734</v>
      </c>
      <c r="L203" s="85" t="str">
        <f t="shared" si="57"/>
        <v>N/A</v>
      </c>
    </row>
    <row r="204" spans="1:12" x14ac:dyDescent="0.25">
      <c r="A204" s="116" t="s">
        <v>1035</v>
      </c>
      <c r="B204" s="21" t="s">
        <v>213</v>
      </c>
      <c r="C204" s="22">
        <v>2039</v>
      </c>
      <c r="D204" s="7" t="str">
        <f t="shared" si="54"/>
        <v>N/A</v>
      </c>
      <c r="E204" s="22">
        <v>2165</v>
      </c>
      <c r="F204" s="7" t="str">
        <f t="shared" si="55"/>
        <v>N/A</v>
      </c>
      <c r="G204" s="22">
        <v>44</v>
      </c>
      <c r="H204" s="7" t="str">
        <f t="shared" si="56"/>
        <v>N/A</v>
      </c>
      <c r="I204" s="8">
        <v>6.1790000000000003</v>
      </c>
      <c r="J204" s="8">
        <v>-98</v>
      </c>
      <c r="K204" s="25" t="s">
        <v>734</v>
      </c>
      <c r="L204" s="85" t="str">
        <f t="shared" si="57"/>
        <v>No</v>
      </c>
    </row>
    <row r="205" spans="1:12" x14ac:dyDescent="0.25">
      <c r="A205" s="116" t="s">
        <v>1036</v>
      </c>
      <c r="B205" s="21" t="s">
        <v>213</v>
      </c>
      <c r="C205" s="22">
        <v>1893</v>
      </c>
      <c r="D205" s="7" t="str">
        <f t="shared" si="54"/>
        <v>N/A</v>
      </c>
      <c r="E205" s="22">
        <v>2200</v>
      </c>
      <c r="F205" s="7" t="str">
        <f t="shared" si="55"/>
        <v>N/A</v>
      </c>
      <c r="G205" s="22">
        <v>34</v>
      </c>
      <c r="H205" s="7" t="str">
        <f t="shared" si="56"/>
        <v>N/A</v>
      </c>
      <c r="I205" s="8">
        <v>16.22</v>
      </c>
      <c r="J205" s="8">
        <v>-98.5</v>
      </c>
      <c r="K205" s="25" t="s">
        <v>734</v>
      </c>
      <c r="L205" s="85" t="str">
        <f t="shared" si="57"/>
        <v>No</v>
      </c>
    </row>
    <row r="206" spans="1:12" ht="25" x14ac:dyDescent="0.25">
      <c r="A206" s="116" t="s">
        <v>1730</v>
      </c>
      <c r="B206" s="21" t="s">
        <v>213</v>
      </c>
      <c r="C206" s="22">
        <v>409</v>
      </c>
      <c r="D206" s="7" t="str">
        <f t="shared" si="54"/>
        <v>N/A</v>
      </c>
      <c r="E206" s="22">
        <v>310</v>
      </c>
      <c r="F206" s="7" t="str">
        <f t="shared" si="55"/>
        <v>N/A</v>
      </c>
      <c r="G206" s="22">
        <v>31</v>
      </c>
      <c r="H206" s="7" t="str">
        <f t="shared" si="56"/>
        <v>N/A</v>
      </c>
      <c r="I206" s="8">
        <v>-24.2</v>
      </c>
      <c r="J206" s="8">
        <v>-90</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1750</v>
      </c>
      <c r="J207" s="8" t="s">
        <v>1750</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1750</v>
      </c>
      <c r="J210" s="8" t="s">
        <v>1750</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1750</v>
      </c>
      <c r="J211" s="8" t="s">
        <v>1750</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1750</v>
      </c>
      <c r="J212" s="8" t="s">
        <v>1750</v>
      </c>
      <c r="K212" s="25" t="s">
        <v>734</v>
      </c>
      <c r="L212" s="85" t="str">
        <f t="shared" si="57"/>
        <v>N/A</v>
      </c>
    </row>
    <row r="213" spans="1:12" x14ac:dyDescent="0.25">
      <c r="A213" s="130" t="s">
        <v>1042</v>
      </c>
      <c r="B213" s="21" t="s">
        <v>213</v>
      </c>
      <c r="C213" s="22">
        <v>143</v>
      </c>
      <c r="D213" s="7" t="str">
        <f t="shared" si="54"/>
        <v>N/A</v>
      </c>
      <c r="E213" s="22">
        <v>146</v>
      </c>
      <c r="F213" s="7" t="str">
        <f t="shared" si="55"/>
        <v>N/A</v>
      </c>
      <c r="G213" s="22">
        <v>11</v>
      </c>
      <c r="H213" s="7" t="str">
        <f t="shared" si="56"/>
        <v>N/A</v>
      </c>
      <c r="I213" s="8">
        <v>2.0979999999999999</v>
      </c>
      <c r="J213" s="8">
        <v>-95.9</v>
      </c>
      <c r="K213" s="25" t="s">
        <v>734</v>
      </c>
      <c r="L213" s="85" t="str">
        <f t="shared" si="57"/>
        <v>No</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11</v>
      </c>
      <c r="D216" s="7" t="str">
        <f t="shared" si="54"/>
        <v>N/A</v>
      </c>
      <c r="E216" s="22">
        <v>11</v>
      </c>
      <c r="F216" s="7" t="str">
        <f t="shared" si="55"/>
        <v>N/A</v>
      </c>
      <c r="G216" s="22">
        <v>0</v>
      </c>
      <c r="H216" s="7" t="str">
        <f t="shared" si="56"/>
        <v>N/A</v>
      </c>
      <c r="I216" s="8">
        <v>0</v>
      </c>
      <c r="J216" s="8">
        <v>-100</v>
      </c>
      <c r="K216" s="25" t="s">
        <v>734</v>
      </c>
      <c r="L216" s="85" t="str">
        <f t="shared" si="57"/>
        <v>No</v>
      </c>
    </row>
    <row r="217" spans="1:12" ht="25" x14ac:dyDescent="0.25">
      <c r="A217" s="116" t="s">
        <v>1046</v>
      </c>
      <c r="B217" s="21" t="s">
        <v>213</v>
      </c>
      <c r="C217" s="22">
        <v>67</v>
      </c>
      <c r="D217" s="7" t="str">
        <f t="shared" si="54"/>
        <v>N/A</v>
      </c>
      <c r="E217" s="22">
        <v>102</v>
      </c>
      <c r="F217" s="7" t="str">
        <f t="shared" si="55"/>
        <v>N/A</v>
      </c>
      <c r="G217" s="22">
        <v>11</v>
      </c>
      <c r="H217" s="7" t="str">
        <f t="shared" si="56"/>
        <v>N/A</v>
      </c>
      <c r="I217" s="8">
        <v>52.24</v>
      </c>
      <c r="J217" s="8">
        <v>-99</v>
      </c>
      <c r="K217" s="25" t="s">
        <v>734</v>
      </c>
      <c r="L217" s="85" t="str">
        <f t="shared" si="57"/>
        <v>No</v>
      </c>
    </row>
    <row r="218" spans="1:12" ht="25" x14ac:dyDescent="0.25">
      <c r="A218" s="116" t="s">
        <v>1732</v>
      </c>
      <c r="B218" s="21" t="s">
        <v>213</v>
      </c>
      <c r="C218" s="22">
        <v>74</v>
      </c>
      <c r="D218" s="7" t="str">
        <f t="shared" si="54"/>
        <v>N/A</v>
      </c>
      <c r="E218" s="22">
        <v>42</v>
      </c>
      <c r="F218" s="7" t="str">
        <f t="shared" si="55"/>
        <v>N/A</v>
      </c>
      <c r="G218" s="22">
        <v>11</v>
      </c>
      <c r="H218" s="7" t="str">
        <f t="shared" si="56"/>
        <v>N/A</v>
      </c>
      <c r="I218" s="8">
        <v>-43.2</v>
      </c>
      <c r="J218" s="8">
        <v>-88.1</v>
      </c>
      <c r="K218" s="25" t="s">
        <v>734</v>
      </c>
      <c r="L218" s="85" t="str">
        <f t="shared" si="57"/>
        <v>No</v>
      </c>
    </row>
    <row r="219" spans="1:12" x14ac:dyDescent="0.25">
      <c r="A219" s="130" t="s">
        <v>1047</v>
      </c>
      <c r="B219" s="21" t="s">
        <v>213</v>
      </c>
      <c r="C219" s="22">
        <v>330</v>
      </c>
      <c r="D219" s="7" t="str">
        <f t="shared" si="54"/>
        <v>N/A</v>
      </c>
      <c r="E219" s="22">
        <v>362</v>
      </c>
      <c r="F219" s="7" t="str">
        <f t="shared" si="55"/>
        <v>N/A</v>
      </c>
      <c r="G219" s="22">
        <v>89</v>
      </c>
      <c r="H219" s="7" t="str">
        <f t="shared" si="56"/>
        <v>N/A</v>
      </c>
      <c r="I219" s="8">
        <v>9.6969999999999992</v>
      </c>
      <c r="J219" s="8">
        <v>-75.400000000000006</v>
      </c>
      <c r="K219" s="25" t="s">
        <v>734</v>
      </c>
      <c r="L219" s="85" t="str">
        <f t="shared" si="57"/>
        <v>No</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11</v>
      </c>
      <c r="D223" s="7" t="str">
        <f t="shared" si="54"/>
        <v>N/A</v>
      </c>
      <c r="E223" s="22">
        <v>11</v>
      </c>
      <c r="F223" s="7" t="str">
        <f t="shared" si="55"/>
        <v>N/A</v>
      </c>
      <c r="G223" s="22">
        <v>0</v>
      </c>
      <c r="H223" s="7" t="str">
        <f t="shared" si="56"/>
        <v>N/A</v>
      </c>
      <c r="I223" s="8">
        <v>400</v>
      </c>
      <c r="J223" s="8">
        <v>-100</v>
      </c>
      <c r="K223" s="25" t="s">
        <v>734</v>
      </c>
      <c r="L223" s="85" t="str">
        <f t="shared" si="57"/>
        <v>No</v>
      </c>
    </row>
    <row r="224" spans="1:12" ht="25" x14ac:dyDescent="0.25">
      <c r="A224" s="117" t="s">
        <v>1733</v>
      </c>
      <c r="B224" s="21" t="s">
        <v>213</v>
      </c>
      <c r="C224" s="22">
        <v>328</v>
      </c>
      <c r="D224" s="7" t="str">
        <f t="shared" si="54"/>
        <v>N/A</v>
      </c>
      <c r="E224" s="22">
        <v>352</v>
      </c>
      <c r="F224" s="7" t="str">
        <f t="shared" si="55"/>
        <v>N/A</v>
      </c>
      <c r="G224" s="22">
        <v>89</v>
      </c>
      <c r="H224" s="7" t="str">
        <f t="shared" ref="H224:H230" si="58">IF($B224="N/A","N/A",IF(G224&gt;10,"No",IF(G224&lt;-10,"No","Yes")))</f>
        <v>N/A</v>
      </c>
      <c r="I224" s="8">
        <v>7.3170000000000002</v>
      </c>
      <c r="J224" s="8">
        <v>-74.7</v>
      </c>
      <c r="K224" s="25" t="s">
        <v>734</v>
      </c>
      <c r="L224" s="85" t="str">
        <f t="shared" ref="L224:L235" si="59">IF(J224="Div by 0", "N/A", IF(K224="N/A","N/A", IF(J224&gt;VALUE(MID(K224,1,2)), "No", IF(J224&lt;-1*VALUE(MID(K224,1,2)), "No", "Yes"))))</f>
        <v>No</v>
      </c>
    </row>
    <row r="225" spans="1:12" x14ac:dyDescent="0.25">
      <c r="A225" s="130" t="s">
        <v>1052</v>
      </c>
      <c r="B225" s="21" t="s">
        <v>213</v>
      </c>
      <c r="C225" s="22">
        <v>0</v>
      </c>
      <c r="D225" s="7" t="str">
        <f t="shared" si="54"/>
        <v>N/A</v>
      </c>
      <c r="E225" s="22">
        <v>0</v>
      </c>
      <c r="F225" s="7" t="str">
        <f t="shared" si="55"/>
        <v>N/A</v>
      </c>
      <c r="G225" s="22">
        <v>7416</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11</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11</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11</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7396</v>
      </c>
      <c r="H230" s="7" t="str">
        <f t="shared" si="58"/>
        <v>N/A</v>
      </c>
      <c r="I230" s="8" t="s">
        <v>1750</v>
      </c>
      <c r="J230" s="8" t="s">
        <v>1750</v>
      </c>
      <c r="K230" s="25" t="s">
        <v>734</v>
      </c>
      <c r="L230" s="85" t="str">
        <f t="shared" si="59"/>
        <v>N/A</v>
      </c>
    </row>
    <row r="231" spans="1:12" x14ac:dyDescent="0.25">
      <c r="A231" s="117" t="s">
        <v>1057</v>
      </c>
      <c r="B231" s="21" t="s">
        <v>289</v>
      </c>
      <c r="C231" s="4">
        <v>1.6117826872000001</v>
      </c>
      <c r="D231" s="7" t="str">
        <f>IF($B231="N/A","N/A",IF(C231&lt;15,"Yes","No"))</f>
        <v>Yes</v>
      </c>
      <c r="E231" s="4">
        <v>1.2077294686</v>
      </c>
      <c r="F231" s="7" t="str">
        <f>IF($B231="N/A","N/A",IF(E231&lt;15,"Yes","No"))</f>
        <v>Yes</v>
      </c>
      <c r="G231" s="4">
        <v>4.4714459294999997</v>
      </c>
      <c r="H231" s="7" t="str">
        <f>IF($B231="N/A","N/A",IF(G231&lt;15,"Yes","No"))</f>
        <v>Yes</v>
      </c>
      <c r="I231" s="8">
        <v>-25.1</v>
      </c>
      <c r="J231" s="8">
        <v>270.2</v>
      </c>
      <c r="K231" s="25" t="s">
        <v>734</v>
      </c>
      <c r="L231" s="85" t="str">
        <f t="shared" si="59"/>
        <v>No</v>
      </c>
    </row>
    <row r="232" spans="1:12" x14ac:dyDescent="0.25">
      <c r="A232" s="117" t="s">
        <v>1058</v>
      </c>
      <c r="B232" s="21" t="s">
        <v>213</v>
      </c>
      <c r="C232" s="22">
        <v>155</v>
      </c>
      <c r="D232" s="7" t="str">
        <f t="shared" ref="D232" si="60">IF($B232="N/A","N/A",IF(C232&gt;10,"No",IF(C232&lt;-10,"No","Yes")))</f>
        <v>N/A</v>
      </c>
      <c r="E232" s="22">
        <v>153</v>
      </c>
      <c r="F232" s="7" t="str">
        <f t="shared" ref="F232" si="61">IF($B232="N/A","N/A",IF(E232&gt;10,"No",IF(E232&lt;-10,"No","Yes")))</f>
        <v>N/A</v>
      </c>
      <c r="G232" s="22">
        <v>11</v>
      </c>
      <c r="H232" s="7" t="str">
        <f t="shared" ref="H232" si="62">IF($B232="N/A","N/A",IF(G232&gt;10,"No",IF(G232&lt;-10,"No","Yes")))</f>
        <v>N/A</v>
      </c>
      <c r="I232" s="8">
        <v>-1.29</v>
      </c>
      <c r="J232" s="8">
        <v>-94.8</v>
      </c>
      <c r="K232" s="25" t="s">
        <v>734</v>
      </c>
      <c r="L232" s="85" t="str">
        <f t="shared" si="59"/>
        <v>No</v>
      </c>
    </row>
    <row r="233" spans="1:12" x14ac:dyDescent="0.25">
      <c r="A233" s="117" t="s">
        <v>1059</v>
      </c>
      <c r="B233" s="21" t="s">
        <v>279</v>
      </c>
      <c r="C233" s="4">
        <v>2.1420674406</v>
      </c>
      <c r="D233" s="7" t="str">
        <f>IF($B233="N/A","N/A",IF(C233&lt;10,"Yes","No"))</f>
        <v>Yes</v>
      </c>
      <c r="E233" s="4">
        <v>1.9308430085999999</v>
      </c>
      <c r="F233" s="7" t="str">
        <f>IF($B233="N/A","N/A",IF(E233&lt;10,"Yes","No"))</f>
        <v>Yes</v>
      </c>
      <c r="G233" s="4">
        <v>0.1016518424</v>
      </c>
      <c r="H233" s="7" t="str">
        <f>IF($B233="N/A","N/A",IF(G233&lt;10,"Yes","No"))</f>
        <v>Yes</v>
      </c>
      <c r="I233" s="8">
        <v>-9.86</v>
      </c>
      <c r="J233" s="8">
        <v>-94.7</v>
      </c>
      <c r="K233" s="25" t="s">
        <v>734</v>
      </c>
      <c r="L233" s="85" t="str">
        <f t="shared" si="59"/>
        <v>No</v>
      </c>
    </row>
    <row r="234" spans="1:12" x14ac:dyDescent="0.25">
      <c r="A234" s="108" t="s">
        <v>72</v>
      </c>
      <c r="B234" s="21" t="s">
        <v>213</v>
      </c>
      <c r="C234" s="4">
        <v>45.644018340999999</v>
      </c>
      <c r="D234" s="7" t="str">
        <f t="shared" si="54"/>
        <v>N/A</v>
      </c>
      <c r="E234" s="4">
        <v>63.602847699000002</v>
      </c>
      <c r="F234" s="7" t="str">
        <f t="shared" si="55"/>
        <v>N/A</v>
      </c>
      <c r="G234" s="4">
        <v>89.380315917000004</v>
      </c>
      <c r="H234" s="7" t="str">
        <f>IF($B234="N/A","N/A",IF(G234&gt;10,"No",IF(G234&lt;-10,"No","Yes")))</f>
        <v>N/A</v>
      </c>
      <c r="I234" s="8">
        <v>39.35</v>
      </c>
      <c r="J234" s="8">
        <v>40.53</v>
      </c>
      <c r="K234" s="25" t="s">
        <v>734</v>
      </c>
      <c r="L234" s="85" t="str">
        <f t="shared" si="59"/>
        <v>No</v>
      </c>
    </row>
    <row r="235" spans="1:12" ht="25" x14ac:dyDescent="0.25">
      <c r="A235" s="117" t="s">
        <v>1060</v>
      </c>
      <c r="B235" s="21" t="s">
        <v>289</v>
      </c>
      <c r="C235" s="5">
        <v>1.1810476587000001</v>
      </c>
      <c r="D235" s="7" t="str">
        <f>IF($B235="N/A","N/A",IF(C235&lt;15,"Yes","No"))</f>
        <v>Yes</v>
      </c>
      <c r="E235" s="5">
        <v>0.85176709890000002</v>
      </c>
      <c r="F235" s="7" t="str">
        <f>IF($B235="N/A","N/A",IF(E235&lt;15,"Yes","No"))</f>
        <v>Yes</v>
      </c>
      <c r="G235" s="5">
        <v>1.1421628189999999</v>
      </c>
      <c r="H235" s="7" t="str">
        <f>IF($B235="N/A","N/A",IF(G235&lt;15,"Yes","No"))</f>
        <v>Yes</v>
      </c>
      <c r="I235" s="8">
        <v>-27.9</v>
      </c>
      <c r="J235" s="8">
        <v>34.090000000000003</v>
      </c>
      <c r="K235" s="25" t="s">
        <v>734</v>
      </c>
      <c r="L235" s="85" t="str">
        <f t="shared" si="59"/>
        <v>No</v>
      </c>
    </row>
    <row r="236" spans="1:12" ht="25" x14ac:dyDescent="0.25">
      <c r="A236" s="117" t="s">
        <v>152</v>
      </c>
      <c r="B236" s="21" t="s">
        <v>213</v>
      </c>
      <c r="C236" s="22">
        <v>14</v>
      </c>
      <c r="D236" s="7" t="str">
        <f>IF($B236="N/A","N/A",IF(C236&gt;10,"No",IF(C236&lt;-10,"No","Yes")))</f>
        <v>N/A</v>
      </c>
      <c r="E236" s="22">
        <v>21</v>
      </c>
      <c r="F236" s="7" t="str">
        <f>IF($B236="N/A","N/A",IF(E236&gt;10,"No",IF(E236&lt;-10,"No","Yes")))</f>
        <v>N/A</v>
      </c>
      <c r="G236" s="22">
        <v>7038</v>
      </c>
      <c r="H236" s="7" t="str">
        <f>IF($B236="N/A","N/A",IF(G236&gt;10,"No",IF(G236&lt;-10,"No","Yes")))</f>
        <v>N/A</v>
      </c>
      <c r="I236" s="8">
        <v>50</v>
      </c>
      <c r="J236" s="8">
        <v>33414</v>
      </c>
      <c r="K236" s="25" t="s">
        <v>734</v>
      </c>
      <c r="L236" s="85" t="str">
        <f>IF(J236="Div by 0", "N/A", IF(K236="N/A","N/A", IF(J236&gt;VALUE(MID(K236,1,2)), "No", IF(J236&lt;-1*VALUE(MID(K236,1,2)), "No", "Yes"))))</f>
        <v>No</v>
      </c>
    </row>
    <row r="237" spans="1:12" x14ac:dyDescent="0.25">
      <c r="A237" s="117" t="s">
        <v>1061</v>
      </c>
      <c r="B237" s="21" t="s">
        <v>213</v>
      </c>
      <c r="C237" s="22">
        <v>7236</v>
      </c>
      <c r="D237" s="7" t="str">
        <f t="shared" ref="D237:D242" si="63">IF($B237="N/A","N/A",IF(C237&gt;10,"No",IF(C237&lt;-10,"No","Yes")))</f>
        <v>N/A</v>
      </c>
      <c r="E237" s="22">
        <v>7924</v>
      </c>
      <c r="F237" s="7" t="str">
        <f t="shared" ref="F237:F242" si="64">IF($B237="N/A","N/A",IF(E237&gt;10,"No",IF(E237&lt;-10,"No","Yes")))</f>
        <v>N/A</v>
      </c>
      <c r="G237" s="22">
        <v>7870</v>
      </c>
      <c r="H237" s="7" t="str">
        <f>IF($B237="N/A","N/A",IF(G237&gt;10,"No",IF(G237&lt;-10,"No","Yes")))</f>
        <v>N/A</v>
      </c>
      <c r="I237" s="8">
        <v>9.5079999999999991</v>
      </c>
      <c r="J237" s="8">
        <v>-0.68100000000000005</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99.951397326999995</v>
      </c>
      <c r="H238" s="7" t="str">
        <f t="shared" ref="H238:H242" si="65">IF($B238="N/A","N/A",IF(G238&gt;10,"No",IF(G238&lt;-10,"No","Yes")))</f>
        <v>N/A</v>
      </c>
      <c r="I238" s="8">
        <v>0</v>
      </c>
      <c r="J238" s="8">
        <v>-4.9000000000000002E-2</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15</v>
      </c>
      <c r="H239" s="7" t="str">
        <f t="shared" si="65"/>
        <v>N/A</v>
      </c>
      <c r="I239" s="8" t="s">
        <v>1750</v>
      </c>
      <c r="J239" s="8" t="s">
        <v>1750</v>
      </c>
      <c r="K239" s="25" t="s">
        <v>213</v>
      </c>
      <c r="L239" s="85" t="str">
        <f t="shared" si="66"/>
        <v>N/A</v>
      </c>
    </row>
    <row r="240" spans="1:12" ht="25" x14ac:dyDescent="0.25">
      <c r="A240" s="117" t="s">
        <v>1064</v>
      </c>
      <c r="B240" s="21" t="s">
        <v>213</v>
      </c>
      <c r="C240" s="4" t="s">
        <v>1750</v>
      </c>
      <c r="D240" s="7" t="str">
        <f t="shared" si="63"/>
        <v>N/A</v>
      </c>
      <c r="E240" s="4" t="s">
        <v>1750</v>
      </c>
      <c r="F240" s="7" t="str">
        <f t="shared" si="64"/>
        <v>N/A</v>
      </c>
      <c r="G240" s="4">
        <v>78.947368420999993</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0</v>
      </c>
      <c r="F241" s="7" t="str">
        <f t="shared" si="64"/>
        <v>N/A</v>
      </c>
      <c r="G241" s="22">
        <v>19</v>
      </c>
      <c r="H241" s="7" t="str">
        <f t="shared" si="65"/>
        <v>N/A</v>
      </c>
      <c r="I241" s="8" t="s">
        <v>1750</v>
      </c>
      <c r="J241" s="8" t="s">
        <v>1750</v>
      </c>
      <c r="K241" s="25" t="s">
        <v>213</v>
      </c>
      <c r="L241" s="85" t="str">
        <f t="shared" si="66"/>
        <v>N/A</v>
      </c>
    </row>
    <row r="242" spans="1:12" ht="25" x14ac:dyDescent="0.25">
      <c r="A242" s="117" t="s">
        <v>1066</v>
      </c>
      <c r="B242" s="21" t="s">
        <v>213</v>
      </c>
      <c r="C242" s="4">
        <v>1.6117826872000001</v>
      </c>
      <c r="D242" s="7" t="str">
        <f t="shared" si="63"/>
        <v>N/A</v>
      </c>
      <c r="E242" s="4">
        <v>1.2077294686</v>
      </c>
      <c r="F242" s="7" t="str">
        <f t="shared" si="64"/>
        <v>N/A</v>
      </c>
      <c r="G242" s="4">
        <v>4.4714459294999997</v>
      </c>
      <c r="H242" s="7" t="str">
        <f t="shared" si="65"/>
        <v>N/A</v>
      </c>
      <c r="I242" s="8">
        <v>-25.1</v>
      </c>
      <c r="J242" s="8">
        <v>270.2</v>
      </c>
      <c r="K242" s="25" t="s">
        <v>213</v>
      </c>
      <c r="L242" s="85" t="str">
        <f t="shared" si="66"/>
        <v>N/A</v>
      </c>
    </row>
    <row r="243" spans="1:12" x14ac:dyDescent="0.25">
      <c r="A243" s="130" t="s">
        <v>1067</v>
      </c>
      <c r="B243" s="21" t="s">
        <v>213</v>
      </c>
      <c r="C243" s="22">
        <v>19936</v>
      </c>
      <c r="D243" s="7" t="str">
        <f>IF($B243="N/A","N/A",IF(C243&gt;10,"No",IF(C243&lt;-10,"No","Yes")))</f>
        <v>N/A</v>
      </c>
      <c r="E243" s="22">
        <v>32218</v>
      </c>
      <c r="F243" s="7" t="str">
        <f>IF($B243="N/A","N/A",IF(E243&gt;10,"No",IF(E243&lt;-10,"No","Yes")))</f>
        <v>N/A</v>
      </c>
      <c r="G243" s="22">
        <v>28932</v>
      </c>
      <c r="H243" s="7" t="str">
        <f>IF($B243="N/A","N/A",IF(G243&gt;10,"No",IF(G243&lt;-10,"No","Yes")))</f>
        <v>N/A</v>
      </c>
      <c r="I243" s="8">
        <v>61.61</v>
      </c>
      <c r="J243" s="8">
        <v>-10.199999999999999</v>
      </c>
      <c r="K243" s="25" t="s">
        <v>734</v>
      </c>
      <c r="L243" s="85" t="str">
        <f t="shared" ref="L243:L276" si="67">IF(J243="Div by 0", "N/A", IF(K243="N/A","N/A", IF(J243&gt;VALUE(MID(K243,1,2)), "No", IF(J243&lt;-1*VALUE(MID(K243,1,2)), "No", "Yes"))))</f>
        <v>Yes</v>
      </c>
    </row>
    <row r="244" spans="1:12" x14ac:dyDescent="0.25">
      <c r="A244" s="108" t="s">
        <v>1068</v>
      </c>
      <c r="B244" s="21" t="s">
        <v>213</v>
      </c>
      <c r="C244" s="4">
        <v>0.3581618406</v>
      </c>
      <c r="D244" s="7" t="str">
        <f>IF($B244="N/A","N/A",IF(C244&gt;10,"No",IF(C244&lt;-10,"No","Yes")))</f>
        <v>N/A</v>
      </c>
      <c r="E244" s="4">
        <v>0.49000890930000002</v>
      </c>
      <c r="F244" s="7" t="str">
        <f>IF($B244="N/A","N/A",IF(E244&gt;10,"No",IF(E244&lt;-10,"No","Yes")))</f>
        <v>N/A</v>
      </c>
      <c r="G244" s="4">
        <v>0.28735632179999998</v>
      </c>
      <c r="H244" s="7" t="str">
        <f>IF($B244="N/A","N/A",IF(G244&gt;10,"No",IF(G244&lt;-10,"No","Yes")))</f>
        <v>N/A</v>
      </c>
      <c r="I244" s="8">
        <v>36.81</v>
      </c>
      <c r="J244" s="8">
        <v>-41.4</v>
      </c>
      <c r="K244" s="25" t="s">
        <v>734</v>
      </c>
      <c r="L244" s="85" t="str">
        <f t="shared" si="67"/>
        <v>No</v>
      </c>
    </row>
    <row r="245" spans="1:12" x14ac:dyDescent="0.25">
      <c r="A245" s="108" t="s">
        <v>1069</v>
      </c>
      <c r="B245" s="21" t="s">
        <v>213</v>
      </c>
      <c r="C245" s="4">
        <v>1.1906584992</v>
      </c>
      <c r="D245" s="7" t="str">
        <f>IF($B245="N/A","N/A",IF(C245&gt;10,"No",IF(C245&lt;-10,"No","Yes")))</f>
        <v>N/A</v>
      </c>
      <c r="E245" s="4">
        <v>1.3796969368000001</v>
      </c>
      <c r="F245" s="7" t="str">
        <f>IF($B245="N/A","N/A",IF(E245&gt;10,"No",IF(E245&lt;-10,"No","Yes")))</f>
        <v>N/A</v>
      </c>
      <c r="G245" s="4">
        <v>0.58306422680000003</v>
      </c>
      <c r="H245" s="7" t="str">
        <f>IF($B245="N/A","N/A",IF(G245&gt;10,"No",IF(G245&lt;-10,"No","Yes")))</f>
        <v>N/A</v>
      </c>
      <c r="I245" s="8">
        <v>15.88</v>
      </c>
      <c r="J245" s="8">
        <v>-57.7</v>
      </c>
      <c r="K245" s="25" t="s">
        <v>734</v>
      </c>
      <c r="L245" s="85" t="str">
        <f t="shared" si="67"/>
        <v>No</v>
      </c>
    </row>
    <row r="246" spans="1:12" x14ac:dyDescent="0.25">
      <c r="A246" s="108" t="s">
        <v>1070</v>
      </c>
      <c r="B246" s="21" t="s">
        <v>213</v>
      </c>
      <c r="C246" s="4">
        <v>0</v>
      </c>
      <c r="D246" s="7" t="str">
        <f t="shared" ref="D246:D274" si="68">IF($B246="N/A","N/A",IF(C246&gt;10,"No",IF(C246&lt;-10,"No","Yes")))</f>
        <v>N/A</v>
      </c>
      <c r="E246" s="4">
        <v>7.8856580000000003E-4</v>
      </c>
      <c r="F246" s="7" t="str">
        <f t="shared" ref="F246:F274" si="69">IF($B246="N/A","N/A",IF(E246&gt;10,"No",IF(E246&lt;-10,"No","Yes")))</f>
        <v>N/A</v>
      </c>
      <c r="G246" s="4">
        <v>0</v>
      </c>
      <c r="H246" s="7" t="str">
        <f t="shared" ref="H246:H274" si="70">IF($B246="N/A","N/A",IF(G246&gt;10,"No",IF(G246&lt;-10,"No","Yes")))</f>
        <v>N/A</v>
      </c>
      <c r="I246" s="8" t="s">
        <v>1750</v>
      </c>
      <c r="J246" s="8">
        <v>-100</v>
      </c>
      <c r="K246" s="25" t="s">
        <v>734</v>
      </c>
      <c r="L246" s="85" t="str">
        <f t="shared" si="67"/>
        <v>No</v>
      </c>
    </row>
    <row r="247" spans="1:12" x14ac:dyDescent="0.25">
      <c r="A247" s="108" t="s">
        <v>1071</v>
      </c>
      <c r="B247" s="21" t="s">
        <v>213</v>
      </c>
      <c r="C247" s="4">
        <v>20.770857155000002</v>
      </c>
      <c r="D247" s="7" t="str">
        <f t="shared" si="68"/>
        <v>N/A</v>
      </c>
      <c r="E247" s="4">
        <v>30.846974389</v>
      </c>
      <c r="F247" s="7" t="str">
        <f t="shared" si="69"/>
        <v>N/A</v>
      </c>
      <c r="G247" s="4">
        <v>22.994164249000001</v>
      </c>
      <c r="H247" s="7" t="str">
        <f t="shared" si="70"/>
        <v>N/A</v>
      </c>
      <c r="I247" s="8">
        <v>48.51</v>
      </c>
      <c r="J247" s="8">
        <v>-25.5</v>
      </c>
      <c r="K247" s="25" t="s">
        <v>734</v>
      </c>
      <c r="L247" s="85" t="str">
        <f t="shared" si="67"/>
        <v>Yes</v>
      </c>
    </row>
    <row r="248" spans="1:12" x14ac:dyDescent="0.25">
      <c r="A248" s="108" t="s">
        <v>1072</v>
      </c>
      <c r="B248" s="21" t="s">
        <v>213</v>
      </c>
      <c r="C248" s="4">
        <v>5.5176565008000003</v>
      </c>
      <c r="D248" s="7" t="str">
        <f t="shared" si="68"/>
        <v>N/A</v>
      </c>
      <c r="E248" s="4">
        <v>11.931218573000001</v>
      </c>
      <c r="F248" s="7" t="str">
        <f t="shared" si="69"/>
        <v>N/A</v>
      </c>
      <c r="G248" s="4">
        <v>20.797041338</v>
      </c>
      <c r="H248" s="7" t="str">
        <f t="shared" si="70"/>
        <v>N/A</v>
      </c>
      <c r="I248" s="8">
        <v>116.2</v>
      </c>
      <c r="J248" s="8">
        <v>74.31</v>
      </c>
      <c r="K248" s="25" t="s">
        <v>734</v>
      </c>
      <c r="L248" s="85" t="str">
        <f t="shared" si="67"/>
        <v>No</v>
      </c>
    </row>
    <row r="249" spans="1:12" x14ac:dyDescent="0.25">
      <c r="A249" s="130" t="s">
        <v>1073</v>
      </c>
      <c r="B249" s="21" t="s">
        <v>213</v>
      </c>
      <c r="C249" s="22">
        <v>382496</v>
      </c>
      <c r="D249" s="7" t="str">
        <f t="shared" si="68"/>
        <v>N/A</v>
      </c>
      <c r="E249" s="22">
        <v>422251</v>
      </c>
      <c r="F249" s="7" t="str">
        <f t="shared" si="69"/>
        <v>N/A</v>
      </c>
      <c r="G249" s="22">
        <v>415109</v>
      </c>
      <c r="H249" s="7" t="str">
        <f t="shared" si="70"/>
        <v>N/A</v>
      </c>
      <c r="I249" s="8">
        <v>10.39</v>
      </c>
      <c r="J249" s="8">
        <v>-1.69</v>
      </c>
      <c r="K249" s="25" t="s">
        <v>734</v>
      </c>
      <c r="L249" s="85" t="str">
        <f t="shared" si="67"/>
        <v>Yes</v>
      </c>
    </row>
    <row r="250" spans="1:12" x14ac:dyDescent="0.25">
      <c r="A250" s="108" t="s">
        <v>1074</v>
      </c>
      <c r="B250" s="21" t="s">
        <v>213</v>
      </c>
      <c r="C250" s="4">
        <v>100</v>
      </c>
      <c r="D250" s="7" t="str">
        <f t="shared" si="68"/>
        <v>N/A</v>
      </c>
      <c r="E250" s="4">
        <v>100</v>
      </c>
      <c r="F250" s="7" t="str">
        <f t="shared" si="69"/>
        <v>N/A</v>
      </c>
      <c r="G250" s="4">
        <v>100</v>
      </c>
      <c r="H250" s="7" t="str">
        <f t="shared" si="70"/>
        <v>N/A</v>
      </c>
      <c r="I250" s="8">
        <v>0</v>
      </c>
      <c r="J250" s="8">
        <v>0</v>
      </c>
      <c r="K250" s="25" t="s">
        <v>734</v>
      </c>
      <c r="L250" s="85" t="str">
        <f t="shared" si="67"/>
        <v>Yes</v>
      </c>
    </row>
    <row r="251" spans="1:12" x14ac:dyDescent="0.25">
      <c r="A251" s="108" t="s">
        <v>1075</v>
      </c>
      <c r="B251" s="21" t="s">
        <v>213</v>
      </c>
      <c r="C251" s="4">
        <v>93.736600306</v>
      </c>
      <c r="D251" s="7" t="str">
        <f t="shared" si="68"/>
        <v>N/A</v>
      </c>
      <c r="E251" s="4">
        <v>94.199124806</v>
      </c>
      <c r="F251" s="7" t="str">
        <f t="shared" si="69"/>
        <v>N/A</v>
      </c>
      <c r="G251" s="4">
        <v>74.928238249000003</v>
      </c>
      <c r="H251" s="7" t="str">
        <f t="shared" si="70"/>
        <v>N/A</v>
      </c>
      <c r="I251" s="8">
        <v>0.49340000000000001</v>
      </c>
      <c r="J251" s="8">
        <v>-20.5</v>
      </c>
      <c r="K251" s="25" t="s">
        <v>734</v>
      </c>
      <c r="L251" s="85" t="str">
        <f t="shared" si="67"/>
        <v>Yes</v>
      </c>
    </row>
    <row r="252" spans="1:12" x14ac:dyDescent="0.25">
      <c r="A252" s="108" t="s">
        <v>1076</v>
      </c>
      <c r="B252" s="21" t="s">
        <v>213</v>
      </c>
      <c r="C252" s="4">
        <v>100</v>
      </c>
      <c r="D252" s="7" t="str">
        <f t="shared" si="68"/>
        <v>N/A</v>
      </c>
      <c r="E252" s="4">
        <v>100</v>
      </c>
      <c r="F252" s="7" t="str">
        <f t="shared" si="69"/>
        <v>N/A</v>
      </c>
      <c r="G252" s="4">
        <v>100</v>
      </c>
      <c r="H252" s="7" t="str">
        <f t="shared" si="70"/>
        <v>N/A</v>
      </c>
      <c r="I252" s="8">
        <v>0</v>
      </c>
      <c r="J252" s="8">
        <v>0</v>
      </c>
      <c r="K252" s="25" t="s">
        <v>734</v>
      </c>
      <c r="L252" s="85" t="str">
        <f t="shared" si="67"/>
        <v>Yes</v>
      </c>
    </row>
    <row r="253" spans="1:12" x14ac:dyDescent="0.25">
      <c r="A253" s="108" t="s">
        <v>1077</v>
      </c>
      <c r="B253" s="21" t="s">
        <v>213</v>
      </c>
      <c r="C253" s="4">
        <v>98.919117170999996</v>
      </c>
      <c r="D253" s="7" t="str">
        <f t="shared" si="68"/>
        <v>N/A</v>
      </c>
      <c r="E253" s="4">
        <v>99.118124170000002</v>
      </c>
      <c r="F253" s="7" t="str">
        <f t="shared" si="69"/>
        <v>N/A</v>
      </c>
      <c r="G253" s="4">
        <v>98.722003064999996</v>
      </c>
      <c r="H253" s="7" t="str">
        <f t="shared" si="70"/>
        <v>N/A</v>
      </c>
      <c r="I253" s="8">
        <v>0.20119999999999999</v>
      </c>
      <c r="J253" s="8">
        <v>-0.4</v>
      </c>
      <c r="K253" s="25" t="s">
        <v>734</v>
      </c>
      <c r="L253" s="85" t="str">
        <f t="shared" si="67"/>
        <v>Yes</v>
      </c>
    </row>
    <row r="254" spans="1:12" x14ac:dyDescent="0.25">
      <c r="A254" s="108" t="s">
        <v>1078</v>
      </c>
      <c r="B254" s="21" t="s">
        <v>213</v>
      </c>
      <c r="C254" s="4">
        <v>52.223029783000001</v>
      </c>
      <c r="D254" s="7" t="str">
        <f t="shared" si="68"/>
        <v>N/A</v>
      </c>
      <c r="E254" s="4">
        <v>66.473021970000005</v>
      </c>
      <c r="F254" s="7" t="str">
        <f t="shared" si="69"/>
        <v>N/A</v>
      </c>
      <c r="G254" s="4">
        <v>79.716652734999997</v>
      </c>
      <c r="H254" s="7" t="str">
        <f t="shared" si="70"/>
        <v>N/A</v>
      </c>
      <c r="I254" s="8">
        <v>27.29</v>
      </c>
      <c r="J254" s="8">
        <v>19.920000000000002</v>
      </c>
      <c r="K254" s="25" t="s">
        <v>734</v>
      </c>
      <c r="L254" s="85" t="str">
        <f t="shared" si="67"/>
        <v>Yes</v>
      </c>
    </row>
    <row r="255" spans="1:12" x14ac:dyDescent="0.25">
      <c r="A255" s="108" t="s">
        <v>1079</v>
      </c>
      <c r="B255" s="21" t="s">
        <v>213</v>
      </c>
      <c r="C255" s="4">
        <v>91.605140969000004</v>
      </c>
      <c r="D255" s="7" t="str">
        <f t="shared" si="68"/>
        <v>N/A</v>
      </c>
      <c r="E255" s="4">
        <v>90.874858793000001</v>
      </c>
      <c r="F255" s="7" t="str">
        <f t="shared" si="69"/>
        <v>N/A</v>
      </c>
      <c r="G255" s="4">
        <v>93.347530407999997</v>
      </c>
      <c r="H255" s="7" t="str">
        <f t="shared" si="70"/>
        <v>N/A</v>
      </c>
      <c r="I255" s="8">
        <v>-0.79700000000000004</v>
      </c>
      <c r="J255" s="8">
        <v>2.7210000000000001</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573</v>
      </c>
      <c r="H263" s="7" t="str">
        <f t="shared" si="70"/>
        <v>N/A</v>
      </c>
      <c r="I263" s="8" t="s">
        <v>1750</v>
      </c>
      <c r="J263" s="8" t="s">
        <v>1750</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1750</v>
      </c>
      <c r="J264" s="8" t="s">
        <v>1750</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1750</v>
      </c>
      <c r="J265" s="8" t="s">
        <v>1750</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1750</v>
      </c>
      <c r="J266" s="8" t="s">
        <v>1750</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1750</v>
      </c>
      <c r="J268" s="8" t="s">
        <v>1750</v>
      </c>
      <c r="K268" s="25" t="s">
        <v>734</v>
      </c>
      <c r="L268" s="85" t="str">
        <f t="shared" si="67"/>
        <v>N/A</v>
      </c>
    </row>
    <row r="269" spans="1:12" x14ac:dyDescent="0.25">
      <c r="A269" s="108" t="s">
        <v>1093</v>
      </c>
      <c r="B269" s="21" t="s">
        <v>213</v>
      </c>
      <c r="C269" s="4" t="s">
        <v>1750</v>
      </c>
      <c r="D269" s="7" t="str">
        <f t="shared" si="68"/>
        <v>N/A</v>
      </c>
      <c r="E269" s="4" t="s">
        <v>1750</v>
      </c>
      <c r="F269" s="7" t="str">
        <f t="shared" si="69"/>
        <v>N/A</v>
      </c>
      <c r="G269" s="4" t="s">
        <v>1750</v>
      </c>
      <c r="H269" s="7" t="str">
        <f t="shared" si="70"/>
        <v>N/A</v>
      </c>
      <c r="I269" s="8" t="s">
        <v>1750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1680</v>
      </c>
      <c r="D271" s="7" t="str">
        <f t="shared" si="68"/>
        <v>N/A</v>
      </c>
      <c r="E271" s="22">
        <v>1715</v>
      </c>
      <c r="F271" s="7" t="str">
        <f t="shared" si="69"/>
        <v>N/A</v>
      </c>
      <c r="G271" s="22">
        <v>189356</v>
      </c>
      <c r="H271" s="7" t="str">
        <f t="shared" si="70"/>
        <v>N/A</v>
      </c>
      <c r="I271" s="8">
        <v>2.0830000000000002</v>
      </c>
      <c r="J271" s="8">
        <v>10941</v>
      </c>
      <c r="K271" s="25" t="s">
        <v>734</v>
      </c>
      <c r="L271" s="85" t="str">
        <f t="shared" si="67"/>
        <v>No</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1750</v>
      </c>
      <c r="J273" s="8" t="s">
        <v>1750</v>
      </c>
      <c r="K273" s="25" t="s">
        <v>734</v>
      </c>
      <c r="L273" s="85" t="str">
        <f t="shared" si="67"/>
        <v>N/A</v>
      </c>
    </row>
    <row r="274" spans="1:12" x14ac:dyDescent="0.25">
      <c r="A274" s="133" t="s">
        <v>153</v>
      </c>
      <c r="B274" s="21" t="s">
        <v>213</v>
      </c>
      <c r="C274" s="22">
        <v>0</v>
      </c>
      <c r="D274" s="7" t="str">
        <f t="shared" si="68"/>
        <v>N/A</v>
      </c>
      <c r="E274" s="22">
        <v>0</v>
      </c>
      <c r="F274" s="7" t="str">
        <f t="shared" si="69"/>
        <v>N/A</v>
      </c>
      <c r="G274" s="22">
        <v>2</v>
      </c>
      <c r="H274" s="7" t="str">
        <f t="shared" si="70"/>
        <v>N/A</v>
      </c>
      <c r="I274" s="8" t="s">
        <v>1750</v>
      </c>
      <c r="J274" s="8" t="s">
        <v>1750</v>
      </c>
      <c r="K274" s="25" t="s">
        <v>734</v>
      </c>
      <c r="L274" s="85" t="str">
        <f t="shared" si="67"/>
        <v>N/A</v>
      </c>
    </row>
    <row r="275" spans="1:12" x14ac:dyDescent="0.25">
      <c r="A275" s="108" t="s">
        <v>154</v>
      </c>
      <c r="B275" s="25" t="s">
        <v>217</v>
      </c>
      <c r="C275" s="1">
        <v>0</v>
      </c>
      <c r="D275" s="7" t="str">
        <f t="shared" ref="D275:D276" si="71">IF($B275="N/A","N/A",IF(C275&gt;0,"No",IF(C275&lt;0,"No","Yes")))</f>
        <v>Yes</v>
      </c>
      <c r="E275" s="1">
        <v>1</v>
      </c>
      <c r="F275" s="7" t="str">
        <f t="shared" ref="F275:F276" si="72">IF($B275="N/A","N/A",IF(E275&gt;0,"No",IF(E275&lt;0,"No","Yes")))</f>
        <v>No</v>
      </c>
      <c r="G275" s="1">
        <v>8</v>
      </c>
      <c r="H275" s="7" t="str">
        <f t="shared" ref="H275:H276" si="73">IF($B275="N/A","N/A",IF(G275&gt;0,"No",IF(G275&lt;0,"No","Yes")))</f>
        <v>No</v>
      </c>
      <c r="I275" s="8" t="s">
        <v>1750</v>
      </c>
      <c r="J275" s="8">
        <v>700</v>
      </c>
      <c r="K275" s="25" t="s">
        <v>734</v>
      </c>
      <c r="L275" s="85" t="str">
        <f t="shared" si="67"/>
        <v>No</v>
      </c>
    </row>
    <row r="276" spans="1:12" x14ac:dyDescent="0.25">
      <c r="A276" s="108" t="s">
        <v>155</v>
      </c>
      <c r="B276" s="25" t="s">
        <v>217</v>
      </c>
      <c r="C276" s="1">
        <v>1</v>
      </c>
      <c r="D276" s="7" t="str">
        <f t="shared" si="71"/>
        <v>No</v>
      </c>
      <c r="E276" s="1">
        <v>0</v>
      </c>
      <c r="F276" s="7" t="str">
        <f t="shared" si="72"/>
        <v>Yes</v>
      </c>
      <c r="G276" s="1">
        <v>1</v>
      </c>
      <c r="H276" s="7" t="str">
        <f t="shared" si="73"/>
        <v>No</v>
      </c>
      <c r="I276" s="8">
        <v>-100</v>
      </c>
      <c r="J276" s="8" t="s">
        <v>1750</v>
      </c>
      <c r="K276" s="25" t="s">
        <v>734</v>
      </c>
      <c r="L276" s="85" t="str">
        <f t="shared" si="67"/>
        <v>N/A</v>
      </c>
    </row>
    <row r="277" spans="1:12" x14ac:dyDescent="0.25">
      <c r="A277" s="117" t="s">
        <v>688</v>
      </c>
      <c r="B277" s="1" t="s">
        <v>213</v>
      </c>
      <c r="C277" s="1">
        <v>361683</v>
      </c>
      <c r="D277" s="7" t="str">
        <f t="shared" ref="D277:D284" si="74">IF($B277="N/A","N/A",IF(C277&gt;10,"No",IF(C277&lt;-10,"No","Yes")))</f>
        <v>N/A</v>
      </c>
      <c r="E277" s="1">
        <v>393124</v>
      </c>
      <c r="F277" s="7" t="str">
        <f t="shared" ref="F277:F278" si="75">IF($B277="N/A","N/A",IF(E277&gt;10,"No",IF(E277&lt;-10,"No","Yes")))</f>
        <v>N/A</v>
      </c>
      <c r="G277" s="1">
        <v>395625</v>
      </c>
      <c r="H277" s="7" t="str">
        <f t="shared" ref="H277:H278" si="76">IF($B277="N/A","N/A",IF(G277&gt;10,"No",IF(G277&lt;-10,"No","Yes")))</f>
        <v>N/A</v>
      </c>
      <c r="I277" s="8">
        <v>8.6929999999999996</v>
      </c>
      <c r="J277" s="8">
        <v>0.63619999999999999</v>
      </c>
      <c r="K277" s="1" t="s">
        <v>213</v>
      </c>
      <c r="L277" s="85" t="str">
        <f t="shared" ref="L277:L278" si="77">IF(J277="Div by 0", "N/A", IF(K277="N/A","N/A", IF(J277&gt;VALUE(MID(K277,1,2)), "No", IF(J277&lt;-1*VALUE(MID(K277,1,2)), "No", "Yes"))))</f>
        <v>N/A</v>
      </c>
    </row>
    <row r="278" spans="1:12" x14ac:dyDescent="0.25">
      <c r="A278" s="117" t="s">
        <v>689</v>
      </c>
      <c r="B278" s="1" t="s">
        <v>213</v>
      </c>
      <c r="C278" s="1">
        <v>267044.33332999999</v>
      </c>
      <c r="D278" s="7" t="str">
        <f t="shared" si="74"/>
        <v>N/A</v>
      </c>
      <c r="E278" s="1">
        <v>285997.25</v>
      </c>
      <c r="F278" s="7" t="str">
        <f t="shared" si="75"/>
        <v>N/A</v>
      </c>
      <c r="G278" s="1">
        <v>292893.16667000001</v>
      </c>
      <c r="H278" s="7" t="str">
        <f t="shared" si="76"/>
        <v>N/A</v>
      </c>
      <c r="I278" s="8">
        <v>7.0970000000000004</v>
      </c>
      <c r="J278" s="8">
        <v>2.411</v>
      </c>
      <c r="K278" s="1" t="s">
        <v>213</v>
      </c>
      <c r="L278" s="85" t="str">
        <f t="shared" si="77"/>
        <v>N/A</v>
      </c>
    </row>
    <row r="279" spans="1:12" x14ac:dyDescent="0.25">
      <c r="A279" s="117" t="s">
        <v>690</v>
      </c>
      <c r="B279" s="1" t="s">
        <v>213</v>
      </c>
      <c r="C279" s="1">
        <v>4142</v>
      </c>
      <c r="D279" s="7" t="str">
        <f t="shared" si="74"/>
        <v>N/A</v>
      </c>
      <c r="E279" s="1">
        <v>3886</v>
      </c>
      <c r="F279" s="7" t="str">
        <f t="shared" ref="F279:F284" si="78">IF($B279="N/A","N/A",IF(E279&gt;10,"No",IF(E279&lt;-10,"No","Yes")))</f>
        <v>N/A</v>
      </c>
      <c r="G279" s="1">
        <v>4398</v>
      </c>
      <c r="H279" s="7" t="str">
        <f t="shared" ref="H279:H284" si="79">IF($B279="N/A","N/A",IF(G279&gt;10,"No",IF(G279&lt;-10,"No","Yes")))</f>
        <v>N/A</v>
      </c>
      <c r="I279" s="8">
        <v>-6.18</v>
      </c>
      <c r="J279" s="8">
        <v>13.18</v>
      </c>
      <c r="K279" s="1" t="s">
        <v>213</v>
      </c>
      <c r="L279" s="85" t="str">
        <f t="shared" ref="L279:L285" si="80">IF(J279="Div by 0", "N/A", IF(K279="N/A","N/A", IF(J279&gt;VALUE(MID(K279,1,2)), "No", IF(J279&lt;-1*VALUE(MID(K279,1,2)), "No", "Yes"))))</f>
        <v>N/A</v>
      </c>
    </row>
    <row r="280" spans="1:12" x14ac:dyDescent="0.25">
      <c r="A280" s="117" t="s">
        <v>691</v>
      </c>
      <c r="B280" s="1" t="s">
        <v>213</v>
      </c>
      <c r="C280" s="1">
        <v>4204</v>
      </c>
      <c r="D280" s="7" t="str">
        <f t="shared" si="74"/>
        <v>N/A</v>
      </c>
      <c r="E280" s="1">
        <v>3966</v>
      </c>
      <c r="F280" s="7" t="str">
        <f t="shared" si="78"/>
        <v>N/A</v>
      </c>
      <c r="G280" s="1">
        <v>4472</v>
      </c>
      <c r="H280" s="7" t="str">
        <f t="shared" si="79"/>
        <v>N/A</v>
      </c>
      <c r="I280" s="8">
        <v>-5.66</v>
      </c>
      <c r="J280" s="8">
        <v>12.76</v>
      </c>
      <c r="K280" s="1" t="s">
        <v>213</v>
      </c>
      <c r="L280" s="85" t="str">
        <f t="shared" si="80"/>
        <v>N/A</v>
      </c>
    </row>
    <row r="281" spans="1:12" x14ac:dyDescent="0.25">
      <c r="A281" s="117" t="s">
        <v>692</v>
      </c>
      <c r="B281" s="1" t="s">
        <v>213</v>
      </c>
      <c r="C281" s="1">
        <v>554.75</v>
      </c>
      <c r="D281" s="7" t="str">
        <f t="shared" si="74"/>
        <v>N/A</v>
      </c>
      <c r="E281" s="1">
        <v>531.5</v>
      </c>
      <c r="F281" s="7" t="str">
        <f t="shared" si="78"/>
        <v>N/A</v>
      </c>
      <c r="G281" s="1">
        <v>619.25</v>
      </c>
      <c r="H281" s="7" t="str">
        <f t="shared" si="79"/>
        <v>N/A</v>
      </c>
      <c r="I281" s="8">
        <v>-4.1900000000000004</v>
      </c>
      <c r="J281" s="8">
        <v>16.510000000000002</v>
      </c>
      <c r="K281" s="1" t="s">
        <v>213</v>
      </c>
      <c r="L281" s="85" t="str">
        <f t="shared" si="80"/>
        <v>N/A</v>
      </c>
    </row>
    <row r="282" spans="1:12" x14ac:dyDescent="0.25">
      <c r="A282" s="117" t="s">
        <v>693</v>
      </c>
      <c r="B282" s="1" t="s">
        <v>213</v>
      </c>
      <c r="C282" s="1">
        <v>3912</v>
      </c>
      <c r="D282" s="7" t="str">
        <f t="shared" si="74"/>
        <v>N/A</v>
      </c>
      <c r="E282" s="1">
        <v>3916</v>
      </c>
      <c r="F282" s="7" t="str">
        <f t="shared" si="78"/>
        <v>N/A</v>
      </c>
      <c r="G282" s="1">
        <v>4115</v>
      </c>
      <c r="H282" s="7" t="str">
        <f t="shared" si="79"/>
        <v>N/A</v>
      </c>
      <c r="I282" s="8">
        <v>0.1022</v>
      </c>
      <c r="J282" s="8">
        <v>5.0819999999999999</v>
      </c>
      <c r="K282" s="1" t="s">
        <v>213</v>
      </c>
      <c r="L282" s="85" t="str">
        <f t="shared" si="80"/>
        <v>N/A</v>
      </c>
    </row>
    <row r="283" spans="1:12" x14ac:dyDescent="0.25">
      <c r="A283" s="117" t="s">
        <v>694</v>
      </c>
      <c r="B283" s="1" t="s">
        <v>213</v>
      </c>
      <c r="C283" s="1">
        <v>6758</v>
      </c>
      <c r="D283" s="7" t="str">
        <f t="shared" si="74"/>
        <v>N/A</v>
      </c>
      <c r="E283" s="1">
        <v>7190</v>
      </c>
      <c r="F283" s="7" t="str">
        <f t="shared" si="78"/>
        <v>N/A</v>
      </c>
      <c r="G283" s="1">
        <v>7519</v>
      </c>
      <c r="H283" s="7" t="str">
        <f t="shared" si="79"/>
        <v>N/A</v>
      </c>
      <c r="I283" s="8">
        <v>6.3920000000000003</v>
      </c>
      <c r="J283" s="8">
        <v>4.5759999999999996</v>
      </c>
      <c r="K283" s="1" t="s">
        <v>213</v>
      </c>
      <c r="L283" s="85" t="str">
        <f t="shared" si="80"/>
        <v>N/A</v>
      </c>
    </row>
    <row r="284" spans="1:12" x14ac:dyDescent="0.25">
      <c r="A284" s="117" t="s">
        <v>695</v>
      </c>
      <c r="B284" s="1" t="s">
        <v>213</v>
      </c>
      <c r="C284" s="1">
        <v>4527.8333333</v>
      </c>
      <c r="D284" s="7" t="str">
        <f t="shared" si="74"/>
        <v>N/A</v>
      </c>
      <c r="E284" s="1">
        <v>4540.6666667</v>
      </c>
      <c r="F284" s="7" t="str">
        <f t="shared" si="78"/>
        <v>N/A</v>
      </c>
      <c r="G284" s="1">
        <v>3946.3333333</v>
      </c>
      <c r="H284" s="7" t="str">
        <f t="shared" si="79"/>
        <v>N/A</v>
      </c>
      <c r="I284" s="8">
        <v>0.28339999999999999</v>
      </c>
      <c r="J284" s="8">
        <v>-13.1</v>
      </c>
      <c r="K284" s="1" t="s">
        <v>213</v>
      </c>
      <c r="L284" s="85" t="str">
        <f t="shared" si="80"/>
        <v>N/A</v>
      </c>
    </row>
    <row r="285" spans="1:12" x14ac:dyDescent="0.25">
      <c r="A285" s="117" t="s">
        <v>402</v>
      </c>
      <c r="B285" s="21" t="s">
        <v>290</v>
      </c>
      <c r="C285" s="4">
        <v>9.4545278778000004</v>
      </c>
      <c r="D285" s="7" t="str">
        <f>IF($B285="N/A","N/A",IF(C285&lt;=40,"Yes","No"))</f>
        <v>Yes</v>
      </c>
      <c r="E285" s="4">
        <v>9.1235263967000009</v>
      </c>
      <c r="F285" s="7" t="str">
        <f>IF($B285="N/A","N/A",IF(E285&lt;=40,"Yes","No"))</f>
        <v>Yes</v>
      </c>
      <c r="G285" s="4">
        <v>9.5384900674999997</v>
      </c>
      <c r="H285" s="7" t="str">
        <f>IF($B285="N/A","N/A",IF(G285&lt;=40,"Yes","No"))</f>
        <v>Yes</v>
      </c>
      <c r="I285" s="8">
        <v>-3.5</v>
      </c>
      <c r="J285" s="8">
        <v>4.548</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1750</v>
      </c>
      <c r="J286" s="8" t="s">
        <v>1750</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1750</v>
      </c>
      <c r="J287" s="8" t="s">
        <v>1750</v>
      </c>
      <c r="K287" s="1" t="s">
        <v>213</v>
      </c>
      <c r="L287" s="85" t="str">
        <f t="shared" si="84"/>
        <v>N/A</v>
      </c>
    </row>
    <row r="288" spans="1:12" x14ac:dyDescent="0.25">
      <c r="A288" s="117" t="s">
        <v>698</v>
      </c>
      <c r="B288" s="1" t="s">
        <v>213</v>
      </c>
      <c r="C288" s="1">
        <v>19909</v>
      </c>
      <c r="D288" s="7" t="str">
        <f t="shared" si="81"/>
        <v>N/A</v>
      </c>
      <c r="E288" s="1">
        <v>32213</v>
      </c>
      <c r="F288" s="7" t="str">
        <f t="shared" ref="F288:F289" si="85">IF($B288="N/A","N/A",IF(E288&gt;10,"No",IF(E288&lt;-10,"No","Yes")))</f>
        <v>N/A</v>
      </c>
      <c r="G288" s="1">
        <v>28920</v>
      </c>
      <c r="H288" s="7" t="str">
        <f t="shared" ref="H288:H289" si="86">IF($B288="N/A","N/A",IF(G288&gt;10,"No",IF(G288&lt;-10,"No","Yes")))</f>
        <v>N/A</v>
      </c>
      <c r="I288" s="8">
        <v>61.8</v>
      </c>
      <c r="J288" s="8">
        <v>-10.199999999999999</v>
      </c>
      <c r="K288" s="1" t="s">
        <v>213</v>
      </c>
      <c r="L288" s="85" t="str">
        <f t="shared" ref="L288:L289" si="87">IF(J288="Div by 0", "N/A", IF(K288="N/A","N/A", IF(J288&gt;VALUE(MID(K288,1,2)), "No", IF(J288&lt;-1*VALUE(MID(K288,1,2)), "No", "Yes"))))</f>
        <v>N/A</v>
      </c>
    </row>
    <row r="289" spans="1:12" x14ac:dyDescent="0.25">
      <c r="A289" s="117" t="s">
        <v>710</v>
      </c>
      <c r="B289" s="1" t="s">
        <v>213</v>
      </c>
      <c r="C289" s="1">
        <v>13983.666667</v>
      </c>
      <c r="D289" s="7" t="str">
        <f t="shared" si="81"/>
        <v>N/A</v>
      </c>
      <c r="E289" s="1">
        <v>15532.833333</v>
      </c>
      <c r="F289" s="7" t="str">
        <f t="shared" si="85"/>
        <v>N/A</v>
      </c>
      <c r="G289" s="1">
        <v>15005.5</v>
      </c>
      <c r="H289" s="7" t="str">
        <f t="shared" si="86"/>
        <v>N/A</v>
      </c>
      <c r="I289" s="8">
        <v>11.08</v>
      </c>
      <c r="J289" s="8">
        <v>-3.39</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1750</v>
      </c>
      <c r="J290" s="8" t="s">
        <v>1750</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1750</v>
      </c>
      <c r="J291" s="8" t="s">
        <v>1750</v>
      </c>
      <c r="K291" s="1" t="s">
        <v>213</v>
      </c>
      <c r="L291" s="85" t="str">
        <f t="shared" si="90"/>
        <v>N/A</v>
      </c>
    </row>
    <row r="292" spans="1:12" x14ac:dyDescent="0.25">
      <c r="A292" s="117" t="s">
        <v>718</v>
      </c>
      <c r="B292" s="21" t="s">
        <v>213</v>
      </c>
      <c r="C292" s="9" t="s">
        <v>1750</v>
      </c>
      <c r="D292" s="7" t="str">
        <f t="shared" si="81"/>
        <v>N/A</v>
      </c>
      <c r="E292" s="9" t="s">
        <v>1750</v>
      </c>
      <c r="F292" s="7" t="str">
        <f t="shared" si="88"/>
        <v>N/A</v>
      </c>
      <c r="G292" s="9" t="s">
        <v>1750</v>
      </c>
      <c r="H292" s="7" t="str">
        <f t="shared" si="89"/>
        <v>N/A</v>
      </c>
      <c r="I292" s="8" t="s">
        <v>1750</v>
      </c>
      <c r="J292" s="8" t="s">
        <v>1750</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1750</v>
      </c>
      <c r="J293" s="8" t="s">
        <v>1750</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1750</v>
      </c>
      <c r="J295" s="8" t="s">
        <v>1750</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1750</v>
      </c>
      <c r="J296" s="8" t="s">
        <v>1750</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1750</v>
      </c>
      <c r="J297" s="8" t="s">
        <v>1750</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1750</v>
      </c>
      <c r="J302" s="8" t="s">
        <v>1750</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1750</v>
      </c>
      <c r="J303" s="8" t="s">
        <v>1750</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1750</v>
      </c>
      <c r="J304" s="8" t="s">
        <v>1750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1750</v>
      </c>
      <c r="J305" s="8" t="s">
        <v>1750</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1750</v>
      </c>
      <c r="J306" s="8" t="s">
        <v>1750</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1750</v>
      </c>
      <c r="J307" s="8" t="s">
        <v>1750</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1750</v>
      </c>
      <c r="J308" s="8" t="s">
        <v>1750</v>
      </c>
      <c r="K308" s="1" t="s">
        <v>213</v>
      </c>
      <c r="L308" s="85" t="str">
        <f>IF(J308="Div by 0", "N/A", IF(K308="N/A","N/A", IF(J308&gt;VALUE(MID(K308,1,2)), "No", IF(J308&lt;-1*VALUE(MID(K308,1,2)), "No", "Yes"))))</f>
        <v>N/A</v>
      </c>
    </row>
    <row r="309" spans="1:12" x14ac:dyDescent="0.25">
      <c r="A309" s="134" t="s">
        <v>709</v>
      </c>
      <c r="B309" s="1" t="s">
        <v>213</v>
      </c>
      <c r="C309" s="1">
        <v>8064</v>
      </c>
      <c r="D309" s="1" t="s">
        <v>213</v>
      </c>
      <c r="E309" s="1">
        <v>7813</v>
      </c>
      <c r="F309" s="1" t="s">
        <v>213</v>
      </c>
      <c r="G309" s="1">
        <v>8530</v>
      </c>
      <c r="H309" s="1" t="s">
        <v>213</v>
      </c>
      <c r="I309" s="8">
        <v>-3.11</v>
      </c>
      <c r="J309" s="8">
        <v>9.1769999999999996</v>
      </c>
      <c r="K309" s="1" t="s">
        <v>213</v>
      </c>
      <c r="L309" s="85" t="str">
        <f>IF(J309="Div by 0", "N/A", IF(K309="N/A","N/A", IF(J309&gt;VALUE(MID(K309,1,2)), "No", IF(J309&lt;-1*VALUE(MID(K309,1,2)), "No", "Yes"))))</f>
        <v>N/A</v>
      </c>
    </row>
    <row r="310" spans="1:12" x14ac:dyDescent="0.25">
      <c r="A310" s="135" t="s">
        <v>73</v>
      </c>
      <c r="B310" s="21" t="s">
        <v>213</v>
      </c>
      <c r="C310" s="22">
        <v>288468</v>
      </c>
      <c r="D310" s="7" t="str">
        <f>IF($B310="N/A","N/A",IF(C310&gt;10,"No",IF(C310&lt;-10,"No","Yes")))</f>
        <v>N/A</v>
      </c>
      <c r="E310" s="22">
        <v>307578</v>
      </c>
      <c r="F310" s="7" t="str">
        <f>IF($B310="N/A","N/A",IF(E310&gt;10,"No",IF(E310&lt;-10,"No","Yes")))</f>
        <v>N/A</v>
      </c>
      <c r="G310" s="22">
        <v>312666</v>
      </c>
      <c r="H310" s="7" t="str">
        <f>IF($B310="N/A","N/A",IF(G310&gt;10,"No",IF(G310&lt;-10,"No","Yes")))</f>
        <v>N/A</v>
      </c>
      <c r="I310" s="8">
        <v>6.625</v>
      </c>
      <c r="J310" s="8">
        <v>1.6539999999999999</v>
      </c>
      <c r="K310" s="25" t="s">
        <v>736</v>
      </c>
      <c r="L310" s="85" t="str">
        <f t="shared" ref="L310:L339" si="92">IF(J310="Div by 0", "N/A", IF(K310="N/A","N/A", IF(J310&gt;VALUE(MID(K310,1,2)), "No", IF(J310&lt;-1*VALUE(MID(K310,1,2)), "No", "Yes"))))</f>
        <v>Yes</v>
      </c>
    </row>
    <row r="311" spans="1:12" x14ac:dyDescent="0.25">
      <c r="A311" s="134" t="s">
        <v>182</v>
      </c>
      <c r="B311" s="21" t="s">
        <v>213</v>
      </c>
      <c r="C311" s="22">
        <v>13536</v>
      </c>
      <c r="D311" s="7" t="str">
        <f t="shared" ref="D311:D314" si="93">IF($B311="N/A","N/A",IF(C311&gt;10,"No",IF(C311&lt;-10,"No","Yes")))</f>
        <v>N/A</v>
      </c>
      <c r="E311" s="22">
        <v>13263</v>
      </c>
      <c r="F311" s="7" t="str">
        <f t="shared" ref="F311:F314" si="94">IF($B311="N/A","N/A",IF(E311&gt;10,"No",IF(E311&lt;-10,"No","Yes")))</f>
        <v>N/A</v>
      </c>
      <c r="G311" s="22">
        <v>11343</v>
      </c>
      <c r="H311" s="7" t="str">
        <f t="shared" ref="H311:H314" si="95">IF($B311="N/A","N/A",IF(G311&gt;10,"No",IF(G311&lt;-10,"No","Yes")))</f>
        <v>N/A</v>
      </c>
      <c r="I311" s="8">
        <v>-2.02</v>
      </c>
      <c r="J311" s="8">
        <v>-14.5</v>
      </c>
      <c r="K311" s="25" t="s">
        <v>736</v>
      </c>
      <c r="L311" s="85" t="str">
        <f>IF(J311="Div by 0", "N/A", IF(OR(J311="N/A",K311="N/A"),"N/A", IF(J311&gt;VALUE(MID(K311,1,2)), "No", IF(J311&lt;-1*VALUE(MID(K311,1,2)), "No", "Yes"))))</f>
        <v>Yes</v>
      </c>
    </row>
    <row r="312" spans="1:12" x14ac:dyDescent="0.25">
      <c r="A312" s="134" t="s">
        <v>183</v>
      </c>
      <c r="B312" s="21" t="s">
        <v>213</v>
      </c>
      <c r="C312" s="22">
        <v>44886</v>
      </c>
      <c r="D312" s="7" t="str">
        <f t="shared" si="93"/>
        <v>N/A</v>
      </c>
      <c r="E312" s="22">
        <v>45964</v>
      </c>
      <c r="F312" s="7" t="str">
        <f t="shared" si="94"/>
        <v>N/A</v>
      </c>
      <c r="G312" s="22">
        <v>49691</v>
      </c>
      <c r="H312" s="7" t="str">
        <f t="shared" si="95"/>
        <v>N/A</v>
      </c>
      <c r="I312" s="8">
        <v>2.4020000000000001</v>
      </c>
      <c r="J312" s="8">
        <v>8.109</v>
      </c>
      <c r="K312" s="25" t="s">
        <v>736</v>
      </c>
      <c r="L312" s="85" t="str">
        <f t="shared" ref="L312:L314" si="96">IF(J312="Div by 0", "N/A", IF(OR(J312="N/A",K312="N/A"),"N/A", IF(J312&gt;VALUE(MID(K312,1,2)), "No", IF(J312&lt;-1*VALUE(MID(K312,1,2)), "No", "Yes"))))</f>
        <v>Yes</v>
      </c>
    </row>
    <row r="313" spans="1:12" x14ac:dyDescent="0.25">
      <c r="A313" s="134" t="s">
        <v>184</v>
      </c>
      <c r="B313" s="21" t="s">
        <v>213</v>
      </c>
      <c r="C313" s="22">
        <v>170421</v>
      </c>
      <c r="D313" s="7" t="str">
        <f t="shared" si="93"/>
        <v>N/A</v>
      </c>
      <c r="E313" s="22">
        <v>190427</v>
      </c>
      <c r="F313" s="7" t="str">
        <f t="shared" si="94"/>
        <v>N/A</v>
      </c>
      <c r="G313" s="22">
        <v>195617</v>
      </c>
      <c r="H313" s="7" t="str">
        <f t="shared" si="95"/>
        <v>N/A</v>
      </c>
      <c r="I313" s="8">
        <v>11.74</v>
      </c>
      <c r="J313" s="8">
        <v>2.7250000000000001</v>
      </c>
      <c r="K313" s="25" t="s">
        <v>736</v>
      </c>
      <c r="L313" s="85" t="str">
        <f t="shared" si="96"/>
        <v>Yes</v>
      </c>
    </row>
    <row r="314" spans="1:12" x14ac:dyDescent="0.25">
      <c r="A314" s="131" t="s">
        <v>185</v>
      </c>
      <c r="B314" s="21" t="s">
        <v>213</v>
      </c>
      <c r="C314" s="22">
        <v>59625</v>
      </c>
      <c r="D314" s="7" t="str">
        <f t="shared" si="93"/>
        <v>N/A</v>
      </c>
      <c r="E314" s="22">
        <v>57924</v>
      </c>
      <c r="F314" s="7" t="str">
        <f t="shared" si="94"/>
        <v>N/A</v>
      </c>
      <c r="G314" s="22">
        <v>56015</v>
      </c>
      <c r="H314" s="7" t="str">
        <f t="shared" si="95"/>
        <v>N/A</v>
      </c>
      <c r="I314" s="8">
        <v>-2.85</v>
      </c>
      <c r="J314" s="8">
        <v>-3.3</v>
      </c>
      <c r="K314" s="25" t="s">
        <v>736</v>
      </c>
      <c r="L314" s="85" t="str">
        <f t="shared" si="96"/>
        <v>Yes</v>
      </c>
    </row>
    <row r="315" spans="1:12" x14ac:dyDescent="0.25">
      <c r="A315" s="134" t="s">
        <v>1098</v>
      </c>
      <c r="B315" s="9" t="s">
        <v>213</v>
      </c>
      <c r="C315" s="22">
        <v>173995</v>
      </c>
      <c r="D315" s="5" t="str">
        <f t="shared" ref="D315:F318" si="97">IF($B315="N/A","N/A",IF(C315&lt;0,"No","Yes"))</f>
        <v>N/A</v>
      </c>
      <c r="E315" s="22">
        <v>193141</v>
      </c>
      <c r="F315" s="5" t="str">
        <f t="shared" si="97"/>
        <v>N/A</v>
      </c>
      <c r="G315" s="22">
        <v>198091</v>
      </c>
      <c r="H315" s="5" t="str">
        <f t="shared" ref="H315:H318" si="98">IF($B315="N/A","N/A",IF(G315&lt;0,"No","Yes"))</f>
        <v>N/A</v>
      </c>
      <c r="I315" s="8">
        <v>11</v>
      </c>
      <c r="J315" s="8">
        <v>2.5630000000000002</v>
      </c>
      <c r="K315" s="1" t="s">
        <v>735</v>
      </c>
      <c r="L315" s="85" t="str">
        <f>IF(J315="Div by 0", "N/A", IF(OR(J315="N/A",K315="N/A"),"N/A", IF(J315&gt;VALUE(MID(K315,1,2)), "No", IF(J315&lt;-1*VALUE(MID(K315,1,2)), "No", "Yes"))))</f>
        <v>Yes</v>
      </c>
    </row>
    <row r="316" spans="1:12" x14ac:dyDescent="0.25">
      <c r="A316" s="134" t="s">
        <v>430</v>
      </c>
      <c r="B316" s="9" t="s">
        <v>213</v>
      </c>
      <c r="C316" s="22">
        <v>4437</v>
      </c>
      <c r="D316" s="5" t="str">
        <f t="shared" si="97"/>
        <v>N/A</v>
      </c>
      <c r="E316" s="22">
        <v>4713</v>
      </c>
      <c r="F316" s="5" t="str">
        <f t="shared" si="97"/>
        <v>N/A</v>
      </c>
      <c r="G316" s="22">
        <v>4819</v>
      </c>
      <c r="H316" s="5" t="str">
        <f t="shared" si="98"/>
        <v>N/A</v>
      </c>
      <c r="I316" s="8">
        <v>6.22</v>
      </c>
      <c r="J316" s="8">
        <v>2.2490000000000001</v>
      </c>
      <c r="K316" s="1" t="s">
        <v>735</v>
      </c>
      <c r="L316" s="85" t="str">
        <f t="shared" ref="L316:L318" si="99">IF(J316="Div by 0", "N/A", IF(OR(J316="N/A",K316="N/A"),"N/A", IF(J316&gt;VALUE(MID(K316,1,2)), "No", IF(J316&lt;-1*VALUE(MID(K316,1,2)), "No", "Yes"))))</f>
        <v>Yes</v>
      </c>
    </row>
    <row r="317" spans="1:12" x14ac:dyDescent="0.25">
      <c r="A317" s="134" t="s">
        <v>431</v>
      </c>
      <c r="B317" s="9" t="s">
        <v>213</v>
      </c>
      <c r="C317" s="22">
        <v>91049</v>
      </c>
      <c r="D317" s="5" t="str">
        <f t="shared" si="97"/>
        <v>N/A</v>
      </c>
      <c r="E317" s="22">
        <v>90142</v>
      </c>
      <c r="F317" s="5" t="str">
        <f t="shared" si="97"/>
        <v>N/A</v>
      </c>
      <c r="G317" s="22">
        <v>89569</v>
      </c>
      <c r="H317" s="5" t="str">
        <f t="shared" si="98"/>
        <v>N/A</v>
      </c>
      <c r="I317" s="8">
        <v>-0.996</v>
      </c>
      <c r="J317" s="8">
        <v>-0.63600000000000001</v>
      </c>
      <c r="K317" s="1" t="s">
        <v>735</v>
      </c>
      <c r="L317" s="85" t="str">
        <f t="shared" si="99"/>
        <v>Yes</v>
      </c>
    </row>
    <row r="318" spans="1:12" x14ac:dyDescent="0.25">
      <c r="A318" s="134" t="s">
        <v>1099</v>
      </c>
      <c r="B318" s="9" t="s">
        <v>213</v>
      </c>
      <c r="C318" s="22">
        <v>13386</v>
      </c>
      <c r="D318" s="5" t="str">
        <f t="shared" si="97"/>
        <v>N/A</v>
      </c>
      <c r="E318" s="22">
        <v>13835</v>
      </c>
      <c r="F318" s="5" t="str">
        <f t="shared" si="97"/>
        <v>N/A</v>
      </c>
      <c r="G318" s="22">
        <v>14735</v>
      </c>
      <c r="H318" s="5" t="str">
        <f t="shared" si="98"/>
        <v>N/A</v>
      </c>
      <c r="I318" s="8">
        <v>3.3540000000000001</v>
      </c>
      <c r="J318" s="8">
        <v>6.5049999999999999</v>
      </c>
      <c r="K318" s="1" t="s">
        <v>735</v>
      </c>
      <c r="L318" s="85" t="str">
        <f t="shared" si="99"/>
        <v>Yes</v>
      </c>
    </row>
    <row r="319" spans="1:12" x14ac:dyDescent="0.25">
      <c r="A319" s="134" t="s">
        <v>98</v>
      </c>
      <c r="B319" s="21" t="s">
        <v>291</v>
      </c>
      <c r="C319" s="4">
        <v>92.616858715999996</v>
      </c>
      <c r="D319" s="7" t="str">
        <f>IF($B319="N/A","N/A",IF(C319&gt;80,"Yes","No"))</f>
        <v>Yes</v>
      </c>
      <c r="E319" s="4">
        <v>93.878625909999997</v>
      </c>
      <c r="F319" s="7" t="str">
        <f>IF($B319="N/A","N/A",IF(E319&gt;80,"Yes","No"))</f>
        <v>Yes</v>
      </c>
      <c r="G319" s="4">
        <v>94.014699391999997</v>
      </c>
      <c r="H319" s="7" t="str">
        <f>IF($B319="N/A","N/A",IF(G319&gt;80,"Yes","No"))</f>
        <v>Yes</v>
      </c>
      <c r="I319" s="8">
        <v>1.3620000000000001</v>
      </c>
      <c r="J319" s="8">
        <v>0.1449</v>
      </c>
      <c r="K319" s="25" t="s">
        <v>736</v>
      </c>
      <c r="L319" s="85" t="str">
        <f t="shared" si="92"/>
        <v>Yes</v>
      </c>
    </row>
    <row r="320" spans="1:12" x14ac:dyDescent="0.25">
      <c r="A320" s="134" t="s">
        <v>332</v>
      </c>
      <c r="B320" s="21" t="s">
        <v>278</v>
      </c>
      <c r="C320" s="4">
        <v>0.19794223280000001</v>
      </c>
      <c r="D320" s="7" t="str">
        <f>IF($B320="N/A","N/A",IF(C320&gt;=5,"No",IF(C320&lt;0,"No","Yes")))</f>
        <v>Yes</v>
      </c>
      <c r="E320" s="4">
        <v>0.1661367198</v>
      </c>
      <c r="F320" s="7" t="str">
        <f>IF($B320="N/A","N/A",IF(E320&gt;=5,"No",IF(E320&lt;0,"No","Yes")))</f>
        <v>Yes</v>
      </c>
      <c r="G320" s="4">
        <v>0.20597058839999999</v>
      </c>
      <c r="H320" s="7" t="str">
        <f>IF($B320="N/A","N/A",IF(G320&gt;=5,"No",IF(G320&lt;0,"No","Yes")))</f>
        <v>Yes</v>
      </c>
      <c r="I320" s="8">
        <v>-16.100000000000001</v>
      </c>
      <c r="J320" s="8">
        <v>23.98</v>
      </c>
      <c r="K320" s="25" t="s">
        <v>736</v>
      </c>
      <c r="L320" s="85" t="str">
        <f t="shared" si="92"/>
        <v>No</v>
      </c>
    </row>
    <row r="321" spans="1:12" x14ac:dyDescent="0.25">
      <c r="A321" s="134" t="s">
        <v>340</v>
      </c>
      <c r="B321" s="25" t="s">
        <v>278</v>
      </c>
      <c r="C321" s="4">
        <v>1.5960175825</v>
      </c>
      <c r="D321" s="7" t="str">
        <f>IF($B321="N/A","N/A",IF(C321&gt;=5,"No",IF(C321&lt;0,"No","Yes")))</f>
        <v>Yes</v>
      </c>
      <c r="E321" s="4">
        <v>1.4753981104</v>
      </c>
      <c r="F321" s="7" t="str">
        <f>IF($B321="N/A","N/A",IF(E321&gt;=5,"No",IF(E321&lt;0,"No","Yes")))</f>
        <v>Yes</v>
      </c>
      <c r="G321" s="4">
        <v>1.5540544863000001</v>
      </c>
      <c r="H321" s="7" t="str">
        <f>IF($B321="N/A","N/A",IF(G321&gt;=5,"No",IF(G321&lt;0,"No","Yes")))</f>
        <v>Yes</v>
      </c>
      <c r="I321" s="8">
        <v>-7.56</v>
      </c>
      <c r="J321" s="8">
        <v>5.3310000000000004</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1750</v>
      </c>
      <c r="J322" s="8" t="s">
        <v>1750</v>
      </c>
      <c r="K322" s="25" t="s">
        <v>736</v>
      </c>
      <c r="L322" s="85" t="str">
        <f t="shared" si="92"/>
        <v>N/A</v>
      </c>
    </row>
    <row r="323" spans="1:12" x14ac:dyDescent="0.25">
      <c r="A323" s="134" t="s">
        <v>334</v>
      </c>
      <c r="B323" s="25" t="s">
        <v>292</v>
      </c>
      <c r="C323" s="4">
        <v>5.5891814689999997</v>
      </c>
      <c r="D323" s="7" t="str">
        <f>IF($B323="N/A","N/A",IF(C323&gt;0,"No",IF(C323&lt;0,"No","Yes")))</f>
        <v>No</v>
      </c>
      <c r="E323" s="4">
        <v>4.4798392603000003</v>
      </c>
      <c r="F323" s="7" t="str">
        <f>IF($B323="N/A","N/A",IF(E323&gt;0,"No",IF(E323&lt;0,"No","Yes")))</f>
        <v>No</v>
      </c>
      <c r="G323" s="4">
        <v>4.2252755335999996</v>
      </c>
      <c r="H323" s="7" t="str">
        <f>IF($B323="N/A","N/A",IF(G323&gt;0,"No",IF(G323&lt;0,"No","Yes")))</f>
        <v>No</v>
      </c>
      <c r="I323" s="8">
        <v>-19.8</v>
      </c>
      <c r="J323" s="8">
        <v>-5.68</v>
      </c>
      <c r="K323" s="25" t="s">
        <v>736</v>
      </c>
      <c r="L323" s="85" t="str">
        <f t="shared" si="92"/>
        <v>Yes</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1750</v>
      </c>
      <c r="J324" s="8" t="s">
        <v>1750</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1750</v>
      </c>
      <c r="J326" s="8" t="s">
        <v>1750</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1750</v>
      </c>
      <c r="J330" s="8" t="s">
        <v>1750</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1750</v>
      </c>
      <c r="J331" s="8" t="s">
        <v>1750</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1750</v>
      </c>
      <c r="J332" s="8" t="s">
        <v>1750</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1750</v>
      </c>
      <c r="J333" s="8" t="s">
        <v>1750</v>
      </c>
      <c r="K333" s="25" t="s">
        <v>736</v>
      </c>
      <c r="L333" s="85" t="str">
        <f t="shared" si="92"/>
        <v>N/A</v>
      </c>
    </row>
    <row r="334" spans="1:12" x14ac:dyDescent="0.25">
      <c r="A334" s="134" t="s">
        <v>1748</v>
      </c>
      <c r="B334" s="21" t="s">
        <v>293</v>
      </c>
      <c r="C334" s="4">
        <v>11.730937227</v>
      </c>
      <c r="D334" s="7" t="str">
        <f>IF($B334="N/A","N/A",IF(C334&gt;15,"No",IF(C334&lt;2,"No","Yes")))</f>
        <v>Yes</v>
      </c>
      <c r="E334" s="4">
        <v>12.170571367000001</v>
      </c>
      <c r="F334" s="7" t="str">
        <f>IF($B334="N/A","N/A",IF(E334&gt;15,"No",IF(E334&lt;2,"No","Yes")))</f>
        <v>Yes</v>
      </c>
      <c r="G334" s="4">
        <v>13.063140860000001</v>
      </c>
      <c r="H334" s="7" t="str">
        <f>IF($B334="N/A","N/A",IF(G334&gt;15,"No",IF(G334&lt;2,"No","Yes")))</f>
        <v>Yes</v>
      </c>
      <c r="I334" s="8">
        <v>3.7480000000000002</v>
      </c>
      <c r="J334" s="8">
        <v>7.3339999999999996</v>
      </c>
      <c r="K334" s="25" t="s">
        <v>736</v>
      </c>
      <c r="L334" s="85" t="str">
        <f t="shared" si="92"/>
        <v>Yes</v>
      </c>
    </row>
    <row r="335" spans="1:12" x14ac:dyDescent="0.25">
      <c r="A335" s="134" t="s">
        <v>1104</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1750</v>
      </c>
      <c r="J335" s="8" t="s">
        <v>1750</v>
      </c>
      <c r="K335" s="25" t="s">
        <v>736</v>
      </c>
      <c r="L335" s="85" t="str">
        <f t="shared" si="92"/>
        <v>N/A</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1750</v>
      </c>
      <c r="J336" s="8" t="s">
        <v>1750</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1750</v>
      </c>
      <c r="J337" s="8" t="s">
        <v>1750</v>
      </c>
      <c r="K337" s="25" t="s">
        <v>736</v>
      </c>
      <c r="L337" s="85" t="str">
        <f t="shared" si="92"/>
        <v>N/A</v>
      </c>
    </row>
    <row r="338" spans="1:12" x14ac:dyDescent="0.25">
      <c r="A338" s="134" t="s">
        <v>1660</v>
      </c>
      <c r="B338" s="21" t="s">
        <v>213</v>
      </c>
      <c r="C338" s="22">
        <v>6589</v>
      </c>
      <c r="D338" s="7" t="str">
        <f>IF($B338="N/A","N/A",IF(C338&gt;10,"No",IF(C338&lt;-10,"No","Yes")))</f>
        <v>N/A</v>
      </c>
      <c r="E338" s="22">
        <v>4236</v>
      </c>
      <c r="F338" s="7" t="str">
        <f>IF($B338="N/A","N/A",IF(E338&gt;10,"No",IF(E338&lt;-10,"No","Yes")))</f>
        <v>N/A</v>
      </c>
      <c r="G338" s="22">
        <v>4544</v>
      </c>
      <c r="H338" s="7" t="str">
        <f>IF($B338="N/A","N/A",IF(G338&gt;10,"No",IF(G338&lt;-10,"No","Yes")))</f>
        <v>N/A</v>
      </c>
      <c r="I338" s="8">
        <v>-35.700000000000003</v>
      </c>
      <c r="J338" s="8">
        <v>7.2709999999999999</v>
      </c>
      <c r="K338" s="25" t="s">
        <v>736</v>
      </c>
      <c r="L338" s="85" t="str">
        <f t="shared" si="92"/>
        <v>Yes</v>
      </c>
    </row>
    <row r="339" spans="1:12" x14ac:dyDescent="0.25">
      <c r="A339" s="136" t="s">
        <v>1661</v>
      </c>
      <c r="B339" s="93" t="s">
        <v>213</v>
      </c>
      <c r="C339" s="137">
        <v>84</v>
      </c>
      <c r="D339" s="124" t="str">
        <f>IF($B339="N/A","N/A",IF(C339&gt;10,"No",IF(C339&lt;-10,"No","Yes")))</f>
        <v>N/A</v>
      </c>
      <c r="E339" s="137">
        <v>44</v>
      </c>
      <c r="F339" s="124" t="str">
        <f>IF($B339="N/A","N/A",IF(E339&gt;10,"No",IF(E339&lt;-10,"No","Yes")))</f>
        <v>N/A</v>
      </c>
      <c r="G339" s="137">
        <v>44</v>
      </c>
      <c r="H339" s="124" t="str">
        <f>IF($B339="N/A","N/A",IF(G339&gt;10,"No",IF(G339&lt;-10,"No","Yes")))</f>
        <v>N/A</v>
      </c>
      <c r="I339" s="125">
        <v>-47.6</v>
      </c>
      <c r="J339" s="125">
        <v>0</v>
      </c>
      <c r="K339" s="138" t="s">
        <v>736</v>
      </c>
      <c r="L339" s="96" t="str">
        <f t="shared" si="92"/>
        <v>Yes</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1499761448</v>
      </c>
      <c r="D6" s="7" t="str">
        <f t="shared" ref="D6:D12" si="0">IF($B6="N/A","N/A",IF(C6&gt;10,"No",IF(C6&lt;-10,"No","Yes")))</f>
        <v>N/A</v>
      </c>
      <c r="E6" s="10">
        <v>2229054039</v>
      </c>
      <c r="F6" s="7" t="str">
        <f t="shared" ref="F6:F12" si="1">IF($B6="N/A","N/A",IF(E6&gt;10,"No",IF(E6&lt;-10,"No","Yes")))</f>
        <v>N/A</v>
      </c>
      <c r="G6" s="10">
        <v>1863905157</v>
      </c>
      <c r="H6" s="7" t="str">
        <f t="shared" ref="H6:H12" si="2">IF($B6="N/A","N/A",IF(G6&gt;10,"No",IF(G6&lt;-10,"No","Yes")))</f>
        <v>N/A</v>
      </c>
      <c r="I6" s="8">
        <v>48.63</v>
      </c>
      <c r="J6" s="8">
        <v>-16.399999999999999</v>
      </c>
      <c r="K6" s="25" t="s">
        <v>734</v>
      </c>
      <c r="L6" s="85" t="str">
        <f t="shared" ref="L6:L13" si="3">IF(J6="Div by 0", "N/A", IF(K6="N/A","N/A", IF(J6&gt;VALUE(MID(K6,1,2)), "No", IF(J6&lt;-1*VALUE(MID(K6,1,2)), "No", "Yes"))))</f>
        <v>Yes</v>
      </c>
    </row>
    <row r="7" spans="1:12" x14ac:dyDescent="0.25">
      <c r="A7" s="116" t="s">
        <v>1105</v>
      </c>
      <c r="B7" s="25" t="s">
        <v>213</v>
      </c>
      <c r="C7" s="10">
        <v>3877.6571296000002</v>
      </c>
      <c r="D7" s="7" t="str">
        <f t="shared" si="0"/>
        <v>N/A</v>
      </c>
      <c r="E7" s="10">
        <v>5228.1521522000003</v>
      </c>
      <c r="F7" s="7" t="str">
        <f t="shared" si="1"/>
        <v>N/A</v>
      </c>
      <c r="G7" s="10">
        <v>4364.0852094000002</v>
      </c>
      <c r="H7" s="7" t="str">
        <f t="shared" si="2"/>
        <v>N/A</v>
      </c>
      <c r="I7" s="8">
        <v>34.83</v>
      </c>
      <c r="J7" s="8">
        <v>-16.5</v>
      </c>
      <c r="K7" s="25" t="s">
        <v>734</v>
      </c>
      <c r="L7" s="85" t="str">
        <f t="shared" si="3"/>
        <v>Yes</v>
      </c>
    </row>
    <row r="8" spans="1:12" x14ac:dyDescent="0.25">
      <c r="A8" s="116" t="s">
        <v>719</v>
      </c>
      <c r="B8" s="25" t="s">
        <v>213</v>
      </c>
      <c r="C8" s="10">
        <v>336</v>
      </c>
      <c r="D8" s="7" t="str">
        <f t="shared" si="0"/>
        <v>N/A</v>
      </c>
      <c r="E8" s="10">
        <v>704</v>
      </c>
      <c r="F8" s="7" t="str">
        <f t="shared" si="1"/>
        <v>N/A</v>
      </c>
      <c r="G8" s="10">
        <v>504</v>
      </c>
      <c r="H8" s="7" t="str">
        <f t="shared" si="2"/>
        <v>N/A</v>
      </c>
      <c r="I8" s="8">
        <v>109.5</v>
      </c>
      <c r="J8" s="8">
        <v>-28.4</v>
      </c>
      <c r="K8" s="25" t="s">
        <v>734</v>
      </c>
      <c r="L8" s="85" t="str">
        <f t="shared" si="3"/>
        <v>Yes</v>
      </c>
    </row>
    <row r="9" spans="1:12" x14ac:dyDescent="0.25">
      <c r="A9" s="116" t="s">
        <v>720</v>
      </c>
      <c r="B9" s="25" t="s">
        <v>213</v>
      </c>
      <c r="C9" s="10">
        <v>934</v>
      </c>
      <c r="D9" s="7" t="str">
        <f t="shared" si="0"/>
        <v>N/A</v>
      </c>
      <c r="E9" s="10">
        <v>1733</v>
      </c>
      <c r="F9" s="7" t="str">
        <f t="shared" si="1"/>
        <v>N/A</v>
      </c>
      <c r="G9" s="10">
        <v>1372</v>
      </c>
      <c r="H9" s="7" t="str">
        <f t="shared" si="2"/>
        <v>N/A</v>
      </c>
      <c r="I9" s="8">
        <v>85.55</v>
      </c>
      <c r="J9" s="8">
        <v>-20.8</v>
      </c>
      <c r="K9" s="25" t="s">
        <v>734</v>
      </c>
      <c r="L9" s="85" t="str">
        <f t="shared" si="3"/>
        <v>Yes</v>
      </c>
    </row>
    <row r="10" spans="1:12" x14ac:dyDescent="0.25">
      <c r="A10" s="116" t="s">
        <v>721</v>
      </c>
      <c r="B10" s="25" t="s">
        <v>213</v>
      </c>
      <c r="C10" s="10">
        <v>2573</v>
      </c>
      <c r="D10" s="7" t="str">
        <f t="shared" si="0"/>
        <v>N/A</v>
      </c>
      <c r="E10" s="10">
        <v>4555</v>
      </c>
      <c r="F10" s="7" t="str">
        <f t="shared" si="1"/>
        <v>N/A</v>
      </c>
      <c r="G10" s="10">
        <v>3654</v>
      </c>
      <c r="H10" s="7" t="str">
        <f t="shared" si="2"/>
        <v>N/A</v>
      </c>
      <c r="I10" s="8">
        <v>77.03</v>
      </c>
      <c r="J10" s="8">
        <v>-19.8</v>
      </c>
      <c r="K10" s="25" t="s">
        <v>734</v>
      </c>
      <c r="L10" s="85" t="str">
        <f t="shared" si="3"/>
        <v>Yes</v>
      </c>
    </row>
    <row r="11" spans="1:12" x14ac:dyDescent="0.25">
      <c r="A11" s="116" t="s">
        <v>722</v>
      </c>
      <c r="B11" s="25" t="s">
        <v>213</v>
      </c>
      <c r="C11" s="10">
        <v>13190</v>
      </c>
      <c r="D11" s="7" t="str">
        <f t="shared" si="0"/>
        <v>N/A</v>
      </c>
      <c r="E11" s="10">
        <v>17256</v>
      </c>
      <c r="F11" s="7" t="str">
        <f t="shared" si="1"/>
        <v>N/A</v>
      </c>
      <c r="G11" s="10">
        <v>13738</v>
      </c>
      <c r="H11" s="7" t="str">
        <f t="shared" si="2"/>
        <v>N/A</v>
      </c>
      <c r="I11" s="8">
        <v>30.83</v>
      </c>
      <c r="J11" s="8">
        <v>-20.399999999999999</v>
      </c>
      <c r="K11" s="25" t="s">
        <v>734</v>
      </c>
      <c r="L11" s="85" t="str">
        <f t="shared" si="3"/>
        <v>Yes</v>
      </c>
    </row>
    <row r="12" spans="1:12" x14ac:dyDescent="0.25">
      <c r="A12" s="116" t="s">
        <v>723</v>
      </c>
      <c r="B12" s="25" t="s">
        <v>213</v>
      </c>
      <c r="C12" s="10">
        <v>59893</v>
      </c>
      <c r="D12" s="7" t="str">
        <f t="shared" si="0"/>
        <v>N/A</v>
      </c>
      <c r="E12" s="10">
        <v>62343</v>
      </c>
      <c r="F12" s="7" t="str">
        <f t="shared" si="1"/>
        <v>N/A</v>
      </c>
      <c r="G12" s="10">
        <v>58962</v>
      </c>
      <c r="H12" s="7" t="str">
        <f t="shared" si="2"/>
        <v>N/A</v>
      </c>
      <c r="I12" s="8">
        <v>4.0910000000000002</v>
      </c>
      <c r="J12" s="8">
        <v>-5.42</v>
      </c>
      <c r="K12" s="25" t="s">
        <v>734</v>
      </c>
      <c r="L12" s="85" t="str">
        <f t="shared" si="3"/>
        <v>Yes</v>
      </c>
    </row>
    <row r="13" spans="1:12" x14ac:dyDescent="0.25">
      <c r="A13" s="116" t="s">
        <v>74</v>
      </c>
      <c r="B13" s="25" t="s">
        <v>213</v>
      </c>
      <c r="C13" s="10">
        <v>1594033</v>
      </c>
      <c r="D13" s="7" t="str">
        <f>IF($B13="N/A","N/A",IF(C13&gt;10,"No",IF(C13&lt;-10,"No","Yes")))</f>
        <v>N/A</v>
      </c>
      <c r="E13" s="10">
        <v>2143310</v>
      </c>
      <c r="F13" s="7" t="str">
        <f>IF($B13="N/A","N/A",IF(E13&gt;10,"No",IF(E13&lt;-10,"No","Yes")))</f>
        <v>N/A</v>
      </c>
      <c r="G13" s="10">
        <v>5394882</v>
      </c>
      <c r="H13" s="7" t="str">
        <f>IF($B13="N/A","N/A",IF(G13&gt;10,"No",IF(G13&lt;-10,"No","Yes")))</f>
        <v>N/A</v>
      </c>
      <c r="I13" s="8">
        <v>34.46</v>
      </c>
      <c r="J13" s="8">
        <v>151.69999999999999</v>
      </c>
      <c r="K13" s="25" t="s">
        <v>734</v>
      </c>
      <c r="L13" s="85" t="str">
        <f t="shared" si="3"/>
        <v>No</v>
      </c>
    </row>
    <row r="14" spans="1:12" x14ac:dyDescent="0.25">
      <c r="A14" s="132" t="s">
        <v>157</v>
      </c>
      <c r="B14" s="21" t="s">
        <v>213</v>
      </c>
      <c r="C14" s="4">
        <v>4.4158026734</v>
      </c>
      <c r="D14" s="7" t="str">
        <f t="shared" ref="D14:D18" si="4">IF($B14="N/A","N/A",IF(C14&gt;10,"No",IF(C14&lt;-10,"No","Yes")))</f>
        <v>N/A</v>
      </c>
      <c r="E14" s="4">
        <v>4.3986715326999999</v>
      </c>
      <c r="F14" s="7" t="str">
        <f t="shared" ref="F14:F18" si="5">IF($B14="N/A","N/A",IF(E14&gt;10,"No",IF(E14&lt;-10,"No","Yes")))</f>
        <v>N/A</v>
      </c>
      <c r="G14" s="4">
        <v>11.243242231</v>
      </c>
      <c r="H14" s="7" t="str">
        <f t="shared" ref="H14:H18" si="6">IF($B14="N/A","N/A",IF(G14&gt;10,"No",IF(G14&lt;-10,"No","Yes")))</f>
        <v>N/A</v>
      </c>
      <c r="I14" s="8">
        <v>-0.38800000000000001</v>
      </c>
      <c r="J14" s="8">
        <v>155.6</v>
      </c>
      <c r="K14" s="25" t="s">
        <v>734</v>
      </c>
      <c r="L14" s="85" t="str">
        <f t="shared" ref="L14:L18" si="7">IF(J14="Div by 0", "N/A", IF(K14="N/A","N/A", IF(J14&gt;VALUE(MID(K14,1,2)), "No", IF(J14&lt;-1*VALUE(MID(K14,1,2)), "No", "Yes"))))</f>
        <v>No</v>
      </c>
    </row>
    <row r="15" spans="1:12" x14ac:dyDescent="0.25">
      <c r="A15" s="116" t="s">
        <v>417</v>
      </c>
      <c r="B15" s="21" t="s">
        <v>213</v>
      </c>
      <c r="C15" s="4">
        <v>5.5241911006000004</v>
      </c>
      <c r="D15" s="7" t="str">
        <f t="shared" si="4"/>
        <v>N/A</v>
      </c>
      <c r="E15" s="4">
        <v>6.0773832251000002</v>
      </c>
      <c r="F15" s="7" t="str">
        <f t="shared" si="5"/>
        <v>N/A</v>
      </c>
      <c r="G15" s="4">
        <v>24.712643677999999</v>
      </c>
      <c r="H15" s="7" t="str">
        <f t="shared" si="6"/>
        <v>N/A</v>
      </c>
      <c r="I15" s="8">
        <v>10.01</v>
      </c>
      <c r="J15" s="8">
        <v>306.60000000000002</v>
      </c>
      <c r="K15" s="25" t="s">
        <v>734</v>
      </c>
      <c r="L15" s="85" t="str">
        <f t="shared" si="7"/>
        <v>No</v>
      </c>
    </row>
    <row r="16" spans="1:12" x14ac:dyDescent="0.25">
      <c r="A16" s="116" t="s">
        <v>418</v>
      </c>
      <c r="B16" s="21" t="s">
        <v>213</v>
      </c>
      <c r="C16" s="4">
        <v>10.681470138</v>
      </c>
      <c r="D16" s="7" t="str">
        <f t="shared" si="4"/>
        <v>N/A</v>
      </c>
      <c r="E16" s="4">
        <v>10.012296119</v>
      </c>
      <c r="F16" s="7" t="str">
        <f t="shared" si="5"/>
        <v>N/A</v>
      </c>
      <c r="G16" s="4">
        <v>46.851453175000003</v>
      </c>
      <c r="H16" s="7" t="str">
        <f t="shared" si="6"/>
        <v>N/A</v>
      </c>
      <c r="I16" s="8">
        <v>-6.26</v>
      </c>
      <c r="J16" s="8">
        <v>367.9</v>
      </c>
      <c r="K16" s="25" t="s">
        <v>734</v>
      </c>
      <c r="L16" s="85" t="str">
        <f t="shared" si="7"/>
        <v>No</v>
      </c>
    </row>
    <row r="17" spans="1:12" x14ac:dyDescent="0.25">
      <c r="A17" s="116" t="s">
        <v>419</v>
      </c>
      <c r="B17" s="21" t="s">
        <v>213</v>
      </c>
      <c r="C17" s="4">
        <v>1.2393778705</v>
      </c>
      <c r="D17" s="7" t="str">
        <f t="shared" si="4"/>
        <v>N/A</v>
      </c>
      <c r="E17" s="4">
        <v>0.69236076889999998</v>
      </c>
      <c r="F17" s="7" t="str">
        <f t="shared" si="5"/>
        <v>N/A</v>
      </c>
      <c r="G17" s="4">
        <v>3.4356693890000001</v>
      </c>
      <c r="H17" s="7" t="str">
        <f t="shared" si="6"/>
        <v>N/A</v>
      </c>
      <c r="I17" s="8">
        <v>-44.1</v>
      </c>
      <c r="J17" s="8">
        <v>396.2</v>
      </c>
      <c r="K17" s="25" t="s">
        <v>734</v>
      </c>
      <c r="L17" s="85" t="str">
        <f t="shared" si="7"/>
        <v>No</v>
      </c>
    </row>
    <row r="18" spans="1:12" x14ac:dyDescent="0.25">
      <c r="A18" s="116" t="s">
        <v>420</v>
      </c>
      <c r="B18" s="21" t="s">
        <v>213</v>
      </c>
      <c r="C18" s="4">
        <v>8.4097430475999992</v>
      </c>
      <c r="D18" s="7" t="str">
        <f t="shared" si="4"/>
        <v>N/A</v>
      </c>
      <c r="E18" s="4">
        <v>10.328860049999999</v>
      </c>
      <c r="F18" s="7" t="str">
        <f t="shared" si="5"/>
        <v>N/A</v>
      </c>
      <c r="G18" s="4">
        <v>21.096730022999999</v>
      </c>
      <c r="H18" s="7" t="str">
        <f t="shared" si="6"/>
        <v>N/A</v>
      </c>
      <c r="I18" s="8">
        <v>22.82</v>
      </c>
      <c r="J18" s="8">
        <v>104.3</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-50</v>
      </c>
      <c r="J19" s="8">
        <v>50</v>
      </c>
      <c r="K19" s="25" t="s">
        <v>213</v>
      </c>
      <c r="L19" s="85" t="str">
        <f t="shared" ref="L19:L25" si="11">IF(J19="Div by 0", "N/A", IF(K19="N/A","N/A", IF(J19&gt;VALUE(MID(K19,1,2)), "No", IF(J19&lt;-1*VALUE(MID(K19,1,2)), "No", "Yes"))))</f>
        <v>N/A</v>
      </c>
    </row>
    <row r="20" spans="1:12" x14ac:dyDescent="0.25">
      <c r="A20" s="116" t="s">
        <v>76</v>
      </c>
      <c r="B20" s="25" t="s">
        <v>213</v>
      </c>
      <c r="C20" s="22">
        <v>19</v>
      </c>
      <c r="D20" s="7" t="str">
        <f t="shared" si="8"/>
        <v>N/A</v>
      </c>
      <c r="E20" s="22">
        <v>17</v>
      </c>
      <c r="F20" s="7" t="str">
        <f t="shared" si="9"/>
        <v>N/A</v>
      </c>
      <c r="G20" s="22">
        <v>16</v>
      </c>
      <c r="H20" s="7" t="str">
        <f t="shared" si="10"/>
        <v>N/A</v>
      </c>
      <c r="I20" s="8">
        <v>-10.5</v>
      </c>
      <c r="J20" s="8">
        <v>-5.88</v>
      </c>
      <c r="K20" s="25" t="s">
        <v>213</v>
      </c>
      <c r="L20" s="85" t="str">
        <f t="shared" si="11"/>
        <v>N/A</v>
      </c>
    </row>
    <row r="21" spans="1:12" x14ac:dyDescent="0.25">
      <c r="A21" s="132" t="s">
        <v>1105</v>
      </c>
      <c r="B21" s="25" t="s">
        <v>213</v>
      </c>
      <c r="C21" s="10">
        <v>3877.6571296000002</v>
      </c>
      <c r="D21" s="7" t="str">
        <f t="shared" si="8"/>
        <v>N/A</v>
      </c>
      <c r="E21" s="10">
        <v>5228.1521522000003</v>
      </c>
      <c r="F21" s="7" t="str">
        <f t="shared" si="9"/>
        <v>N/A</v>
      </c>
      <c r="G21" s="10">
        <v>4364.0852094000002</v>
      </c>
      <c r="H21" s="7" t="str">
        <f t="shared" si="10"/>
        <v>N/A</v>
      </c>
      <c r="I21" s="8">
        <v>34.83</v>
      </c>
      <c r="J21" s="8">
        <v>-16.5</v>
      </c>
      <c r="K21" s="25" t="s">
        <v>734</v>
      </c>
      <c r="L21" s="85" t="str">
        <f t="shared" si="11"/>
        <v>Yes</v>
      </c>
    </row>
    <row r="22" spans="1:12" x14ac:dyDescent="0.25">
      <c r="A22" s="116" t="s">
        <v>1687</v>
      </c>
      <c r="B22" s="25" t="s">
        <v>213</v>
      </c>
      <c r="C22" s="10">
        <v>11201.019972</v>
      </c>
      <c r="D22" s="7" t="str">
        <f t="shared" si="8"/>
        <v>N/A</v>
      </c>
      <c r="E22" s="10">
        <v>12638.781851</v>
      </c>
      <c r="F22" s="7" t="str">
        <f t="shared" si="9"/>
        <v>N/A</v>
      </c>
      <c r="G22" s="10">
        <v>5710.3096263999996</v>
      </c>
      <c r="H22" s="7" t="str">
        <f t="shared" si="10"/>
        <v>N/A</v>
      </c>
      <c r="I22" s="8">
        <v>12.84</v>
      </c>
      <c r="J22" s="8">
        <v>-54.8</v>
      </c>
      <c r="K22" s="25" t="s">
        <v>734</v>
      </c>
      <c r="L22" s="85" t="str">
        <f t="shared" si="11"/>
        <v>No</v>
      </c>
    </row>
    <row r="23" spans="1:12" x14ac:dyDescent="0.25">
      <c r="A23" s="116" t="s">
        <v>1106</v>
      </c>
      <c r="B23" s="25" t="s">
        <v>213</v>
      </c>
      <c r="C23" s="10">
        <v>13541.472492000001</v>
      </c>
      <c r="D23" s="7" t="str">
        <f t="shared" si="8"/>
        <v>N/A</v>
      </c>
      <c r="E23" s="10">
        <v>18465.573703999999</v>
      </c>
      <c r="F23" s="7" t="str">
        <f t="shared" si="9"/>
        <v>N/A</v>
      </c>
      <c r="G23" s="10">
        <v>4248.0470936000002</v>
      </c>
      <c r="H23" s="7" t="str">
        <f t="shared" si="10"/>
        <v>N/A</v>
      </c>
      <c r="I23" s="8">
        <v>36.36</v>
      </c>
      <c r="J23" s="8">
        <v>-77</v>
      </c>
      <c r="K23" s="25" t="s">
        <v>734</v>
      </c>
      <c r="L23" s="85" t="str">
        <f t="shared" si="11"/>
        <v>No</v>
      </c>
    </row>
    <row r="24" spans="1:12" x14ac:dyDescent="0.25">
      <c r="A24" s="116" t="s">
        <v>1107</v>
      </c>
      <c r="B24" s="25" t="s">
        <v>213</v>
      </c>
      <c r="C24" s="10">
        <v>1708.032207</v>
      </c>
      <c r="D24" s="7" t="str">
        <f t="shared" si="8"/>
        <v>N/A</v>
      </c>
      <c r="E24" s="10">
        <v>2586.8431344999999</v>
      </c>
      <c r="F24" s="7" t="str">
        <f t="shared" si="9"/>
        <v>N/A</v>
      </c>
      <c r="G24" s="10">
        <v>1229.161051</v>
      </c>
      <c r="H24" s="7" t="str">
        <f t="shared" si="10"/>
        <v>N/A</v>
      </c>
      <c r="I24" s="8">
        <v>51.45</v>
      </c>
      <c r="J24" s="8">
        <v>-52.5</v>
      </c>
      <c r="K24" s="25" t="s">
        <v>734</v>
      </c>
      <c r="L24" s="85" t="str">
        <f t="shared" si="11"/>
        <v>No</v>
      </c>
    </row>
    <row r="25" spans="1:12" x14ac:dyDescent="0.25">
      <c r="A25" s="116" t="s">
        <v>1108</v>
      </c>
      <c r="B25" s="25" t="s">
        <v>213</v>
      </c>
      <c r="C25" s="10">
        <v>2404.7693146000001</v>
      </c>
      <c r="D25" s="7" t="str">
        <f t="shared" si="8"/>
        <v>N/A</v>
      </c>
      <c r="E25" s="10">
        <v>3472.2211473000002</v>
      </c>
      <c r="F25" s="7" t="str">
        <f t="shared" si="9"/>
        <v>N/A</v>
      </c>
      <c r="G25" s="10">
        <v>2103.4028299000001</v>
      </c>
      <c r="H25" s="7" t="str">
        <f t="shared" si="10"/>
        <v>N/A</v>
      </c>
      <c r="I25" s="8">
        <v>44.39</v>
      </c>
      <c r="J25" s="8">
        <v>-39.4</v>
      </c>
      <c r="K25" s="25" t="s">
        <v>734</v>
      </c>
      <c r="L25" s="85" t="str">
        <f t="shared" si="11"/>
        <v>No</v>
      </c>
    </row>
    <row r="26" spans="1:12" x14ac:dyDescent="0.25">
      <c r="A26" s="108" t="s">
        <v>1109</v>
      </c>
      <c r="B26" s="25" t="s">
        <v>213</v>
      </c>
      <c r="C26" s="10">
        <v>3720.286259</v>
      </c>
      <c r="D26" s="7" t="str">
        <f t="shared" si="8"/>
        <v>N/A</v>
      </c>
      <c r="E26" s="10">
        <v>5138.6440452999996</v>
      </c>
      <c r="F26" s="7" t="str">
        <f t="shared" si="9"/>
        <v>N/A</v>
      </c>
      <c r="G26" s="10">
        <v>4270.4565308000001</v>
      </c>
      <c r="H26" s="7" t="str">
        <f t="shared" si="10"/>
        <v>N/A</v>
      </c>
      <c r="I26" s="8">
        <v>38.119999999999997</v>
      </c>
      <c r="J26" s="8">
        <v>-16.899999999999999</v>
      </c>
      <c r="K26" s="25" t="s">
        <v>734</v>
      </c>
      <c r="L26" s="85" t="str">
        <f>IF(J26="Div by 0", "N/A", IF(OR(J26="N/A",K26="N/A"),"N/A", IF(J26&gt;VALUE(MID(K26,1,2)), "No", IF(J26&lt;-1*VALUE(MID(K26,1,2)), "No", "Yes"))))</f>
        <v>Yes</v>
      </c>
    </row>
    <row r="27" spans="1:12" x14ac:dyDescent="0.25">
      <c r="A27" s="108" t="s">
        <v>1110</v>
      </c>
      <c r="B27" s="25" t="s">
        <v>213</v>
      </c>
      <c r="C27" s="10">
        <v>4080.3070959000001</v>
      </c>
      <c r="D27" s="7" t="str">
        <f t="shared" si="8"/>
        <v>N/A</v>
      </c>
      <c r="E27" s="10">
        <v>5340.0079189999997</v>
      </c>
      <c r="F27" s="7" t="str">
        <f t="shared" si="9"/>
        <v>N/A</v>
      </c>
      <c r="G27" s="10">
        <v>4479.7584840999998</v>
      </c>
      <c r="H27" s="7" t="str">
        <f t="shared" si="10"/>
        <v>N/A</v>
      </c>
      <c r="I27" s="8">
        <v>30.87</v>
      </c>
      <c r="J27" s="8">
        <v>-16.100000000000001</v>
      </c>
      <c r="K27" s="25" t="s">
        <v>734</v>
      </c>
      <c r="L27" s="85" t="str">
        <f>IF(J27="Div by 0", "N/A", IF(OR(J27="N/A",K27="N/A"),"N/A", IF(J27&gt;VALUE(MID(K27,1,2)), "No", IF(J27&lt;-1*VALUE(MID(K27,1,2)), "No", "Yes"))))</f>
        <v>Yes</v>
      </c>
    </row>
    <row r="28" spans="1:12" x14ac:dyDescent="0.25">
      <c r="A28" s="132" t="s">
        <v>1111</v>
      </c>
      <c r="B28" s="25" t="s">
        <v>213</v>
      </c>
      <c r="C28" s="10">
        <v>10714.378519</v>
      </c>
      <c r="D28" s="7" t="str">
        <f t="shared" si="8"/>
        <v>N/A</v>
      </c>
      <c r="E28" s="10">
        <v>13477.53313</v>
      </c>
      <c r="F28" s="7" t="str">
        <f t="shared" si="9"/>
        <v>N/A</v>
      </c>
      <c r="G28" s="10">
        <v>12286.998818</v>
      </c>
      <c r="H28" s="7" t="str">
        <f t="shared" si="10"/>
        <v>N/A</v>
      </c>
      <c r="I28" s="8">
        <v>25.79</v>
      </c>
      <c r="J28" s="8">
        <v>-8.83</v>
      </c>
      <c r="K28" s="25" t="s">
        <v>734</v>
      </c>
      <c r="L28" s="85" t="str">
        <f>IF(J28="Div by 0", "N/A", IF(K28="N/A","N/A", IF(J28&gt;VALUE(MID(K28,1,2)), "No", IF(J28&lt;-1*VALUE(MID(K28,1,2)), "No", "Yes"))))</f>
        <v>Yes</v>
      </c>
    </row>
    <row r="29" spans="1:12" x14ac:dyDescent="0.25">
      <c r="A29" s="108" t="s">
        <v>1112</v>
      </c>
      <c r="B29" s="25" t="s">
        <v>213</v>
      </c>
      <c r="C29" s="10">
        <v>11364.91423</v>
      </c>
      <c r="D29" s="7" t="str">
        <f t="shared" si="8"/>
        <v>N/A</v>
      </c>
      <c r="E29" s="10">
        <v>12787.693652</v>
      </c>
      <c r="F29" s="7" t="str">
        <f t="shared" si="9"/>
        <v>N/A</v>
      </c>
      <c r="G29" s="10">
        <v>5863.6695178999998</v>
      </c>
      <c r="H29" s="7" t="str">
        <f t="shared" si="10"/>
        <v>N/A</v>
      </c>
      <c r="I29" s="8">
        <v>12.52</v>
      </c>
      <c r="J29" s="8">
        <v>-54.1</v>
      </c>
      <c r="K29" s="25" t="s">
        <v>734</v>
      </c>
      <c r="L29" s="85" t="str">
        <f>IF(J29="Div by 0", "N/A", IF(K29="N/A","N/A", IF(J29&gt;VALUE(MID(K29,1,2)), "No", IF(J29&lt;-1*VALUE(MID(K29,1,2)), "No", "Yes"))))</f>
        <v>No</v>
      </c>
    </row>
    <row r="30" spans="1:12" x14ac:dyDescent="0.25">
      <c r="A30" s="108" t="s">
        <v>1113</v>
      </c>
      <c r="B30" s="25" t="s">
        <v>213</v>
      </c>
      <c r="C30" s="10">
        <v>10435.00318</v>
      </c>
      <c r="D30" s="7" t="str">
        <f t="shared" si="8"/>
        <v>N/A</v>
      </c>
      <c r="E30" s="10">
        <v>14014.101846</v>
      </c>
      <c r="F30" s="7" t="str">
        <f t="shared" si="9"/>
        <v>N/A</v>
      </c>
      <c r="G30" s="10">
        <v>2143.8663397</v>
      </c>
      <c r="H30" s="7" t="str">
        <f t="shared" si="10"/>
        <v>N/A</v>
      </c>
      <c r="I30" s="8">
        <v>34.299999999999997</v>
      </c>
      <c r="J30" s="8">
        <v>-84.7</v>
      </c>
      <c r="K30" s="25" t="s">
        <v>734</v>
      </c>
      <c r="L30" s="85" t="str">
        <f>IF(J30="Div by 0", "N/A", IF(K30="N/A","N/A", IF(J30&gt;VALUE(MID(K30,1,2)), "No", IF(J30&lt;-1*VALUE(MID(K30,1,2)), "No", "Yes"))))</f>
        <v>No</v>
      </c>
    </row>
    <row r="31" spans="1:12" x14ac:dyDescent="0.25">
      <c r="A31" s="108" t="s">
        <v>1114</v>
      </c>
      <c r="B31" s="25" t="s">
        <v>213</v>
      </c>
      <c r="C31" s="10">
        <v>10104.754735</v>
      </c>
      <c r="D31" s="7" t="str">
        <f t="shared" si="8"/>
        <v>N/A</v>
      </c>
      <c r="E31" s="10">
        <v>12922.252403</v>
      </c>
      <c r="F31" s="7" t="str">
        <f t="shared" si="9"/>
        <v>N/A</v>
      </c>
      <c r="G31" s="10">
        <v>11730.839545000001</v>
      </c>
      <c r="H31" s="7" t="str">
        <f t="shared" si="10"/>
        <v>N/A</v>
      </c>
      <c r="I31" s="8">
        <v>27.88</v>
      </c>
      <c r="J31" s="8">
        <v>-9.2200000000000006</v>
      </c>
      <c r="K31" s="25" t="s">
        <v>734</v>
      </c>
      <c r="L31" s="85" t="str">
        <f>IF(J31="Div by 0", "N/A", IF(OR(J31="N/A",K31="N/A"),"N/A", IF(J31&gt;VALUE(MID(K31,1,2)), "No", IF(J31&lt;-1*VALUE(MID(K31,1,2)), "No", "Yes"))))</f>
        <v>Yes</v>
      </c>
    </row>
    <row r="32" spans="1:12" x14ac:dyDescent="0.25">
      <c r="A32" s="108" t="s">
        <v>1115</v>
      </c>
      <c r="B32" s="25" t="s">
        <v>213</v>
      </c>
      <c r="C32" s="10">
        <v>11599.002903000001</v>
      </c>
      <c r="D32" s="7" t="str">
        <f t="shared" si="8"/>
        <v>N/A</v>
      </c>
      <c r="E32" s="10">
        <v>14281.230584999999</v>
      </c>
      <c r="F32" s="7" t="str">
        <f t="shared" si="9"/>
        <v>N/A</v>
      </c>
      <c r="G32" s="10">
        <v>13092.082435</v>
      </c>
      <c r="H32" s="7" t="str">
        <f t="shared" si="10"/>
        <v>N/A</v>
      </c>
      <c r="I32" s="8">
        <v>23.12</v>
      </c>
      <c r="J32" s="8">
        <v>-8.33</v>
      </c>
      <c r="K32" s="25" t="s">
        <v>734</v>
      </c>
      <c r="L32" s="85" t="str">
        <f>IF(J32="Div by 0", "N/A", IF(OR(J32="N/A",K32="N/A"),"N/A", IF(J32&gt;VALUE(MID(K32,1,2)), "No", IF(J32&lt;-1*VALUE(MID(K32,1,2)), "No", "Yes"))))</f>
        <v>Yes</v>
      </c>
    </row>
    <row r="33" spans="1:12" x14ac:dyDescent="0.25">
      <c r="A33" s="108" t="s">
        <v>1690</v>
      </c>
      <c r="B33" s="25" t="s">
        <v>213</v>
      </c>
      <c r="C33" s="10">
        <v>3485.3602203999999</v>
      </c>
      <c r="D33" s="7" t="str">
        <f t="shared" si="8"/>
        <v>N/A</v>
      </c>
      <c r="E33" s="10">
        <v>4588.0779691999996</v>
      </c>
      <c r="F33" s="7" t="str">
        <f t="shared" si="9"/>
        <v>N/A</v>
      </c>
      <c r="G33" s="10">
        <v>4353.5804056999996</v>
      </c>
      <c r="H33" s="7" t="str">
        <f t="shared" si="10"/>
        <v>N/A</v>
      </c>
      <c r="I33" s="8">
        <v>31.64</v>
      </c>
      <c r="J33" s="8">
        <v>-5.1100000000000003</v>
      </c>
      <c r="K33" s="25" t="s">
        <v>734</v>
      </c>
      <c r="L33" s="85" t="str">
        <f t="shared" ref="L33:L45" si="12">IF(J33="Div by 0", "N/A", IF(K33="N/A","N/A", IF(J33&gt;VALUE(MID(K33,1,2)), "No", IF(J33&lt;-1*VALUE(MID(K33,1,2)), "No", "Yes"))))</f>
        <v>Yes</v>
      </c>
    </row>
    <row r="34" spans="1:12" x14ac:dyDescent="0.25">
      <c r="A34" s="108" t="s">
        <v>1691</v>
      </c>
      <c r="B34" s="25" t="s">
        <v>213</v>
      </c>
      <c r="C34" s="10">
        <v>1165.3290870000001</v>
      </c>
      <c r="D34" s="7" t="str">
        <f t="shared" si="8"/>
        <v>N/A</v>
      </c>
      <c r="E34" s="10">
        <v>1615.9194805</v>
      </c>
      <c r="F34" s="7" t="str">
        <f t="shared" si="9"/>
        <v>N/A</v>
      </c>
      <c r="G34" s="10">
        <v>2038.5333333000001</v>
      </c>
      <c r="H34" s="7" t="str">
        <f t="shared" si="10"/>
        <v>N/A</v>
      </c>
      <c r="I34" s="8">
        <v>38.67</v>
      </c>
      <c r="J34" s="8">
        <v>26.15</v>
      </c>
      <c r="K34" s="25" t="s">
        <v>734</v>
      </c>
      <c r="L34" s="85" t="str">
        <f t="shared" si="12"/>
        <v>Yes</v>
      </c>
    </row>
    <row r="35" spans="1:12" x14ac:dyDescent="0.25">
      <c r="A35" s="108" t="s">
        <v>1692</v>
      </c>
      <c r="B35" s="25" t="s">
        <v>213</v>
      </c>
      <c r="C35" s="10">
        <v>10858.093677000001</v>
      </c>
      <c r="D35" s="7" t="str">
        <f t="shared" si="8"/>
        <v>N/A</v>
      </c>
      <c r="E35" s="10">
        <v>15189.658638999999</v>
      </c>
      <c r="F35" s="7" t="str">
        <f t="shared" si="9"/>
        <v>N/A</v>
      </c>
      <c r="G35" s="10">
        <v>13256.628193</v>
      </c>
      <c r="H35" s="7" t="str">
        <f t="shared" si="10"/>
        <v>N/A</v>
      </c>
      <c r="I35" s="8">
        <v>39.89</v>
      </c>
      <c r="J35" s="8">
        <v>-12.7</v>
      </c>
      <c r="K35" s="25" t="s">
        <v>734</v>
      </c>
      <c r="L35" s="85" t="str">
        <f t="shared" si="12"/>
        <v>Yes</v>
      </c>
    </row>
    <row r="36" spans="1:12" x14ac:dyDescent="0.25">
      <c r="A36" s="108" t="s">
        <v>1693</v>
      </c>
      <c r="B36" s="25" t="s">
        <v>213</v>
      </c>
      <c r="C36" s="10">
        <v>188.73397914</v>
      </c>
      <c r="D36" s="7" t="str">
        <f t="shared" si="8"/>
        <v>N/A</v>
      </c>
      <c r="E36" s="10">
        <v>630.46179401999996</v>
      </c>
      <c r="F36" s="7" t="str">
        <f t="shared" si="9"/>
        <v>N/A</v>
      </c>
      <c r="G36" s="10">
        <v>1286.5840347999999</v>
      </c>
      <c r="H36" s="7" t="str">
        <f t="shared" si="10"/>
        <v>N/A</v>
      </c>
      <c r="I36" s="8">
        <v>234</v>
      </c>
      <c r="J36" s="8">
        <v>104.1</v>
      </c>
      <c r="K36" s="25" t="s">
        <v>734</v>
      </c>
      <c r="L36" s="85" t="str">
        <f t="shared" si="12"/>
        <v>No</v>
      </c>
    </row>
    <row r="37" spans="1:12" x14ac:dyDescent="0.25">
      <c r="A37" s="108" t="s">
        <v>1694</v>
      </c>
      <c r="B37" s="25" t="s">
        <v>213</v>
      </c>
      <c r="C37" s="10">
        <v>18322.716478999999</v>
      </c>
      <c r="D37" s="7" t="str">
        <f t="shared" si="8"/>
        <v>N/A</v>
      </c>
      <c r="E37" s="10">
        <v>21583.121141</v>
      </c>
      <c r="F37" s="7" t="str">
        <f t="shared" si="9"/>
        <v>N/A</v>
      </c>
      <c r="G37" s="10">
        <v>21559.806686</v>
      </c>
      <c r="H37" s="7" t="str">
        <f t="shared" si="10"/>
        <v>N/A</v>
      </c>
      <c r="I37" s="8">
        <v>17.79</v>
      </c>
      <c r="J37" s="8">
        <v>-0.108</v>
      </c>
      <c r="K37" s="25" t="s">
        <v>734</v>
      </c>
      <c r="L37" s="85" t="str">
        <f t="shared" si="12"/>
        <v>Yes</v>
      </c>
    </row>
    <row r="38" spans="1:12" x14ac:dyDescent="0.25">
      <c r="A38" s="108" t="s">
        <v>1695</v>
      </c>
      <c r="B38" s="25" t="s">
        <v>213</v>
      </c>
      <c r="C38" s="10" t="s">
        <v>1750</v>
      </c>
      <c r="D38" s="7" t="str">
        <f t="shared" si="8"/>
        <v>N/A</v>
      </c>
      <c r="E38" s="10" t="s">
        <v>1750</v>
      </c>
      <c r="F38" s="7" t="str">
        <f t="shared" si="9"/>
        <v>N/A</v>
      </c>
      <c r="G38" s="10" t="s">
        <v>1750</v>
      </c>
      <c r="H38" s="7" t="str">
        <f t="shared" si="10"/>
        <v>N/A</v>
      </c>
      <c r="I38" s="8" t="s">
        <v>1750</v>
      </c>
      <c r="J38" s="8" t="s">
        <v>1750</v>
      </c>
      <c r="K38" s="25" t="s">
        <v>734</v>
      </c>
      <c r="L38" s="85" t="str">
        <f t="shared" si="12"/>
        <v>N/A</v>
      </c>
    </row>
    <row r="39" spans="1:12" x14ac:dyDescent="0.25">
      <c r="A39" s="108" t="s">
        <v>1696</v>
      </c>
      <c r="B39" s="25" t="s">
        <v>213</v>
      </c>
      <c r="C39" s="10">
        <v>181.89656887000001</v>
      </c>
      <c r="D39" s="7" t="str">
        <f t="shared" si="8"/>
        <v>N/A</v>
      </c>
      <c r="E39" s="10">
        <v>261.4333163</v>
      </c>
      <c r="F39" s="7" t="str">
        <f t="shared" si="9"/>
        <v>N/A</v>
      </c>
      <c r="G39" s="10">
        <v>384.93839928</v>
      </c>
      <c r="H39" s="7" t="str">
        <f t="shared" si="10"/>
        <v>N/A</v>
      </c>
      <c r="I39" s="8">
        <v>43.73</v>
      </c>
      <c r="J39" s="8">
        <v>47.24</v>
      </c>
      <c r="K39" s="25" t="s">
        <v>734</v>
      </c>
      <c r="L39" s="85" t="str">
        <f t="shared" si="12"/>
        <v>No</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14443.974864</v>
      </c>
      <c r="D41" s="7" t="str">
        <f t="shared" si="8"/>
        <v>N/A</v>
      </c>
      <c r="E41" s="10">
        <v>16430.648463000001</v>
      </c>
      <c r="F41" s="7" t="str">
        <f t="shared" si="9"/>
        <v>N/A</v>
      </c>
      <c r="G41" s="10">
        <v>17199.026889000001</v>
      </c>
      <c r="H41" s="7" t="str">
        <f t="shared" si="10"/>
        <v>N/A</v>
      </c>
      <c r="I41" s="8">
        <v>13.75</v>
      </c>
      <c r="J41" s="8">
        <v>4.6760000000000002</v>
      </c>
      <c r="K41" s="25" t="s">
        <v>734</v>
      </c>
      <c r="L41" s="85" t="str">
        <f t="shared" si="12"/>
        <v>Yes</v>
      </c>
    </row>
    <row r="42" spans="1:12" x14ac:dyDescent="0.25">
      <c r="A42" s="108" t="s">
        <v>1699</v>
      </c>
      <c r="B42" s="25" t="s">
        <v>213</v>
      </c>
      <c r="C42" s="10" t="s">
        <v>1750</v>
      </c>
      <c r="D42" s="7" t="str">
        <f t="shared" si="8"/>
        <v>N/A</v>
      </c>
      <c r="E42" s="10" t="s">
        <v>1750</v>
      </c>
      <c r="F42" s="7" t="str">
        <f t="shared" si="9"/>
        <v>N/A</v>
      </c>
      <c r="G42" s="10" t="s">
        <v>1750</v>
      </c>
      <c r="H42" s="7" t="str">
        <f t="shared" si="10"/>
        <v>N/A</v>
      </c>
      <c r="I42" s="8" t="s">
        <v>1750</v>
      </c>
      <c r="J42" s="8" t="s">
        <v>1750</v>
      </c>
      <c r="K42" s="25" t="s">
        <v>734</v>
      </c>
      <c r="L42" s="85" t="str">
        <f t="shared" si="12"/>
        <v>N/A</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12349.153442000001</v>
      </c>
      <c r="D44" s="7" t="str">
        <f t="shared" si="8"/>
        <v>N/A</v>
      </c>
      <c r="E44" s="10">
        <v>15481.974717999999</v>
      </c>
      <c r="F44" s="7" t="str">
        <f t="shared" si="9"/>
        <v>N/A</v>
      </c>
      <c r="G44" s="10">
        <v>14370.008773</v>
      </c>
      <c r="H44" s="7" t="str">
        <f t="shared" si="10"/>
        <v>N/A</v>
      </c>
      <c r="I44" s="8">
        <v>25.37</v>
      </c>
      <c r="J44" s="8">
        <v>-7.18</v>
      </c>
      <c r="K44" s="25" t="s">
        <v>734</v>
      </c>
      <c r="L44" s="85" t="str">
        <f t="shared" si="12"/>
        <v>Yes</v>
      </c>
    </row>
    <row r="45" spans="1:12" ht="25" x14ac:dyDescent="0.25">
      <c r="A45" s="108" t="s">
        <v>1117</v>
      </c>
      <c r="B45" s="25" t="s">
        <v>213</v>
      </c>
      <c r="C45" s="10">
        <v>349.49370232000001</v>
      </c>
      <c r="D45" s="7" t="str">
        <f t="shared" si="8"/>
        <v>N/A</v>
      </c>
      <c r="E45" s="10">
        <v>701.92973715999995</v>
      </c>
      <c r="F45" s="7" t="str">
        <f t="shared" si="9"/>
        <v>N/A</v>
      </c>
      <c r="G45" s="10">
        <v>1113.9042632000001</v>
      </c>
      <c r="H45" s="7" t="str">
        <f t="shared" si="10"/>
        <v>N/A</v>
      </c>
      <c r="I45" s="8">
        <v>100.8</v>
      </c>
      <c r="J45" s="8">
        <v>58.69</v>
      </c>
      <c r="K45" s="25" t="s">
        <v>734</v>
      </c>
      <c r="L45" s="85" t="str">
        <f t="shared" si="12"/>
        <v>No</v>
      </c>
    </row>
    <row r="46" spans="1:12" x14ac:dyDescent="0.25">
      <c r="A46" s="108" t="s">
        <v>1118</v>
      </c>
      <c r="B46" s="21" t="s">
        <v>213</v>
      </c>
      <c r="C46" s="26">
        <v>51816.872245999999</v>
      </c>
      <c r="D46" s="7" t="str">
        <f t="shared" si="8"/>
        <v>N/A</v>
      </c>
      <c r="E46" s="26">
        <v>55159.676014999997</v>
      </c>
      <c r="F46" s="7" t="str">
        <f t="shared" si="9"/>
        <v>N/A</v>
      </c>
      <c r="G46" s="26">
        <v>53053.124092999999</v>
      </c>
      <c r="H46" s="7" t="str">
        <f t="shared" si="10"/>
        <v>N/A</v>
      </c>
      <c r="I46" s="8">
        <v>6.4509999999999996</v>
      </c>
      <c r="J46" s="8">
        <v>-3.82</v>
      </c>
      <c r="K46" s="25" t="s">
        <v>734</v>
      </c>
      <c r="L46" s="85" t="str">
        <f>IF(J46="Div by 0", "N/A", IF(K46="N/A","N/A", IF(J46&gt;VALUE(MID(K46,1,2)), "No", IF(J46&lt;-1*VALUE(MID(K46,1,2)), "No", "Yes"))))</f>
        <v>Yes</v>
      </c>
    </row>
    <row r="47" spans="1:12" x14ac:dyDescent="0.25">
      <c r="A47" s="139" t="s">
        <v>1119</v>
      </c>
      <c r="B47" s="21" t="s">
        <v>213</v>
      </c>
      <c r="C47" s="26">
        <v>40870.348194999999</v>
      </c>
      <c r="D47" s="7" t="str">
        <f t="shared" si="8"/>
        <v>N/A</v>
      </c>
      <c r="E47" s="26">
        <v>46918.899966999998</v>
      </c>
      <c r="F47" s="7" t="str">
        <f t="shared" si="9"/>
        <v>N/A</v>
      </c>
      <c r="G47" s="26">
        <v>40841.262977999999</v>
      </c>
      <c r="H47" s="7" t="str">
        <f t="shared" si="10"/>
        <v>N/A</v>
      </c>
      <c r="I47" s="8">
        <v>14.8</v>
      </c>
      <c r="J47" s="8">
        <v>-13</v>
      </c>
      <c r="K47" s="25" t="s">
        <v>734</v>
      </c>
      <c r="L47" s="85" t="str">
        <f>IF(J47="Div by 0", "N/A", IF(K47="N/A","N/A", IF(J47&gt;VALUE(MID(K47,1,2)), "No", IF(J47&lt;-1*VALUE(MID(K47,1,2)), "No", "Yes"))))</f>
        <v>Yes</v>
      </c>
    </row>
    <row r="48" spans="1:12" ht="25" x14ac:dyDescent="0.25">
      <c r="A48" s="108" t="s">
        <v>1120</v>
      </c>
      <c r="B48" s="21" t="s">
        <v>213</v>
      </c>
      <c r="C48" s="26">
        <v>46825.354839</v>
      </c>
      <c r="D48" s="7" t="str">
        <f t="shared" si="8"/>
        <v>N/A</v>
      </c>
      <c r="E48" s="26">
        <v>51833.797859999999</v>
      </c>
      <c r="F48" s="7" t="str">
        <f t="shared" si="9"/>
        <v>N/A</v>
      </c>
      <c r="G48" s="26">
        <v>51805.420969999999</v>
      </c>
      <c r="H48" s="7" t="str">
        <f t="shared" si="10"/>
        <v>N/A</v>
      </c>
      <c r="I48" s="8">
        <v>10.7</v>
      </c>
      <c r="J48" s="8">
        <v>-5.5E-2</v>
      </c>
      <c r="K48" s="25" t="s">
        <v>734</v>
      </c>
      <c r="L48" s="85" t="str">
        <f>IF(J48="Div by 0", "N/A", IF(K48="N/A","N/A", IF(J48&gt;VALUE(MID(K48,1,2)), "No", IF(J48&lt;-1*VALUE(MID(K48,1,2)), "No", "Yes"))))</f>
        <v>Yes</v>
      </c>
    </row>
    <row r="49" spans="1:12" x14ac:dyDescent="0.25">
      <c r="A49" s="130" t="s">
        <v>1121</v>
      </c>
      <c r="B49" s="21" t="s">
        <v>213</v>
      </c>
      <c r="C49" s="26">
        <v>39869.039183000001</v>
      </c>
      <c r="D49" s="7" t="str">
        <f t="shared" si="8"/>
        <v>N/A</v>
      </c>
      <c r="E49" s="26">
        <v>45995.282227000003</v>
      </c>
      <c r="F49" s="7" t="str">
        <f t="shared" si="9"/>
        <v>N/A</v>
      </c>
      <c r="G49" s="26">
        <v>39803.386512999998</v>
      </c>
      <c r="H49" s="7" t="str">
        <f t="shared" si="10"/>
        <v>N/A</v>
      </c>
      <c r="I49" s="8">
        <v>15.37</v>
      </c>
      <c r="J49" s="8">
        <v>-13.5</v>
      </c>
      <c r="K49" s="25" t="s">
        <v>734</v>
      </c>
      <c r="L49" s="85" t="str">
        <f t="shared" ref="L49:L59" si="13">IF(J49="Div by 0", "N/A", IF(K49="N/A","N/A", IF(J49&gt;VALUE(MID(K49,1,2)), "No", IF(J49&lt;-1*VALUE(MID(K49,1,2)), "No", "Yes"))))</f>
        <v>Yes</v>
      </c>
    </row>
    <row r="50" spans="1:12" ht="25" x14ac:dyDescent="0.25">
      <c r="A50" s="108" t="s">
        <v>1122</v>
      </c>
      <c r="B50" s="21" t="s">
        <v>213</v>
      </c>
      <c r="C50" s="26">
        <v>28825.807245</v>
      </c>
      <c r="D50" s="7" t="str">
        <f t="shared" si="8"/>
        <v>N/A</v>
      </c>
      <c r="E50" s="26">
        <v>31251.003986</v>
      </c>
      <c r="F50" s="7" t="str">
        <f t="shared" si="9"/>
        <v>N/A</v>
      </c>
      <c r="G50" s="26">
        <v>20501.625418</v>
      </c>
      <c r="H50" s="7" t="str">
        <f t="shared" si="10"/>
        <v>N/A</v>
      </c>
      <c r="I50" s="8">
        <v>8.4130000000000003</v>
      </c>
      <c r="J50" s="8">
        <v>-34.4</v>
      </c>
      <c r="K50" s="25" t="s">
        <v>734</v>
      </c>
      <c r="L50" s="85" t="str">
        <f t="shared" si="13"/>
        <v>No</v>
      </c>
    </row>
    <row r="51" spans="1:12" x14ac:dyDescent="0.25">
      <c r="A51" s="108" t="s">
        <v>1123</v>
      </c>
      <c r="B51" s="21" t="s">
        <v>213</v>
      </c>
      <c r="C51" s="26">
        <v>13384.874046000001</v>
      </c>
      <c r="D51" s="7" t="str">
        <f t="shared" ref="D51:D82" si="14">IF($B51="N/A","N/A",IF(C51&gt;10,"No",IF(C51&lt;-10,"No","Yes")))</f>
        <v>N/A</v>
      </c>
      <c r="E51" s="26">
        <v>14206.730634</v>
      </c>
      <c r="F51" s="7" t="str">
        <f t="shared" ref="F51:F82" si="15">IF($B51="N/A","N/A",IF(E51&gt;10,"No",IF(E51&lt;-10,"No","Yes")))</f>
        <v>N/A</v>
      </c>
      <c r="G51" s="26">
        <v>12511.827119</v>
      </c>
      <c r="H51" s="7" t="str">
        <f t="shared" ref="H51:H82" si="16">IF($B51="N/A","N/A",IF(G51&gt;10,"No",IF(G51&lt;-10,"No","Yes")))</f>
        <v>N/A</v>
      </c>
      <c r="I51" s="8">
        <v>6.14</v>
      </c>
      <c r="J51" s="8">
        <v>-11.9</v>
      </c>
      <c r="K51" s="25" t="s">
        <v>734</v>
      </c>
      <c r="L51" s="85" t="str">
        <f t="shared" si="13"/>
        <v>Yes</v>
      </c>
    </row>
    <row r="52" spans="1:12" ht="25" x14ac:dyDescent="0.25">
      <c r="A52" s="108" t="s">
        <v>1124</v>
      </c>
      <c r="B52" s="21" t="s">
        <v>213</v>
      </c>
      <c r="C52" s="26">
        <v>31816.147287</v>
      </c>
      <c r="D52" s="7" t="str">
        <f t="shared" si="14"/>
        <v>N/A</v>
      </c>
      <c r="E52" s="26">
        <v>40820.723077000002</v>
      </c>
      <c r="F52" s="7" t="str">
        <f t="shared" si="15"/>
        <v>N/A</v>
      </c>
      <c r="G52" s="26">
        <v>45429.9</v>
      </c>
      <c r="H52" s="7" t="str">
        <f t="shared" si="16"/>
        <v>N/A</v>
      </c>
      <c r="I52" s="8">
        <v>28.3</v>
      </c>
      <c r="J52" s="8">
        <v>11.29</v>
      </c>
      <c r="K52" s="25" t="s">
        <v>734</v>
      </c>
      <c r="L52" s="85" t="str">
        <f t="shared" si="13"/>
        <v>Yes</v>
      </c>
    </row>
    <row r="53" spans="1:12" ht="25" x14ac:dyDescent="0.25">
      <c r="A53" s="108" t="s">
        <v>1125</v>
      </c>
      <c r="B53" s="21" t="s">
        <v>213</v>
      </c>
      <c r="C53" s="26">
        <v>39427.809523999997</v>
      </c>
      <c r="D53" s="7" t="str">
        <f t="shared" si="14"/>
        <v>N/A</v>
      </c>
      <c r="E53" s="26">
        <v>47946.808696</v>
      </c>
      <c r="F53" s="7" t="str">
        <f t="shared" si="15"/>
        <v>N/A</v>
      </c>
      <c r="G53" s="26">
        <v>14924.5</v>
      </c>
      <c r="H53" s="7" t="str">
        <f t="shared" si="16"/>
        <v>N/A</v>
      </c>
      <c r="I53" s="8">
        <v>21.61</v>
      </c>
      <c r="J53" s="8">
        <v>-68.900000000000006</v>
      </c>
      <c r="K53" s="25" t="s">
        <v>734</v>
      </c>
      <c r="L53" s="85" t="str">
        <f t="shared" si="13"/>
        <v>No</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v>47127.271374999997</v>
      </c>
      <c r="D55" s="7" t="str">
        <f t="shared" si="14"/>
        <v>N/A</v>
      </c>
      <c r="E55" s="26">
        <v>52400.782835999998</v>
      </c>
      <c r="F55" s="7" t="str">
        <f t="shared" si="15"/>
        <v>N/A</v>
      </c>
      <c r="G55" s="26">
        <v>33374.752211999999</v>
      </c>
      <c r="H55" s="7" t="str">
        <f t="shared" si="16"/>
        <v>N/A</v>
      </c>
      <c r="I55" s="8">
        <v>11.19</v>
      </c>
      <c r="J55" s="8">
        <v>-36.299999999999997</v>
      </c>
      <c r="K55" s="25" t="s">
        <v>734</v>
      </c>
      <c r="L55" s="85" t="str">
        <f t="shared" si="13"/>
        <v>No</v>
      </c>
    </row>
    <row r="56" spans="1:12" ht="25" x14ac:dyDescent="0.25">
      <c r="A56" s="108" t="s">
        <v>1128</v>
      </c>
      <c r="B56" s="21" t="s">
        <v>213</v>
      </c>
      <c r="C56" s="26" t="s">
        <v>1750</v>
      </c>
      <c r="D56" s="7" t="str">
        <f t="shared" si="14"/>
        <v>N/A</v>
      </c>
      <c r="E56" s="26" t="s">
        <v>1750</v>
      </c>
      <c r="F56" s="7" t="str">
        <f t="shared" si="15"/>
        <v>N/A</v>
      </c>
      <c r="G56" s="26" t="s">
        <v>1750</v>
      </c>
      <c r="H56" s="7" t="str">
        <f t="shared" si="16"/>
        <v>N/A</v>
      </c>
      <c r="I56" s="8" t="s">
        <v>1750</v>
      </c>
      <c r="J56" s="8" t="s">
        <v>1750</v>
      </c>
      <c r="K56" s="25" t="s">
        <v>734</v>
      </c>
      <c r="L56" s="85" t="str">
        <f t="shared" si="13"/>
        <v>N/A</v>
      </c>
    </row>
    <row r="57" spans="1:12" ht="25" x14ac:dyDescent="0.25">
      <c r="A57" s="108" t="s">
        <v>1129</v>
      </c>
      <c r="B57" s="21" t="s">
        <v>213</v>
      </c>
      <c r="C57" s="26">
        <v>83589.377622</v>
      </c>
      <c r="D57" s="7" t="str">
        <f t="shared" si="14"/>
        <v>N/A</v>
      </c>
      <c r="E57" s="26">
        <v>185935.94521000001</v>
      </c>
      <c r="F57" s="7" t="str">
        <f t="shared" si="15"/>
        <v>N/A</v>
      </c>
      <c r="G57" s="26">
        <v>46763.5</v>
      </c>
      <c r="H57" s="7" t="str">
        <f t="shared" si="16"/>
        <v>N/A</v>
      </c>
      <c r="I57" s="8">
        <v>122.4</v>
      </c>
      <c r="J57" s="8">
        <v>-74.8</v>
      </c>
      <c r="K57" s="25" t="s">
        <v>734</v>
      </c>
      <c r="L57" s="85" t="str">
        <f t="shared" si="13"/>
        <v>No</v>
      </c>
    </row>
    <row r="58" spans="1:12" ht="25" x14ac:dyDescent="0.25">
      <c r="A58" s="108" t="s">
        <v>1130</v>
      </c>
      <c r="B58" s="21" t="s">
        <v>213</v>
      </c>
      <c r="C58" s="26">
        <v>16181.993939</v>
      </c>
      <c r="D58" s="7" t="str">
        <f t="shared" si="14"/>
        <v>N/A</v>
      </c>
      <c r="E58" s="26">
        <v>27453.397789999999</v>
      </c>
      <c r="F58" s="7" t="str">
        <f t="shared" si="15"/>
        <v>N/A</v>
      </c>
      <c r="G58" s="26">
        <v>15058.595506</v>
      </c>
      <c r="H58" s="7" t="str">
        <f t="shared" si="16"/>
        <v>N/A</v>
      </c>
      <c r="I58" s="8">
        <v>69.650000000000006</v>
      </c>
      <c r="J58" s="8">
        <v>-45.1</v>
      </c>
      <c r="K58" s="25" t="s">
        <v>734</v>
      </c>
      <c r="L58" s="85" t="str">
        <f t="shared" si="13"/>
        <v>No</v>
      </c>
    </row>
    <row r="59" spans="1:12" ht="25" x14ac:dyDescent="0.25">
      <c r="A59" s="108" t="s">
        <v>1131</v>
      </c>
      <c r="B59" s="21" t="s">
        <v>213</v>
      </c>
      <c r="C59" s="26" t="s">
        <v>1750</v>
      </c>
      <c r="D59" s="7" t="str">
        <f t="shared" si="14"/>
        <v>N/A</v>
      </c>
      <c r="E59" s="26" t="s">
        <v>1750</v>
      </c>
      <c r="F59" s="7" t="str">
        <f t="shared" si="15"/>
        <v>N/A</v>
      </c>
      <c r="G59" s="26">
        <v>42055.637135999998</v>
      </c>
      <c r="H59" s="7" t="str">
        <f t="shared" si="16"/>
        <v>N/A</v>
      </c>
      <c r="I59" s="8" t="s">
        <v>1750</v>
      </c>
      <c r="J59" s="8" t="s">
        <v>1750</v>
      </c>
      <c r="K59" s="25" t="s">
        <v>734</v>
      </c>
      <c r="L59" s="85" t="str">
        <f t="shared" si="13"/>
        <v>N/A</v>
      </c>
    </row>
    <row r="60" spans="1:12" x14ac:dyDescent="0.25">
      <c r="A60" s="130" t="s">
        <v>356</v>
      </c>
      <c r="B60" s="21" t="s">
        <v>213</v>
      </c>
      <c r="C60" s="26">
        <v>210261015</v>
      </c>
      <c r="D60" s="7" t="str">
        <f t="shared" si="14"/>
        <v>N/A</v>
      </c>
      <c r="E60" s="26">
        <v>230618766</v>
      </c>
      <c r="F60" s="7" t="str">
        <f t="shared" si="15"/>
        <v>N/A</v>
      </c>
      <c r="G60" s="26">
        <v>177304200</v>
      </c>
      <c r="H60" s="7" t="str">
        <f t="shared" si="16"/>
        <v>N/A</v>
      </c>
      <c r="I60" s="8">
        <v>9.6820000000000004</v>
      </c>
      <c r="J60" s="8">
        <v>-23.1</v>
      </c>
      <c r="K60" s="25" t="s">
        <v>734</v>
      </c>
      <c r="L60" s="85" t="str">
        <f t="shared" ref="L60:L70" si="17">IF(J60="Div by 0", "N/A", IF(K60="N/A","N/A", IF(J60&gt;VALUE(MID(K60,1,2)), "No", IF(J60&lt;-1*VALUE(MID(K60,1,2)), "No", "Yes"))))</f>
        <v>Yes</v>
      </c>
    </row>
    <row r="61" spans="1:12" ht="25" x14ac:dyDescent="0.25">
      <c r="A61" s="108" t="s">
        <v>1132</v>
      </c>
      <c r="B61" s="21" t="s">
        <v>213</v>
      </c>
      <c r="C61" s="26">
        <v>29366020</v>
      </c>
      <c r="D61" s="7" t="str">
        <f t="shared" si="14"/>
        <v>N/A</v>
      </c>
      <c r="E61" s="26">
        <v>34827057</v>
      </c>
      <c r="F61" s="7" t="str">
        <f t="shared" si="15"/>
        <v>N/A</v>
      </c>
      <c r="G61" s="26">
        <v>2576694</v>
      </c>
      <c r="H61" s="7" t="str">
        <f t="shared" si="16"/>
        <v>N/A</v>
      </c>
      <c r="I61" s="8">
        <v>18.600000000000001</v>
      </c>
      <c r="J61" s="8">
        <v>-92.6</v>
      </c>
      <c r="K61" s="25" t="s">
        <v>734</v>
      </c>
      <c r="L61" s="85" t="str">
        <f t="shared" si="17"/>
        <v>No</v>
      </c>
    </row>
    <row r="62" spans="1:12" x14ac:dyDescent="0.25">
      <c r="A62" s="108" t="s">
        <v>1133</v>
      </c>
      <c r="B62" s="21" t="s">
        <v>213</v>
      </c>
      <c r="C62" s="26">
        <v>4137974</v>
      </c>
      <c r="D62" s="7" t="str">
        <f t="shared" si="14"/>
        <v>N/A</v>
      </c>
      <c r="E62" s="26">
        <v>3966366</v>
      </c>
      <c r="F62" s="7" t="str">
        <f t="shared" si="15"/>
        <v>N/A</v>
      </c>
      <c r="G62" s="26">
        <v>1263007</v>
      </c>
      <c r="H62" s="7" t="str">
        <f t="shared" si="16"/>
        <v>N/A</v>
      </c>
      <c r="I62" s="8">
        <v>-4.1500000000000004</v>
      </c>
      <c r="J62" s="8">
        <v>-68.2</v>
      </c>
      <c r="K62" s="25" t="s">
        <v>734</v>
      </c>
      <c r="L62" s="85" t="str">
        <f t="shared" si="17"/>
        <v>No</v>
      </c>
    </row>
    <row r="63" spans="1:12" ht="25" x14ac:dyDescent="0.25">
      <c r="A63" s="108" t="s">
        <v>1134</v>
      </c>
      <c r="B63" s="21" t="s">
        <v>213</v>
      </c>
      <c r="C63" s="26">
        <v>1110562</v>
      </c>
      <c r="D63" s="7" t="str">
        <f t="shared" si="14"/>
        <v>N/A</v>
      </c>
      <c r="E63" s="26">
        <v>2102748</v>
      </c>
      <c r="F63" s="7" t="str">
        <f t="shared" si="15"/>
        <v>N/A</v>
      </c>
      <c r="G63" s="26">
        <v>58791</v>
      </c>
      <c r="H63" s="7" t="str">
        <f t="shared" si="16"/>
        <v>N/A</v>
      </c>
      <c r="I63" s="8">
        <v>89.34</v>
      </c>
      <c r="J63" s="8">
        <v>-97.2</v>
      </c>
      <c r="K63" s="25" t="s">
        <v>734</v>
      </c>
      <c r="L63" s="85" t="str">
        <f t="shared" si="17"/>
        <v>No</v>
      </c>
    </row>
    <row r="64" spans="1:12" ht="25" x14ac:dyDescent="0.25">
      <c r="A64" s="108" t="s">
        <v>1135</v>
      </c>
      <c r="B64" s="21" t="s">
        <v>213</v>
      </c>
      <c r="C64" s="26">
        <v>1755229</v>
      </c>
      <c r="D64" s="7" t="str">
        <f t="shared" si="14"/>
        <v>N/A</v>
      </c>
      <c r="E64" s="26">
        <v>3742816</v>
      </c>
      <c r="F64" s="7" t="str">
        <f t="shared" si="15"/>
        <v>N/A</v>
      </c>
      <c r="G64" s="26">
        <v>27565</v>
      </c>
      <c r="H64" s="7" t="str">
        <f t="shared" si="16"/>
        <v>N/A</v>
      </c>
      <c r="I64" s="8">
        <v>113.2</v>
      </c>
      <c r="J64" s="8">
        <v>-99.3</v>
      </c>
      <c r="K64" s="25" t="s">
        <v>734</v>
      </c>
      <c r="L64" s="85" t="str">
        <f t="shared" si="17"/>
        <v>No</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168783342</v>
      </c>
      <c r="D66" s="7" t="str">
        <f t="shared" si="14"/>
        <v>N/A</v>
      </c>
      <c r="E66" s="26">
        <v>176707077</v>
      </c>
      <c r="F66" s="7" t="str">
        <f t="shared" si="15"/>
        <v>N/A</v>
      </c>
      <c r="G66" s="26">
        <v>1522644</v>
      </c>
      <c r="H66" s="7" t="str">
        <f t="shared" si="16"/>
        <v>N/A</v>
      </c>
      <c r="I66" s="8">
        <v>4.6950000000000003</v>
      </c>
      <c r="J66" s="8">
        <v>-99.1</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1750</v>
      </c>
      <c r="J67" s="8" t="s">
        <v>1750</v>
      </c>
      <c r="K67" s="25" t="s">
        <v>734</v>
      </c>
      <c r="L67" s="85" t="str">
        <f t="shared" si="17"/>
        <v>N/A</v>
      </c>
    </row>
    <row r="68" spans="1:12" ht="25" x14ac:dyDescent="0.25">
      <c r="A68" s="108" t="s">
        <v>1139</v>
      </c>
      <c r="B68" s="21" t="s">
        <v>213</v>
      </c>
      <c r="C68" s="26">
        <v>1520491</v>
      </c>
      <c r="D68" s="7" t="str">
        <f t="shared" si="14"/>
        <v>N/A</v>
      </c>
      <c r="E68" s="26">
        <v>3251259</v>
      </c>
      <c r="F68" s="7" t="str">
        <f t="shared" si="15"/>
        <v>N/A</v>
      </c>
      <c r="G68" s="26">
        <v>22220</v>
      </c>
      <c r="H68" s="7" t="str">
        <f t="shared" si="16"/>
        <v>N/A</v>
      </c>
      <c r="I68" s="8">
        <v>113.8</v>
      </c>
      <c r="J68" s="8">
        <v>-99.3</v>
      </c>
      <c r="K68" s="25" t="s">
        <v>734</v>
      </c>
      <c r="L68" s="85" t="str">
        <f t="shared" si="17"/>
        <v>No</v>
      </c>
    </row>
    <row r="69" spans="1:12" ht="25" x14ac:dyDescent="0.25">
      <c r="A69" s="108" t="s">
        <v>1140</v>
      </c>
      <c r="B69" s="21" t="s">
        <v>213</v>
      </c>
      <c r="C69" s="26">
        <v>3587397</v>
      </c>
      <c r="D69" s="7" t="str">
        <f t="shared" si="14"/>
        <v>N/A</v>
      </c>
      <c r="E69" s="26">
        <v>6021443</v>
      </c>
      <c r="F69" s="7" t="str">
        <f t="shared" si="15"/>
        <v>N/A</v>
      </c>
      <c r="G69" s="26">
        <v>731263</v>
      </c>
      <c r="H69" s="7" t="str">
        <f t="shared" si="16"/>
        <v>N/A</v>
      </c>
      <c r="I69" s="8">
        <v>67.849999999999994</v>
      </c>
      <c r="J69" s="8">
        <v>-87.9</v>
      </c>
      <c r="K69" s="25" t="s">
        <v>734</v>
      </c>
      <c r="L69" s="85" t="str">
        <f t="shared" si="17"/>
        <v>No</v>
      </c>
    </row>
    <row r="70" spans="1:12" ht="25" x14ac:dyDescent="0.25">
      <c r="A70" s="108" t="s">
        <v>1141</v>
      </c>
      <c r="B70" s="21" t="s">
        <v>213</v>
      </c>
      <c r="C70" s="26">
        <v>0</v>
      </c>
      <c r="D70" s="7" t="str">
        <f t="shared" si="14"/>
        <v>N/A</v>
      </c>
      <c r="E70" s="26">
        <v>0</v>
      </c>
      <c r="F70" s="7" t="str">
        <f t="shared" si="15"/>
        <v>N/A</v>
      </c>
      <c r="G70" s="26">
        <v>171102016</v>
      </c>
      <c r="H70" s="7" t="str">
        <f t="shared" si="16"/>
        <v>N/A</v>
      </c>
      <c r="I70" s="8" t="s">
        <v>1750</v>
      </c>
      <c r="J70" s="8" t="s">
        <v>1750</v>
      </c>
      <c r="K70" s="25" t="s">
        <v>734</v>
      </c>
      <c r="L70" s="85" t="str">
        <f t="shared" si="17"/>
        <v>N/A</v>
      </c>
    </row>
    <row r="71" spans="1:12" x14ac:dyDescent="0.25">
      <c r="A71" s="130" t="s">
        <v>1142</v>
      </c>
      <c r="B71" s="21" t="s">
        <v>213</v>
      </c>
      <c r="C71" s="26">
        <v>29215.091704999999</v>
      </c>
      <c r="D71" s="7" t="str">
        <f t="shared" si="14"/>
        <v>N/A</v>
      </c>
      <c r="E71" s="26">
        <v>29318.429443000001</v>
      </c>
      <c r="F71" s="7" t="str">
        <f t="shared" si="15"/>
        <v>N/A</v>
      </c>
      <c r="G71" s="26">
        <v>21543.645199999999</v>
      </c>
      <c r="H71" s="7" t="str">
        <f t="shared" si="16"/>
        <v>N/A</v>
      </c>
      <c r="I71" s="8">
        <v>0.35370000000000001</v>
      </c>
      <c r="J71" s="8">
        <v>-26.5</v>
      </c>
      <c r="K71" s="25" t="s">
        <v>734</v>
      </c>
      <c r="L71" s="85" t="str">
        <f t="shared" ref="L71:L81" si="18">IF(J71="Div by 0", "N/A", IF(K71="N/A","N/A", IF(J71&gt;VALUE(MID(K71,1,2)), "No", IF(J71&lt;-1*VALUE(MID(K71,1,2)), "No", "Yes"))))</f>
        <v>Yes</v>
      </c>
    </row>
    <row r="72" spans="1:12" ht="25" x14ac:dyDescent="0.25">
      <c r="A72" s="108" t="s">
        <v>1143</v>
      </c>
      <c r="B72" s="21" t="s">
        <v>213</v>
      </c>
      <c r="C72" s="26">
        <v>20072.467531999999</v>
      </c>
      <c r="D72" s="7" t="str">
        <f t="shared" si="14"/>
        <v>N/A</v>
      </c>
      <c r="E72" s="26">
        <v>19833.175968</v>
      </c>
      <c r="F72" s="7" t="str">
        <f t="shared" si="15"/>
        <v>N/A</v>
      </c>
      <c r="G72" s="26">
        <v>8617.7056855999999</v>
      </c>
      <c r="H72" s="7" t="str">
        <f t="shared" si="16"/>
        <v>N/A</v>
      </c>
      <c r="I72" s="8">
        <v>-1.19</v>
      </c>
      <c r="J72" s="8">
        <v>-56.5</v>
      </c>
      <c r="K72" s="25" t="s">
        <v>734</v>
      </c>
      <c r="L72" s="85" t="str">
        <f t="shared" si="18"/>
        <v>No</v>
      </c>
    </row>
    <row r="73" spans="1:12" ht="25" x14ac:dyDescent="0.25">
      <c r="A73" s="108" t="s">
        <v>1144</v>
      </c>
      <c r="B73" s="21" t="s">
        <v>213</v>
      </c>
      <c r="C73" s="26">
        <v>7896.8969465999999</v>
      </c>
      <c r="D73" s="7" t="str">
        <f t="shared" si="14"/>
        <v>N/A</v>
      </c>
      <c r="E73" s="26">
        <v>6983.0387324000003</v>
      </c>
      <c r="F73" s="7" t="str">
        <f t="shared" si="15"/>
        <v>N/A</v>
      </c>
      <c r="G73" s="26">
        <v>4281.3796609999999</v>
      </c>
      <c r="H73" s="7" t="str">
        <f t="shared" si="16"/>
        <v>N/A</v>
      </c>
      <c r="I73" s="8">
        <v>-11.6</v>
      </c>
      <c r="J73" s="8">
        <v>-38.700000000000003</v>
      </c>
      <c r="K73" s="25" t="s">
        <v>734</v>
      </c>
      <c r="L73" s="85" t="str">
        <f t="shared" si="18"/>
        <v>No</v>
      </c>
    </row>
    <row r="74" spans="1:12" ht="25" x14ac:dyDescent="0.25">
      <c r="A74" s="108" t="s">
        <v>1145</v>
      </c>
      <c r="B74" s="21" t="s">
        <v>213</v>
      </c>
      <c r="C74" s="26">
        <v>8609.0077519000006</v>
      </c>
      <c r="D74" s="7" t="str">
        <f t="shared" si="14"/>
        <v>N/A</v>
      </c>
      <c r="E74" s="26">
        <v>16174.984614999999</v>
      </c>
      <c r="F74" s="7" t="str">
        <f t="shared" si="15"/>
        <v>N/A</v>
      </c>
      <c r="G74" s="26">
        <v>5879.1</v>
      </c>
      <c r="H74" s="7" t="str">
        <f t="shared" si="16"/>
        <v>N/A</v>
      </c>
      <c r="I74" s="8">
        <v>87.88</v>
      </c>
      <c r="J74" s="8">
        <v>-63.7</v>
      </c>
      <c r="K74" s="25" t="s">
        <v>734</v>
      </c>
      <c r="L74" s="85" t="str">
        <f t="shared" si="18"/>
        <v>No</v>
      </c>
    </row>
    <row r="75" spans="1:12" ht="25" x14ac:dyDescent="0.25">
      <c r="A75" s="108" t="s">
        <v>1146</v>
      </c>
      <c r="B75" s="21" t="s">
        <v>213</v>
      </c>
      <c r="C75" s="26">
        <v>16716.466667000001</v>
      </c>
      <c r="D75" s="7" t="str">
        <f t="shared" si="14"/>
        <v>N/A</v>
      </c>
      <c r="E75" s="26">
        <v>32546.226086999999</v>
      </c>
      <c r="F75" s="7" t="str">
        <f t="shared" si="15"/>
        <v>N/A</v>
      </c>
      <c r="G75" s="26">
        <v>13782.5</v>
      </c>
      <c r="H75" s="7" t="str">
        <f t="shared" si="16"/>
        <v>N/A</v>
      </c>
      <c r="I75" s="8">
        <v>94.7</v>
      </c>
      <c r="J75" s="8">
        <v>-57.7</v>
      </c>
      <c r="K75" s="25" t="s">
        <v>734</v>
      </c>
      <c r="L75" s="85" t="str">
        <f t="shared" si="18"/>
        <v>No</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v>37482.421052999998</v>
      </c>
      <c r="D77" s="7" t="str">
        <f t="shared" si="14"/>
        <v>N/A</v>
      </c>
      <c r="E77" s="26">
        <v>36898.533514000002</v>
      </c>
      <c r="F77" s="7" t="str">
        <f t="shared" si="15"/>
        <v>N/A</v>
      </c>
      <c r="G77" s="26">
        <v>13474.725664</v>
      </c>
      <c r="H77" s="7" t="str">
        <f t="shared" si="16"/>
        <v>N/A</v>
      </c>
      <c r="I77" s="8">
        <v>-1.56</v>
      </c>
      <c r="J77" s="8">
        <v>-63.5</v>
      </c>
      <c r="K77" s="25" t="s">
        <v>734</v>
      </c>
      <c r="L77" s="85" t="str">
        <f t="shared" si="18"/>
        <v>No</v>
      </c>
    </row>
    <row r="78" spans="1:12" ht="25" x14ac:dyDescent="0.25">
      <c r="A78" s="108" t="s">
        <v>1149</v>
      </c>
      <c r="B78" s="21" t="s">
        <v>213</v>
      </c>
      <c r="C78" s="26" t="s">
        <v>1750</v>
      </c>
      <c r="D78" s="7" t="str">
        <f t="shared" si="14"/>
        <v>N/A</v>
      </c>
      <c r="E78" s="26" t="s">
        <v>1750</v>
      </c>
      <c r="F78" s="7" t="str">
        <f t="shared" si="15"/>
        <v>N/A</v>
      </c>
      <c r="G78" s="26" t="s">
        <v>1750</v>
      </c>
      <c r="H78" s="7" t="str">
        <f t="shared" si="16"/>
        <v>N/A</v>
      </c>
      <c r="I78" s="8" t="s">
        <v>1750</v>
      </c>
      <c r="J78" s="8" t="s">
        <v>1750</v>
      </c>
      <c r="K78" s="25" t="s">
        <v>734</v>
      </c>
      <c r="L78" s="85" t="str">
        <f t="shared" si="18"/>
        <v>N/A</v>
      </c>
    </row>
    <row r="79" spans="1:12" ht="25" x14ac:dyDescent="0.25">
      <c r="A79" s="108" t="s">
        <v>1150</v>
      </c>
      <c r="B79" s="21" t="s">
        <v>213</v>
      </c>
      <c r="C79" s="26">
        <v>10632.804195999999</v>
      </c>
      <c r="D79" s="7" t="str">
        <f t="shared" si="14"/>
        <v>N/A</v>
      </c>
      <c r="E79" s="26">
        <v>22268.897260000002</v>
      </c>
      <c r="F79" s="7" t="str">
        <f t="shared" si="15"/>
        <v>N/A</v>
      </c>
      <c r="G79" s="26">
        <v>3703.3333333</v>
      </c>
      <c r="H79" s="7" t="str">
        <f t="shared" si="16"/>
        <v>N/A</v>
      </c>
      <c r="I79" s="8">
        <v>109.4</v>
      </c>
      <c r="J79" s="8">
        <v>-83.4</v>
      </c>
      <c r="K79" s="25" t="s">
        <v>734</v>
      </c>
      <c r="L79" s="85" t="str">
        <f t="shared" si="18"/>
        <v>No</v>
      </c>
    </row>
    <row r="80" spans="1:12" ht="25" x14ac:dyDescent="0.25">
      <c r="A80" s="108" t="s">
        <v>1151</v>
      </c>
      <c r="B80" s="21" t="s">
        <v>213</v>
      </c>
      <c r="C80" s="26">
        <v>10870.9</v>
      </c>
      <c r="D80" s="7" t="str">
        <f t="shared" si="14"/>
        <v>N/A</v>
      </c>
      <c r="E80" s="26">
        <v>16633.820442</v>
      </c>
      <c r="F80" s="7" t="str">
        <f t="shared" si="15"/>
        <v>N/A</v>
      </c>
      <c r="G80" s="26">
        <v>8216.4382022000009</v>
      </c>
      <c r="H80" s="7" t="str">
        <f t="shared" si="16"/>
        <v>N/A</v>
      </c>
      <c r="I80" s="8">
        <v>53.01</v>
      </c>
      <c r="J80" s="8">
        <v>-50.6</v>
      </c>
      <c r="K80" s="25" t="s">
        <v>734</v>
      </c>
      <c r="L80" s="85" t="str">
        <f t="shared" si="18"/>
        <v>No</v>
      </c>
    </row>
    <row r="81" spans="1:12" ht="25" x14ac:dyDescent="0.25">
      <c r="A81" s="108" t="s">
        <v>1152</v>
      </c>
      <c r="B81" s="21" t="s">
        <v>213</v>
      </c>
      <c r="C81" s="26" t="s">
        <v>1750</v>
      </c>
      <c r="D81" s="7" t="str">
        <f t="shared" si="14"/>
        <v>N/A</v>
      </c>
      <c r="E81" s="26" t="s">
        <v>1750</v>
      </c>
      <c r="F81" s="7" t="str">
        <f t="shared" si="15"/>
        <v>N/A</v>
      </c>
      <c r="G81" s="26">
        <v>23072.00863</v>
      </c>
      <c r="H81" s="7" t="str">
        <f t="shared" si="16"/>
        <v>N/A</v>
      </c>
      <c r="I81" s="8" t="s">
        <v>1750</v>
      </c>
      <c r="J81" s="8" t="s">
        <v>1750</v>
      </c>
      <c r="K81" s="25" t="s">
        <v>734</v>
      </c>
      <c r="L81" s="85" t="str">
        <f t="shared" si="18"/>
        <v>N/A</v>
      </c>
    </row>
    <row r="82" spans="1:12" x14ac:dyDescent="0.25">
      <c r="A82" s="108" t="s">
        <v>357</v>
      </c>
      <c r="B82" s="21" t="s">
        <v>213</v>
      </c>
      <c r="C82" s="26">
        <v>213440018</v>
      </c>
      <c r="D82" s="7" t="str">
        <f t="shared" si="14"/>
        <v>N/A</v>
      </c>
      <c r="E82" s="26">
        <v>234055197</v>
      </c>
      <c r="F82" s="7" t="str">
        <f t="shared" si="15"/>
        <v>N/A</v>
      </c>
      <c r="G82" s="26">
        <v>177373513</v>
      </c>
      <c r="H82" s="7" t="str">
        <f t="shared" si="16"/>
        <v>N/A</v>
      </c>
      <c r="I82" s="8">
        <v>9.6590000000000007</v>
      </c>
      <c r="J82" s="8">
        <v>-24.2</v>
      </c>
      <c r="K82" s="25" t="s">
        <v>734</v>
      </c>
      <c r="L82" s="85" t="str">
        <f t="shared" ref="L82:L138" si="19">IF(J82="Div by 0", "N/A", IF(K82="N/A","N/A", IF(J82&gt;VALUE(MID(K82,1,2)), "No", IF(J82&lt;-1*VALUE(MID(K82,1,2)), "No", "Yes"))))</f>
        <v>Yes</v>
      </c>
    </row>
    <row r="83" spans="1:12" x14ac:dyDescent="0.25">
      <c r="A83" s="108" t="s">
        <v>363</v>
      </c>
      <c r="B83" s="21" t="s">
        <v>213</v>
      </c>
      <c r="C83" s="22">
        <v>7236</v>
      </c>
      <c r="D83" s="7" t="str">
        <f t="shared" ref="D83:D114" si="20">IF($B83="N/A","N/A",IF(C83&gt;10,"No",IF(C83&lt;-10,"No","Yes")))</f>
        <v>N/A</v>
      </c>
      <c r="E83" s="22">
        <v>7924</v>
      </c>
      <c r="F83" s="7" t="str">
        <f t="shared" ref="F83:F114" si="21">IF($B83="N/A","N/A",IF(E83&gt;10,"No",IF(E83&lt;-10,"No","Yes")))</f>
        <v>N/A</v>
      </c>
      <c r="G83" s="22">
        <v>7870</v>
      </c>
      <c r="H83" s="7" t="str">
        <f t="shared" ref="H83:H114" si="22">IF($B83="N/A","N/A",IF(G83&gt;10,"No",IF(G83&lt;-10,"No","Yes")))</f>
        <v>N/A</v>
      </c>
      <c r="I83" s="8">
        <v>9.5079999999999991</v>
      </c>
      <c r="J83" s="8">
        <v>-0.68100000000000005</v>
      </c>
      <c r="K83" s="25" t="s">
        <v>734</v>
      </c>
      <c r="L83" s="85" t="str">
        <f t="shared" si="19"/>
        <v>Yes</v>
      </c>
    </row>
    <row r="84" spans="1:12" x14ac:dyDescent="0.25">
      <c r="A84" s="108" t="s">
        <v>358</v>
      </c>
      <c r="B84" s="21" t="s">
        <v>213</v>
      </c>
      <c r="C84" s="26">
        <v>29496.962134000001</v>
      </c>
      <c r="D84" s="7" t="str">
        <f t="shared" si="20"/>
        <v>N/A</v>
      </c>
      <c r="E84" s="26">
        <v>29537.505931</v>
      </c>
      <c r="F84" s="7" t="str">
        <f t="shared" si="21"/>
        <v>N/A</v>
      </c>
      <c r="G84" s="26">
        <v>22537.930496000001</v>
      </c>
      <c r="H84" s="7" t="str">
        <f t="shared" si="22"/>
        <v>N/A</v>
      </c>
      <c r="I84" s="8">
        <v>0.13750000000000001</v>
      </c>
      <c r="J84" s="8">
        <v>-23.7</v>
      </c>
      <c r="K84" s="25" t="s">
        <v>734</v>
      </c>
      <c r="L84" s="85" t="str">
        <f t="shared" si="19"/>
        <v>Yes</v>
      </c>
    </row>
    <row r="85" spans="1:12" ht="25" x14ac:dyDescent="0.25">
      <c r="A85" s="108" t="s">
        <v>1153</v>
      </c>
      <c r="B85" s="21" t="s">
        <v>213</v>
      </c>
      <c r="C85" s="26">
        <v>16436764</v>
      </c>
      <c r="D85" s="7" t="str">
        <f t="shared" si="20"/>
        <v>N/A</v>
      </c>
      <c r="E85" s="26">
        <v>18246686</v>
      </c>
      <c r="F85" s="7" t="str">
        <f t="shared" si="21"/>
        <v>N/A</v>
      </c>
      <c r="G85" s="26">
        <v>13689357</v>
      </c>
      <c r="H85" s="7" t="str">
        <f t="shared" si="22"/>
        <v>N/A</v>
      </c>
      <c r="I85" s="8">
        <v>11.01</v>
      </c>
      <c r="J85" s="8">
        <v>-25</v>
      </c>
      <c r="K85" s="25" t="s">
        <v>734</v>
      </c>
      <c r="L85" s="85" t="str">
        <f t="shared" si="19"/>
        <v>Yes</v>
      </c>
    </row>
    <row r="86" spans="1:12" x14ac:dyDescent="0.25">
      <c r="A86" s="108" t="s">
        <v>724</v>
      </c>
      <c r="B86" s="21" t="s">
        <v>213</v>
      </c>
      <c r="C86" s="22">
        <v>6953</v>
      </c>
      <c r="D86" s="7" t="str">
        <f t="shared" si="20"/>
        <v>N/A</v>
      </c>
      <c r="E86" s="22">
        <v>7626</v>
      </c>
      <c r="F86" s="7" t="str">
        <f t="shared" si="21"/>
        <v>N/A</v>
      </c>
      <c r="G86" s="22">
        <v>7539</v>
      </c>
      <c r="H86" s="7" t="str">
        <f t="shared" si="22"/>
        <v>N/A</v>
      </c>
      <c r="I86" s="8">
        <v>9.6790000000000003</v>
      </c>
      <c r="J86" s="8">
        <v>-1.1399999999999999</v>
      </c>
      <c r="K86" s="25" t="s">
        <v>734</v>
      </c>
      <c r="L86" s="85" t="str">
        <f t="shared" si="19"/>
        <v>Yes</v>
      </c>
    </row>
    <row r="87" spans="1:12" ht="25" x14ac:dyDescent="0.25">
      <c r="A87" s="108" t="s">
        <v>1154</v>
      </c>
      <c r="B87" s="21" t="s">
        <v>213</v>
      </c>
      <c r="C87" s="26">
        <v>2363.9815907000002</v>
      </c>
      <c r="D87" s="7" t="str">
        <f t="shared" si="20"/>
        <v>N/A</v>
      </c>
      <c r="E87" s="26">
        <v>2392.6942039999999</v>
      </c>
      <c r="F87" s="7" t="str">
        <f t="shared" si="21"/>
        <v>N/A</v>
      </c>
      <c r="G87" s="26">
        <v>1815.8054119000001</v>
      </c>
      <c r="H87" s="7" t="str">
        <f t="shared" si="22"/>
        <v>N/A</v>
      </c>
      <c r="I87" s="8">
        <v>1.2150000000000001</v>
      </c>
      <c r="J87" s="8">
        <v>-24.1</v>
      </c>
      <c r="K87" s="25" t="s">
        <v>734</v>
      </c>
      <c r="L87" s="85" t="str">
        <f t="shared" si="19"/>
        <v>Yes</v>
      </c>
    </row>
    <row r="88" spans="1:12" ht="25" x14ac:dyDescent="0.25">
      <c r="A88" s="108" t="s">
        <v>1155</v>
      </c>
      <c r="B88" s="21" t="s">
        <v>213</v>
      </c>
      <c r="C88" s="26">
        <v>134497651</v>
      </c>
      <c r="D88" s="7" t="str">
        <f t="shared" si="20"/>
        <v>N/A</v>
      </c>
      <c r="E88" s="26">
        <v>144650522</v>
      </c>
      <c r="F88" s="7" t="str">
        <f t="shared" si="21"/>
        <v>N/A</v>
      </c>
      <c r="G88" s="26">
        <v>105226617</v>
      </c>
      <c r="H88" s="7" t="str">
        <f t="shared" si="22"/>
        <v>N/A</v>
      </c>
      <c r="I88" s="8">
        <v>7.5490000000000004</v>
      </c>
      <c r="J88" s="8">
        <v>-27.3</v>
      </c>
      <c r="K88" s="25" t="s">
        <v>734</v>
      </c>
      <c r="L88" s="85" t="str">
        <f t="shared" si="19"/>
        <v>Yes</v>
      </c>
    </row>
    <row r="89" spans="1:12" x14ac:dyDescent="0.25">
      <c r="A89" s="108" t="s">
        <v>725</v>
      </c>
      <c r="B89" s="21" t="s">
        <v>213</v>
      </c>
      <c r="C89" s="22">
        <v>4896</v>
      </c>
      <c r="D89" s="7" t="str">
        <f t="shared" si="20"/>
        <v>N/A</v>
      </c>
      <c r="E89" s="22">
        <v>5339</v>
      </c>
      <c r="F89" s="7" t="str">
        <f t="shared" si="21"/>
        <v>N/A</v>
      </c>
      <c r="G89" s="22">
        <v>5208</v>
      </c>
      <c r="H89" s="7" t="str">
        <f t="shared" si="22"/>
        <v>N/A</v>
      </c>
      <c r="I89" s="8">
        <v>9.048</v>
      </c>
      <c r="J89" s="8">
        <v>-2.4500000000000002</v>
      </c>
      <c r="K89" s="25" t="s">
        <v>734</v>
      </c>
      <c r="L89" s="85" t="str">
        <f t="shared" si="19"/>
        <v>Yes</v>
      </c>
    </row>
    <row r="90" spans="1:12" ht="25" x14ac:dyDescent="0.25">
      <c r="A90" s="108" t="s">
        <v>1156</v>
      </c>
      <c r="B90" s="21" t="s">
        <v>213</v>
      </c>
      <c r="C90" s="26">
        <v>27470.925448999998</v>
      </c>
      <c r="D90" s="7" t="str">
        <f t="shared" si="20"/>
        <v>N/A</v>
      </c>
      <c r="E90" s="26">
        <v>27093.186364000001</v>
      </c>
      <c r="F90" s="7" t="str">
        <f t="shared" si="21"/>
        <v>N/A</v>
      </c>
      <c r="G90" s="26">
        <v>20204.803571</v>
      </c>
      <c r="H90" s="7" t="str">
        <f t="shared" si="22"/>
        <v>N/A</v>
      </c>
      <c r="I90" s="8">
        <v>-1.38</v>
      </c>
      <c r="J90" s="8">
        <v>-25.4</v>
      </c>
      <c r="K90" s="25" t="s">
        <v>734</v>
      </c>
      <c r="L90" s="85" t="str">
        <f t="shared" si="19"/>
        <v>Yes</v>
      </c>
    </row>
    <row r="91" spans="1:12" ht="25" x14ac:dyDescent="0.25">
      <c r="A91" s="108" t="s">
        <v>1157</v>
      </c>
      <c r="B91" s="21" t="s">
        <v>213</v>
      </c>
      <c r="C91" s="26">
        <v>4584010</v>
      </c>
      <c r="D91" s="7" t="str">
        <f t="shared" si="20"/>
        <v>N/A</v>
      </c>
      <c r="E91" s="26">
        <v>4666061</v>
      </c>
      <c r="F91" s="7" t="str">
        <f t="shared" si="21"/>
        <v>N/A</v>
      </c>
      <c r="G91" s="26">
        <v>3855357</v>
      </c>
      <c r="H91" s="7" t="str">
        <f t="shared" si="22"/>
        <v>N/A</v>
      </c>
      <c r="I91" s="8">
        <v>1.79</v>
      </c>
      <c r="J91" s="8">
        <v>-17.399999999999999</v>
      </c>
      <c r="K91" s="25" t="s">
        <v>734</v>
      </c>
      <c r="L91" s="85" t="str">
        <f t="shared" si="19"/>
        <v>Yes</v>
      </c>
    </row>
    <row r="92" spans="1:12" x14ac:dyDescent="0.25">
      <c r="A92" s="108" t="s">
        <v>726</v>
      </c>
      <c r="B92" s="21" t="s">
        <v>213</v>
      </c>
      <c r="C92" s="22">
        <v>687</v>
      </c>
      <c r="D92" s="7" t="str">
        <f t="shared" si="20"/>
        <v>N/A</v>
      </c>
      <c r="E92" s="22">
        <v>689</v>
      </c>
      <c r="F92" s="7" t="str">
        <f t="shared" si="21"/>
        <v>N/A</v>
      </c>
      <c r="G92" s="22">
        <v>813</v>
      </c>
      <c r="H92" s="7" t="str">
        <f t="shared" si="22"/>
        <v>N/A</v>
      </c>
      <c r="I92" s="8">
        <v>0.29110000000000003</v>
      </c>
      <c r="J92" s="8">
        <v>18</v>
      </c>
      <c r="K92" s="25" t="s">
        <v>734</v>
      </c>
      <c r="L92" s="85" t="str">
        <f t="shared" si="19"/>
        <v>Yes</v>
      </c>
    </row>
    <row r="93" spans="1:12" ht="25" x14ac:dyDescent="0.25">
      <c r="A93" s="108" t="s">
        <v>1158</v>
      </c>
      <c r="B93" s="21" t="s">
        <v>213</v>
      </c>
      <c r="C93" s="26">
        <v>6672.5036389999996</v>
      </c>
      <c r="D93" s="7" t="str">
        <f t="shared" si="20"/>
        <v>N/A</v>
      </c>
      <c r="E93" s="26">
        <v>6772.2220610000004</v>
      </c>
      <c r="F93" s="7" t="str">
        <f t="shared" si="21"/>
        <v>N/A</v>
      </c>
      <c r="G93" s="26">
        <v>4742.1365314000004</v>
      </c>
      <c r="H93" s="7" t="str">
        <f t="shared" si="22"/>
        <v>N/A</v>
      </c>
      <c r="I93" s="8">
        <v>1.494</v>
      </c>
      <c r="J93" s="8">
        <v>-30</v>
      </c>
      <c r="K93" s="25" t="s">
        <v>734</v>
      </c>
      <c r="L93" s="85" t="str">
        <f t="shared" si="19"/>
        <v>Yes</v>
      </c>
    </row>
    <row r="94" spans="1:12" x14ac:dyDescent="0.25">
      <c r="A94" s="108" t="s">
        <v>1159</v>
      </c>
      <c r="B94" s="21" t="s">
        <v>213</v>
      </c>
      <c r="C94" s="26">
        <v>31757871</v>
      </c>
      <c r="D94" s="7" t="str">
        <f t="shared" si="20"/>
        <v>N/A</v>
      </c>
      <c r="E94" s="26">
        <v>35595731</v>
      </c>
      <c r="F94" s="7" t="str">
        <f t="shared" si="21"/>
        <v>N/A</v>
      </c>
      <c r="G94" s="26">
        <v>29279801</v>
      </c>
      <c r="H94" s="7" t="str">
        <f t="shared" si="22"/>
        <v>N/A</v>
      </c>
      <c r="I94" s="8">
        <v>12.08</v>
      </c>
      <c r="J94" s="8">
        <v>-17.7</v>
      </c>
      <c r="K94" s="25" t="s">
        <v>734</v>
      </c>
      <c r="L94" s="85" t="str">
        <f t="shared" si="19"/>
        <v>Yes</v>
      </c>
    </row>
    <row r="95" spans="1:12" x14ac:dyDescent="0.25">
      <c r="A95" s="108" t="s">
        <v>727</v>
      </c>
      <c r="B95" s="21" t="s">
        <v>213</v>
      </c>
      <c r="C95" s="22">
        <v>2896</v>
      </c>
      <c r="D95" s="7" t="str">
        <f t="shared" si="20"/>
        <v>N/A</v>
      </c>
      <c r="E95" s="22">
        <v>3123</v>
      </c>
      <c r="F95" s="7" t="str">
        <f t="shared" si="21"/>
        <v>N/A</v>
      </c>
      <c r="G95" s="22">
        <v>3139</v>
      </c>
      <c r="H95" s="7" t="str">
        <f t="shared" si="22"/>
        <v>N/A</v>
      </c>
      <c r="I95" s="8">
        <v>7.8380000000000001</v>
      </c>
      <c r="J95" s="8">
        <v>0.51229999999999998</v>
      </c>
      <c r="K95" s="25" t="s">
        <v>734</v>
      </c>
      <c r="L95" s="85" t="str">
        <f t="shared" si="19"/>
        <v>Yes</v>
      </c>
    </row>
    <row r="96" spans="1:12" x14ac:dyDescent="0.25">
      <c r="A96" s="108" t="s">
        <v>1160</v>
      </c>
      <c r="B96" s="21" t="s">
        <v>213</v>
      </c>
      <c r="C96" s="26">
        <v>10966.115677</v>
      </c>
      <c r="D96" s="7" t="str">
        <f t="shared" si="20"/>
        <v>N/A</v>
      </c>
      <c r="E96" s="26">
        <v>11397.928594000001</v>
      </c>
      <c r="F96" s="7" t="str">
        <f t="shared" si="21"/>
        <v>N/A</v>
      </c>
      <c r="G96" s="26">
        <v>9327.7480089000001</v>
      </c>
      <c r="H96" s="7" t="str">
        <f t="shared" si="22"/>
        <v>N/A</v>
      </c>
      <c r="I96" s="8">
        <v>3.9380000000000002</v>
      </c>
      <c r="J96" s="8">
        <v>-18.2</v>
      </c>
      <c r="K96" s="25" t="s">
        <v>734</v>
      </c>
      <c r="L96" s="85" t="str">
        <f t="shared" si="19"/>
        <v>Yes</v>
      </c>
    </row>
    <row r="97" spans="1:12" x14ac:dyDescent="0.25">
      <c r="A97" s="108" t="s">
        <v>1161</v>
      </c>
      <c r="B97" s="21" t="s">
        <v>213</v>
      </c>
      <c r="C97" s="26">
        <v>687</v>
      </c>
      <c r="D97" s="7" t="str">
        <f t="shared" si="20"/>
        <v>N/A</v>
      </c>
      <c r="E97" s="26">
        <v>3483</v>
      </c>
      <c r="F97" s="7" t="str">
        <f t="shared" si="21"/>
        <v>N/A</v>
      </c>
      <c r="G97" s="26">
        <v>505</v>
      </c>
      <c r="H97" s="7" t="str">
        <f t="shared" si="22"/>
        <v>N/A</v>
      </c>
      <c r="I97" s="8">
        <v>407</v>
      </c>
      <c r="J97" s="8">
        <v>-85.5</v>
      </c>
      <c r="K97" s="25" t="s">
        <v>734</v>
      </c>
      <c r="L97" s="85" t="str">
        <f t="shared" si="19"/>
        <v>No</v>
      </c>
    </row>
    <row r="98" spans="1:12" x14ac:dyDescent="0.25">
      <c r="A98" s="108" t="s">
        <v>517</v>
      </c>
      <c r="B98" s="21" t="s">
        <v>213</v>
      </c>
      <c r="C98" s="22">
        <v>11</v>
      </c>
      <c r="D98" s="7" t="str">
        <f t="shared" si="20"/>
        <v>N/A</v>
      </c>
      <c r="E98" s="22">
        <v>11</v>
      </c>
      <c r="F98" s="7" t="str">
        <f t="shared" si="21"/>
        <v>N/A</v>
      </c>
      <c r="G98" s="22">
        <v>11</v>
      </c>
      <c r="H98" s="7" t="str">
        <f t="shared" si="22"/>
        <v>N/A</v>
      </c>
      <c r="I98" s="8">
        <v>60</v>
      </c>
      <c r="J98" s="8">
        <v>-75</v>
      </c>
      <c r="K98" s="25" t="s">
        <v>734</v>
      </c>
      <c r="L98" s="85" t="str">
        <f t="shared" si="19"/>
        <v>No</v>
      </c>
    </row>
    <row r="99" spans="1:12" x14ac:dyDescent="0.25">
      <c r="A99" s="108" t="s">
        <v>1162</v>
      </c>
      <c r="B99" s="21" t="s">
        <v>213</v>
      </c>
      <c r="C99" s="26">
        <v>137.4</v>
      </c>
      <c r="D99" s="7" t="str">
        <f t="shared" si="20"/>
        <v>N/A</v>
      </c>
      <c r="E99" s="26">
        <v>435.375</v>
      </c>
      <c r="F99" s="7" t="str">
        <f t="shared" si="21"/>
        <v>N/A</v>
      </c>
      <c r="G99" s="26">
        <v>252.5</v>
      </c>
      <c r="H99" s="7" t="str">
        <f t="shared" si="22"/>
        <v>N/A</v>
      </c>
      <c r="I99" s="8">
        <v>216.9</v>
      </c>
      <c r="J99" s="8">
        <v>-42</v>
      </c>
      <c r="K99" s="25" t="s">
        <v>734</v>
      </c>
      <c r="L99" s="85" t="str">
        <f t="shared" si="19"/>
        <v>No</v>
      </c>
    </row>
    <row r="100" spans="1:12" ht="25" x14ac:dyDescent="0.25">
      <c r="A100" s="108" t="s">
        <v>1163</v>
      </c>
      <c r="B100" s="21" t="s">
        <v>213</v>
      </c>
      <c r="C100" s="26">
        <v>327447</v>
      </c>
      <c r="D100" s="7" t="str">
        <f t="shared" si="20"/>
        <v>N/A</v>
      </c>
      <c r="E100" s="26">
        <v>303325</v>
      </c>
      <c r="F100" s="7" t="str">
        <f t="shared" si="21"/>
        <v>N/A</v>
      </c>
      <c r="G100" s="26">
        <v>265822</v>
      </c>
      <c r="H100" s="7" t="str">
        <f t="shared" si="22"/>
        <v>N/A</v>
      </c>
      <c r="I100" s="8">
        <v>-7.37</v>
      </c>
      <c r="J100" s="8">
        <v>-12.4</v>
      </c>
      <c r="K100" s="25" t="s">
        <v>734</v>
      </c>
      <c r="L100" s="85" t="str">
        <f t="shared" si="19"/>
        <v>Yes</v>
      </c>
    </row>
    <row r="101" spans="1:12" x14ac:dyDescent="0.25">
      <c r="A101" s="108" t="s">
        <v>518</v>
      </c>
      <c r="B101" s="21" t="s">
        <v>213</v>
      </c>
      <c r="C101" s="22">
        <v>304</v>
      </c>
      <c r="D101" s="7" t="str">
        <f t="shared" si="20"/>
        <v>N/A</v>
      </c>
      <c r="E101" s="22">
        <v>343</v>
      </c>
      <c r="F101" s="7" t="str">
        <f t="shared" si="21"/>
        <v>N/A</v>
      </c>
      <c r="G101" s="22">
        <v>373</v>
      </c>
      <c r="H101" s="7" t="str">
        <f t="shared" si="22"/>
        <v>N/A</v>
      </c>
      <c r="I101" s="8">
        <v>12.83</v>
      </c>
      <c r="J101" s="8">
        <v>8.7460000000000004</v>
      </c>
      <c r="K101" s="25" t="s">
        <v>734</v>
      </c>
      <c r="L101" s="85" t="str">
        <f t="shared" si="19"/>
        <v>Yes</v>
      </c>
    </row>
    <row r="102" spans="1:12" ht="25" x14ac:dyDescent="0.25">
      <c r="A102" s="108" t="s">
        <v>1164</v>
      </c>
      <c r="B102" s="21" t="s">
        <v>213</v>
      </c>
      <c r="C102" s="26">
        <v>1077.1282894999999</v>
      </c>
      <c r="D102" s="7" t="str">
        <f t="shared" si="20"/>
        <v>N/A</v>
      </c>
      <c r="E102" s="26">
        <v>884.32944606000001</v>
      </c>
      <c r="F102" s="7" t="str">
        <f t="shared" si="21"/>
        <v>N/A</v>
      </c>
      <c r="G102" s="26">
        <v>712.65951743000005</v>
      </c>
      <c r="H102" s="7" t="str">
        <f t="shared" si="22"/>
        <v>N/A</v>
      </c>
      <c r="I102" s="8">
        <v>-17.899999999999999</v>
      </c>
      <c r="J102" s="8">
        <v>-19.399999999999999</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1750</v>
      </c>
      <c r="J103" s="8" t="s">
        <v>1750</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1750</v>
      </c>
      <c r="J104" s="8" t="s">
        <v>1750</v>
      </c>
      <c r="K104" s="25" t="s">
        <v>734</v>
      </c>
      <c r="L104" s="85" t="str">
        <f t="shared" si="19"/>
        <v>N/A</v>
      </c>
    </row>
    <row r="105" spans="1:12" ht="25" x14ac:dyDescent="0.25">
      <c r="A105" s="108" t="s">
        <v>1166</v>
      </c>
      <c r="B105" s="21" t="s">
        <v>213</v>
      </c>
      <c r="C105" s="26" t="s">
        <v>1750</v>
      </c>
      <c r="D105" s="7" t="str">
        <f t="shared" si="20"/>
        <v>N/A</v>
      </c>
      <c r="E105" s="26" t="s">
        <v>1750</v>
      </c>
      <c r="F105" s="7" t="str">
        <f t="shared" si="21"/>
        <v>N/A</v>
      </c>
      <c r="G105" s="26" t="s">
        <v>1750</v>
      </c>
      <c r="H105" s="7" t="str">
        <f t="shared" si="22"/>
        <v>N/A</v>
      </c>
      <c r="I105" s="8" t="s">
        <v>1750</v>
      </c>
      <c r="J105" s="8" t="s">
        <v>1750</v>
      </c>
      <c r="K105" s="25" t="s">
        <v>734</v>
      </c>
      <c r="L105" s="85" t="str">
        <f t="shared" si="19"/>
        <v>N/A</v>
      </c>
    </row>
    <row r="106" spans="1:12" ht="25" x14ac:dyDescent="0.25">
      <c r="A106" s="108" t="s">
        <v>1167</v>
      </c>
      <c r="B106" s="21" t="s">
        <v>213</v>
      </c>
      <c r="C106" s="26">
        <v>6430395</v>
      </c>
      <c r="D106" s="7" t="str">
        <f t="shared" si="20"/>
        <v>N/A</v>
      </c>
      <c r="E106" s="26">
        <v>7626946</v>
      </c>
      <c r="F106" s="7" t="str">
        <f t="shared" si="21"/>
        <v>N/A</v>
      </c>
      <c r="G106" s="26">
        <v>6291099</v>
      </c>
      <c r="H106" s="7" t="str">
        <f t="shared" si="22"/>
        <v>N/A</v>
      </c>
      <c r="I106" s="8">
        <v>18.61</v>
      </c>
      <c r="J106" s="8">
        <v>-17.5</v>
      </c>
      <c r="K106" s="25" t="s">
        <v>734</v>
      </c>
      <c r="L106" s="85" t="str">
        <f t="shared" si="19"/>
        <v>Yes</v>
      </c>
    </row>
    <row r="107" spans="1:12" x14ac:dyDescent="0.25">
      <c r="A107" s="108" t="s">
        <v>520</v>
      </c>
      <c r="B107" s="21" t="s">
        <v>213</v>
      </c>
      <c r="C107" s="22">
        <v>1332</v>
      </c>
      <c r="D107" s="7" t="str">
        <f t="shared" si="20"/>
        <v>N/A</v>
      </c>
      <c r="E107" s="22">
        <v>1467</v>
      </c>
      <c r="F107" s="7" t="str">
        <f t="shared" si="21"/>
        <v>N/A</v>
      </c>
      <c r="G107" s="22">
        <v>1464</v>
      </c>
      <c r="H107" s="7" t="str">
        <f t="shared" si="22"/>
        <v>N/A</v>
      </c>
      <c r="I107" s="8">
        <v>10.14</v>
      </c>
      <c r="J107" s="8">
        <v>-0.20399999999999999</v>
      </c>
      <c r="K107" s="25" t="s">
        <v>734</v>
      </c>
      <c r="L107" s="85" t="str">
        <f t="shared" si="19"/>
        <v>Yes</v>
      </c>
    </row>
    <row r="108" spans="1:12" ht="25" x14ac:dyDescent="0.25">
      <c r="A108" s="108" t="s">
        <v>1168</v>
      </c>
      <c r="B108" s="21" t="s">
        <v>213</v>
      </c>
      <c r="C108" s="26">
        <v>4827.6238739</v>
      </c>
      <c r="D108" s="7" t="str">
        <f t="shared" si="20"/>
        <v>N/A</v>
      </c>
      <c r="E108" s="26">
        <v>5199.0088616000003</v>
      </c>
      <c r="F108" s="7" t="str">
        <f t="shared" si="21"/>
        <v>N/A</v>
      </c>
      <c r="G108" s="26">
        <v>4297.1987705000001</v>
      </c>
      <c r="H108" s="7" t="str">
        <f t="shared" si="22"/>
        <v>N/A</v>
      </c>
      <c r="I108" s="8">
        <v>7.6929999999999996</v>
      </c>
      <c r="J108" s="8">
        <v>-17.3</v>
      </c>
      <c r="K108" s="25" t="s">
        <v>734</v>
      </c>
      <c r="L108" s="85" t="str">
        <f t="shared" si="19"/>
        <v>Yes</v>
      </c>
    </row>
    <row r="109" spans="1:12" ht="25" x14ac:dyDescent="0.25">
      <c r="A109" s="108" t="s">
        <v>1169</v>
      </c>
      <c r="B109" s="21" t="s">
        <v>213</v>
      </c>
      <c r="C109" s="26">
        <v>6244156</v>
      </c>
      <c r="D109" s="7" t="str">
        <f t="shared" si="20"/>
        <v>N/A</v>
      </c>
      <c r="E109" s="26">
        <v>8524265</v>
      </c>
      <c r="F109" s="7" t="str">
        <f t="shared" si="21"/>
        <v>N/A</v>
      </c>
      <c r="G109" s="26">
        <v>6968025</v>
      </c>
      <c r="H109" s="7" t="str">
        <f t="shared" si="22"/>
        <v>N/A</v>
      </c>
      <c r="I109" s="8">
        <v>36.520000000000003</v>
      </c>
      <c r="J109" s="8">
        <v>-18.3</v>
      </c>
      <c r="K109" s="25" t="s">
        <v>734</v>
      </c>
      <c r="L109" s="85" t="str">
        <f t="shared" si="19"/>
        <v>Yes</v>
      </c>
    </row>
    <row r="110" spans="1:12" x14ac:dyDescent="0.25">
      <c r="A110" s="108" t="s">
        <v>521</v>
      </c>
      <c r="B110" s="21" t="s">
        <v>213</v>
      </c>
      <c r="C110" s="22">
        <v>1392</v>
      </c>
      <c r="D110" s="7" t="str">
        <f t="shared" si="20"/>
        <v>N/A</v>
      </c>
      <c r="E110" s="22">
        <v>1592</v>
      </c>
      <c r="F110" s="7" t="str">
        <f t="shared" si="21"/>
        <v>N/A</v>
      </c>
      <c r="G110" s="22">
        <v>1584</v>
      </c>
      <c r="H110" s="7" t="str">
        <f t="shared" si="22"/>
        <v>N/A</v>
      </c>
      <c r="I110" s="8">
        <v>14.37</v>
      </c>
      <c r="J110" s="8">
        <v>-0.503</v>
      </c>
      <c r="K110" s="25" t="s">
        <v>734</v>
      </c>
      <c r="L110" s="85" t="str">
        <f t="shared" si="19"/>
        <v>Yes</v>
      </c>
    </row>
    <row r="111" spans="1:12" ht="25" x14ac:dyDescent="0.25">
      <c r="A111" s="108" t="s">
        <v>1170</v>
      </c>
      <c r="B111" s="21" t="s">
        <v>213</v>
      </c>
      <c r="C111" s="26">
        <v>4485.7442529</v>
      </c>
      <c r="D111" s="7" t="str">
        <f t="shared" si="20"/>
        <v>N/A</v>
      </c>
      <c r="E111" s="26">
        <v>5354.4378140999997</v>
      </c>
      <c r="F111" s="7" t="str">
        <f t="shared" si="21"/>
        <v>N/A</v>
      </c>
      <c r="G111" s="26">
        <v>4399.0056818000003</v>
      </c>
      <c r="H111" s="7" t="str">
        <f t="shared" si="22"/>
        <v>N/A</v>
      </c>
      <c r="I111" s="8">
        <v>19.37</v>
      </c>
      <c r="J111" s="8">
        <v>-17.8</v>
      </c>
      <c r="K111" s="25" t="s">
        <v>734</v>
      </c>
      <c r="L111" s="85" t="str">
        <f t="shared" si="19"/>
        <v>Yes</v>
      </c>
    </row>
    <row r="112" spans="1:12" ht="25" x14ac:dyDescent="0.25">
      <c r="A112" s="108" t="s">
        <v>1171</v>
      </c>
      <c r="B112" s="21" t="s">
        <v>213</v>
      </c>
      <c r="C112" s="26">
        <v>3944241</v>
      </c>
      <c r="D112" s="7" t="str">
        <f t="shared" si="20"/>
        <v>N/A</v>
      </c>
      <c r="E112" s="26">
        <v>4165895</v>
      </c>
      <c r="F112" s="7" t="str">
        <f t="shared" si="21"/>
        <v>N/A</v>
      </c>
      <c r="G112" s="26">
        <v>3419059</v>
      </c>
      <c r="H112" s="7" t="str">
        <f t="shared" si="22"/>
        <v>N/A</v>
      </c>
      <c r="I112" s="8">
        <v>5.62</v>
      </c>
      <c r="J112" s="8">
        <v>-17.899999999999999</v>
      </c>
      <c r="K112" s="25" t="s">
        <v>734</v>
      </c>
      <c r="L112" s="85" t="str">
        <f t="shared" si="19"/>
        <v>Yes</v>
      </c>
    </row>
    <row r="113" spans="1:12" x14ac:dyDescent="0.25">
      <c r="A113" s="108" t="s">
        <v>522</v>
      </c>
      <c r="B113" s="21" t="s">
        <v>213</v>
      </c>
      <c r="C113" s="22">
        <v>1987</v>
      </c>
      <c r="D113" s="7" t="str">
        <f t="shared" si="20"/>
        <v>N/A</v>
      </c>
      <c r="E113" s="22">
        <v>2071</v>
      </c>
      <c r="F113" s="7" t="str">
        <f t="shared" si="21"/>
        <v>N/A</v>
      </c>
      <c r="G113" s="22">
        <v>2126</v>
      </c>
      <c r="H113" s="7" t="str">
        <f t="shared" si="22"/>
        <v>N/A</v>
      </c>
      <c r="I113" s="8">
        <v>4.2270000000000003</v>
      </c>
      <c r="J113" s="8">
        <v>2.6560000000000001</v>
      </c>
      <c r="K113" s="25" t="s">
        <v>734</v>
      </c>
      <c r="L113" s="85" t="str">
        <f t="shared" si="19"/>
        <v>Yes</v>
      </c>
    </row>
    <row r="114" spans="1:12" ht="25" x14ac:dyDescent="0.25">
      <c r="A114" s="108" t="s">
        <v>1172</v>
      </c>
      <c r="B114" s="21" t="s">
        <v>213</v>
      </c>
      <c r="C114" s="26">
        <v>1985.0231504999999</v>
      </c>
      <c r="D114" s="7" t="str">
        <f t="shared" si="20"/>
        <v>N/A</v>
      </c>
      <c r="E114" s="26">
        <v>2011.5379043999999</v>
      </c>
      <c r="F114" s="7" t="str">
        <f t="shared" si="21"/>
        <v>N/A</v>
      </c>
      <c r="G114" s="26">
        <v>1608.2121354999999</v>
      </c>
      <c r="H114" s="7" t="str">
        <f t="shared" si="22"/>
        <v>N/A</v>
      </c>
      <c r="I114" s="8">
        <v>1.3360000000000001</v>
      </c>
      <c r="J114" s="8">
        <v>-20.100000000000001</v>
      </c>
      <c r="K114" s="25" t="s">
        <v>734</v>
      </c>
      <c r="L114" s="85" t="str">
        <f t="shared" si="19"/>
        <v>Yes</v>
      </c>
    </row>
    <row r="115" spans="1:12" ht="25" x14ac:dyDescent="0.25">
      <c r="A115" s="108" t="s">
        <v>1173</v>
      </c>
      <c r="B115" s="21" t="s">
        <v>213</v>
      </c>
      <c r="C115" s="26">
        <v>543876</v>
      </c>
      <c r="D115" s="7" t="str">
        <f t="shared" ref="D115:D146" si="23">IF($B115="N/A","N/A",IF(C115&gt;10,"No",IF(C115&lt;-10,"No","Yes")))</f>
        <v>N/A</v>
      </c>
      <c r="E115" s="26">
        <v>546942</v>
      </c>
      <c r="F115" s="7" t="str">
        <f t="shared" ref="F115:F146" si="24">IF($B115="N/A","N/A",IF(E115&gt;10,"No",IF(E115&lt;-10,"No","Yes")))</f>
        <v>N/A</v>
      </c>
      <c r="G115" s="26">
        <v>458527</v>
      </c>
      <c r="H115" s="7" t="str">
        <f t="shared" ref="H115:H146" si="25">IF($B115="N/A","N/A",IF(G115&gt;10,"No",IF(G115&lt;-10,"No","Yes")))</f>
        <v>N/A</v>
      </c>
      <c r="I115" s="8">
        <v>0.56369999999999998</v>
      </c>
      <c r="J115" s="8">
        <v>-16.2</v>
      </c>
      <c r="K115" s="25" t="s">
        <v>734</v>
      </c>
      <c r="L115" s="85" t="str">
        <f t="shared" si="19"/>
        <v>Yes</v>
      </c>
    </row>
    <row r="116" spans="1:12" ht="25" x14ac:dyDescent="0.25">
      <c r="A116" s="108" t="s">
        <v>523</v>
      </c>
      <c r="B116" s="21" t="s">
        <v>213</v>
      </c>
      <c r="C116" s="22">
        <v>873</v>
      </c>
      <c r="D116" s="7" t="str">
        <f t="shared" si="23"/>
        <v>N/A</v>
      </c>
      <c r="E116" s="22">
        <v>898</v>
      </c>
      <c r="F116" s="7" t="str">
        <f t="shared" si="24"/>
        <v>N/A</v>
      </c>
      <c r="G116" s="22">
        <v>897</v>
      </c>
      <c r="H116" s="7" t="str">
        <f t="shared" si="25"/>
        <v>N/A</v>
      </c>
      <c r="I116" s="8">
        <v>2.8639999999999999</v>
      </c>
      <c r="J116" s="8">
        <v>-0.111</v>
      </c>
      <c r="K116" s="25" t="s">
        <v>734</v>
      </c>
      <c r="L116" s="85" t="str">
        <f t="shared" si="19"/>
        <v>Yes</v>
      </c>
    </row>
    <row r="117" spans="1:12" ht="25" x14ac:dyDescent="0.25">
      <c r="A117" s="108" t="s">
        <v>1174</v>
      </c>
      <c r="B117" s="21" t="s">
        <v>213</v>
      </c>
      <c r="C117" s="26">
        <v>622.99656357000003</v>
      </c>
      <c r="D117" s="7" t="str">
        <f t="shared" si="23"/>
        <v>N/A</v>
      </c>
      <c r="E117" s="26">
        <v>609.06681514000002</v>
      </c>
      <c r="F117" s="7" t="str">
        <f t="shared" si="24"/>
        <v>N/A</v>
      </c>
      <c r="G117" s="26">
        <v>511.17837235000002</v>
      </c>
      <c r="H117" s="7" t="str">
        <f t="shared" si="25"/>
        <v>N/A</v>
      </c>
      <c r="I117" s="8">
        <v>-2.2400000000000002</v>
      </c>
      <c r="J117" s="8">
        <v>-16.100000000000001</v>
      </c>
      <c r="K117" s="25" t="s">
        <v>734</v>
      </c>
      <c r="L117" s="85" t="str">
        <f t="shared" si="19"/>
        <v>Yes</v>
      </c>
    </row>
    <row r="118" spans="1:12" ht="25" x14ac:dyDescent="0.25">
      <c r="A118" s="108" t="s">
        <v>1175</v>
      </c>
      <c r="B118" s="21" t="s">
        <v>213</v>
      </c>
      <c r="C118" s="26">
        <v>754999</v>
      </c>
      <c r="D118" s="7" t="str">
        <f t="shared" si="23"/>
        <v>N/A</v>
      </c>
      <c r="E118" s="26">
        <v>856867</v>
      </c>
      <c r="F118" s="7" t="str">
        <f t="shared" si="24"/>
        <v>N/A</v>
      </c>
      <c r="G118" s="26">
        <v>588221</v>
      </c>
      <c r="H118" s="7" t="str">
        <f t="shared" si="25"/>
        <v>N/A</v>
      </c>
      <c r="I118" s="8">
        <v>13.49</v>
      </c>
      <c r="J118" s="8">
        <v>-31.4</v>
      </c>
      <c r="K118" s="25" t="s">
        <v>734</v>
      </c>
      <c r="L118" s="85" t="str">
        <f t="shared" si="19"/>
        <v>No</v>
      </c>
    </row>
    <row r="119" spans="1:12" ht="25" x14ac:dyDescent="0.25">
      <c r="A119" s="108" t="s">
        <v>524</v>
      </c>
      <c r="B119" s="21" t="s">
        <v>213</v>
      </c>
      <c r="C119" s="22">
        <v>1775</v>
      </c>
      <c r="D119" s="7" t="str">
        <f t="shared" si="23"/>
        <v>N/A</v>
      </c>
      <c r="E119" s="22">
        <v>1987</v>
      </c>
      <c r="F119" s="7" t="str">
        <f t="shared" si="24"/>
        <v>N/A</v>
      </c>
      <c r="G119" s="22">
        <v>2026</v>
      </c>
      <c r="H119" s="7" t="str">
        <f t="shared" si="25"/>
        <v>N/A</v>
      </c>
      <c r="I119" s="8">
        <v>11.94</v>
      </c>
      <c r="J119" s="8">
        <v>1.9630000000000001</v>
      </c>
      <c r="K119" s="25" t="s">
        <v>734</v>
      </c>
      <c r="L119" s="85" t="str">
        <f t="shared" si="19"/>
        <v>Yes</v>
      </c>
    </row>
    <row r="120" spans="1:12" ht="25" x14ac:dyDescent="0.25">
      <c r="A120" s="108" t="s">
        <v>1176</v>
      </c>
      <c r="B120" s="21" t="s">
        <v>213</v>
      </c>
      <c r="C120" s="26">
        <v>425.35154929999999</v>
      </c>
      <c r="D120" s="7" t="str">
        <f t="shared" si="23"/>
        <v>N/A</v>
      </c>
      <c r="E120" s="26">
        <v>431.23653748999999</v>
      </c>
      <c r="F120" s="7" t="str">
        <f t="shared" si="24"/>
        <v>N/A</v>
      </c>
      <c r="G120" s="26">
        <v>290.33613030999999</v>
      </c>
      <c r="H120" s="7" t="str">
        <f t="shared" si="25"/>
        <v>N/A</v>
      </c>
      <c r="I120" s="8">
        <v>1.3839999999999999</v>
      </c>
      <c r="J120" s="8">
        <v>-32.700000000000003</v>
      </c>
      <c r="K120" s="25" t="s">
        <v>734</v>
      </c>
      <c r="L120" s="85" t="str">
        <f t="shared" si="19"/>
        <v>No</v>
      </c>
    </row>
    <row r="121" spans="1:12" ht="25" x14ac:dyDescent="0.25">
      <c r="A121" s="108" t="s">
        <v>1177</v>
      </c>
      <c r="B121" s="21" t="s">
        <v>213</v>
      </c>
      <c r="C121" s="26">
        <v>559830</v>
      </c>
      <c r="D121" s="7" t="str">
        <f t="shared" si="23"/>
        <v>N/A</v>
      </c>
      <c r="E121" s="26">
        <v>572389</v>
      </c>
      <c r="F121" s="7" t="str">
        <f t="shared" si="24"/>
        <v>N/A</v>
      </c>
      <c r="G121" s="26">
        <v>443440</v>
      </c>
      <c r="H121" s="7" t="str">
        <f t="shared" si="25"/>
        <v>N/A</v>
      </c>
      <c r="I121" s="8">
        <v>2.2429999999999999</v>
      </c>
      <c r="J121" s="8">
        <v>-22.5</v>
      </c>
      <c r="K121" s="25" t="s">
        <v>734</v>
      </c>
      <c r="L121" s="85" t="str">
        <f t="shared" si="19"/>
        <v>Yes</v>
      </c>
    </row>
    <row r="122" spans="1:12" x14ac:dyDescent="0.25">
      <c r="A122" s="108" t="s">
        <v>525</v>
      </c>
      <c r="B122" s="21" t="s">
        <v>213</v>
      </c>
      <c r="C122" s="22">
        <v>1554</v>
      </c>
      <c r="D122" s="7" t="str">
        <f t="shared" si="23"/>
        <v>N/A</v>
      </c>
      <c r="E122" s="22">
        <v>1611</v>
      </c>
      <c r="F122" s="7" t="str">
        <f t="shared" si="24"/>
        <v>N/A</v>
      </c>
      <c r="G122" s="22">
        <v>1624</v>
      </c>
      <c r="H122" s="7" t="str">
        <f t="shared" si="25"/>
        <v>N/A</v>
      </c>
      <c r="I122" s="8">
        <v>3.6680000000000001</v>
      </c>
      <c r="J122" s="8">
        <v>0.80700000000000005</v>
      </c>
      <c r="K122" s="25" t="s">
        <v>734</v>
      </c>
      <c r="L122" s="85" t="str">
        <f t="shared" si="19"/>
        <v>Yes</v>
      </c>
    </row>
    <row r="123" spans="1:12" ht="25" x14ac:dyDescent="0.25">
      <c r="A123" s="108" t="s">
        <v>1178</v>
      </c>
      <c r="B123" s="21" t="s">
        <v>213</v>
      </c>
      <c r="C123" s="26">
        <v>360.25096524999998</v>
      </c>
      <c r="D123" s="7" t="str">
        <f t="shared" si="23"/>
        <v>N/A</v>
      </c>
      <c r="E123" s="26">
        <v>355.30043451</v>
      </c>
      <c r="F123" s="7" t="str">
        <f t="shared" si="24"/>
        <v>N/A</v>
      </c>
      <c r="G123" s="26">
        <v>273.05418718999999</v>
      </c>
      <c r="H123" s="7" t="str">
        <f t="shared" si="25"/>
        <v>N/A</v>
      </c>
      <c r="I123" s="8">
        <v>-1.37</v>
      </c>
      <c r="J123" s="8">
        <v>-23.1</v>
      </c>
      <c r="K123" s="25" t="s">
        <v>734</v>
      </c>
      <c r="L123" s="85" t="str">
        <f t="shared" si="19"/>
        <v>Yes</v>
      </c>
    </row>
    <row r="124" spans="1:12" ht="25" x14ac:dyDescent="0.25">
      <c r="A124" s="108" t="s">
        <v>1179</v>
      </c>
      <c r="B124" s="21" t="s">
        <v>213</v>
      </c>
      <c r="C124" s="26">
        <v>533376</v>
      </c>
      <c r="D124" s="7" t="str">
        <f t="shared" si="23"/>
        <v>N/A</v>
      </c>
      <c r="E124" s="26">
        <v>746065</v>
      </c>
      <c r="F124" s="7" t="str">
        <f t="shared" si="24"/>
        <v>N/A</v>
      </c>
      <c r="G124" s="26">
        <v>605714</v>
      </c>
      <c r="H124" s="7" t="str">
        <f t="shared" si="25"/>
        <v>N/A</v>
      </c>
      <c r="I124" s="8">
        <v>39.880000000000003</v>
      </c>
      <c r="J124" s="8">
        <v>-18.8</v>
      </c>
      <c r="K124" s="25" t="s">
        <v>734</v>
      </c>
      <c r="L124" s="85" t="str">
        <f t="shared" si="19"/>
        <v>Yes</v>
      </c>
    </row>
    <row r="125" spans="1:12" ht="25" x14ac:dyDescent="0.25">
      <c r="A125" s="108" t="s">
        <v>526</v>
      </c>
      <c r="B125" s="21" t="s">
        <v>213</v>
      </c>
      <c r="C125" s="22">
        <v>1121</v>
      </c>
      <c r="D125" s="7" t="str">
        <f t="shared" si="23"/>
        <v>N/A</v>
      </c>
      <c r="E125" s="22">
        <v>1387</v>
      </c>
      <c r="F125" s="7" t="str">
        <f t="shared" si="24"/>
        <v>N/A</v>
      </c>
      <c r="G125" s="22">
        <v>1436</v>
      </c>
      <c r="H125" s="7" t="str">
        <f t="shared" si="25"/>
        <v>N/A</v>
      </c>
      <c r="I125" s="8">
        <v>23.73</v>
      </c>
      <c r="J125" s="8">
        <v>3.5329999999999999</v>
      </c>
      <c r="K125" s="25" t="s">
        <v>734</v>
      </c>
      <c r="L125" s="85" t="str">
        <f t="shared" si="19"/>
        <v>Yes</v>
      </c>
    </row>
    <row r="126" spans="1:12" ht="25" x14ac:dyDescent="0.25">
      <c r="A126" s="108" t="s">
        <v>1180</v>
      </c>
      <c r="B126" s="21" t="s">
        <v>213</v>
      </c>
      <c r="C126" s="26">
        <v>475.80374664999999</v>
      </c>
      <c r="D126" s="7" t="str">
        <f t="shared" si="23"/>
        <v>N/A</v>
      </c>
      <c r="E126" s="26">
        <v>537.89834173999998</v>
      </c>
      <c r="F126" s="7" t="str">
        <f t="shared" si="24"/>
        <v>N/A</v>
      </c>
      <c r="G126" s="26">
        <v>421.80640669000002</v>
      </c>
      <c r="H126" s="7" t="str">
        <f t="shared" si="25"/>
        <v>N/A</v>
      </c>
      <c r="I126" s="8">
        <v>13.05</v>
      </c>
      <c r="J126" s="8">
        <v>-21.6</v>
      </c>
      <c r="K126" s="25" t="s">
        <v>734</v>
      </c>
      <c r="L126" s="85" t="str">
        <f t="shared" si="19"/>
        <v>Yes</v>
      </c>
    </row>
    <row r="127" spans="1:12" ht="25" x14ac:dyDescent="0.25">
      <c r="A127" s="108" t="s">
        <v>1181</v>
      </c>
      <c r="B127" s="21" t="s">
        <v>213</v>
      </c>
      <c r="C127" s="26">
        <v>5445869</v>
      </c>
      <c r="D127" s="7" t="str">
        <f t="shared" si="23"/>
        <v>N/A</v>
      </c>
      <c r="E127" s="26">
        <v>6290940</v>
      </c>
      <c r="F127" s="7" t="str">
        <f t="shared" si="24"/>
        <v>N/A</v>
      </c>
      <c r="G127" s="26">
        <v>5184697</v>
      </c>
      <c r="H127" s="7" t="str">
        <f t="shared" si="25"/>
        <v>N/A</v>
      </c>
      <c r="I127" s="8">
        <v>15.52</v>
      </c>
      <c r="J127" s="8">
        <v>-17.600000000000001</v>
      </c>
      <c r="K127" s="25" t="s">
        <v>734</v>
      </c>
      <c r="L127" s="85" t="str">
        <f t="shared" si="19"/>
        <v>Yes</v>
      </c>
    </row>
    <row r="128" spans="1:12" x14ac:dyDescent="0.25">
      <c r="A128" s="108" t="s">
        <v>527</v>
      </c>
      <c r="B128" s="21" t="s">
        <v>213</v>
      </c>
      <c r="C128" s="22">
        <v>3308</v>
      </c>
      <c r="D128" s="7" t="str">
        <f t="shared" si="23"/>
        <v>N/A</v>
      </c>
      <c r="E128" s="22">
        <v>3565</v>
      </c>
      <c r="F128" s="7" t="str">
        <f t="shared" si="24"/>
        <v>N/A</v>
      </c>
      <c r="G128" s="22">
        <v>3622</v>
      </c>
      <c r="H128" s="7" t="str">
        <f t="shared" si="25"/>
        <v>N/A</v>
      </c>
      <c r="I128" s="8">
        <v>7.7690000000000001</v>
      </c>
      <c r="J128" s="8">
        <v>1.599</v>
      </c>
      <c r="K128" s="25" t="s">
        <v>734</v>
      </c>
      <c r="L128" s="85" t="str">
        <f t="shared" si="19"/>
        <v>Yes</v>
      </c>
    </row>
    <row r="129" spans="1:12" ht="25" x14ac:dyDescent="0.25">
      <c r="A129" s="108" t="s">
        <v>1182</v>
      </c>
      <c r="B129" s="21" t="s">
        <v>213</v>
      </c>
      <c r="C129" s="26">
        <v>1646.2723699999999</v>
      </c>
      <c r="D129" s="7" t="str">
        <f t="shared" si="23"/>
        <v>N/A</v>
      </c>
      <c r="E129" s="26">
        <v>1764.6395511999999</v>
      </c>
      <c r="F129" s="7" t="str">
        <f t="shared" si="24"/>
        <v>N/A</v>
      </c>
      <c r="G129" s="26">
        <v>1431.4458863</v>
      </c>
      <c r="H129" s="7" t="str">
        <f t="shared" si="25"/>
        <v>N/A</v>
      </c>
      <c r="I129" s="8">
        <v>7.19</v>
      </c>
      <c r="J129" s="8">
        <v>-18.899999999999999</v>
      </c>
      <c r="K129" s="25" t="s">
        <v>734</v>
      </c>
      <c r="L129" s="85" t="str">
        <f t="shared" si="19"/>
        <v>Yes</v>
      </c>
    </row>
    <row r="130" spans="1:12" ht="25" x14ac:dyDescent="0.25">
      <c r="A130" s="108" t="s">
        <v>1183</v>
      </c>
      <c r="B130" s="21" t="s">
        <v>213</v>
      </c>
      <c r="C130" s="26">
        <v>134552</v>
      </c>
      <c r="D130" s="7" t="str">
        <f t="shared" si="23"/>
        <v>N/A</v>
      </c>
      <c r="E130" s="26">
        <v>152745</v>
      </c>
      <c r="F130" s="7" t="str">
        <f t="shared" si="24"/>
        <v>N/A</v>
      </c>
      <c r="G130" s="26">
        <v>80475</v>
      </c>
      <c r="H130" s="7" t="str">
        <f t="shared" si="25"/>
        <v>N/A</v>
      </c>
      <c r="I130" s="8">
        <v>13.52</v>
      </c>
      <c r="J130" s="8">
        <v>-47.3</v>
      </c>
      <c r="K130" s="25" t="s">
        <v>734</v>
      </c>
      <c r="L130" s="85" t="str">
        <f t="shared" si="19"/>
        <v>No</v>
      </c>
    </row>
    <row r="131" spans="1:12" x14ac:dyDescent="0.25">
      <c r="A131" s="108" t="s">
        <v>528</v>
      </c>
      <c r="B131" s="21" t="s">
        <v>213</v>
      </c>
      <c r="C131" s="22">
        <v>230</v>
      </c>
      <c r="D131" s="7" t="str">
        <f t="shared" si="23"/>
        <v>N/A</v>
      </c>
      <c r="E131" s="22">
        <v>269</v>
      </c>
      <c r="F131" s="7" t="str">
        <f t="shared" si="24"/>
        <v>N/A</v>
      </c>
      <c r="G131" s="22">
        <v>135</v>
      </c>
      <c r="H131" s="7" t="str">
        <f t="shared" si="25"/>
        <v>N/A</v>
      </c>
      <c r="I131" s="8">
        <v>16.96</v>
      </c>
      <c r="J131" s="8">
        <v>-49.8</v>
      </c>
      <c r="K131" s="25" t="s">
        <v>734</v>
      </c>
      <c r="L131" s="85" t="str">
        <f t="shared" si="19"/>
        <v>No</v>
      </c>
    </row>
    <row r="132" spans="1:12" ht="25" x14ac:dyDescent="0.25">
      <c r="A132" s="108" t="s">
        <v>1184</v>
      </c>
      <c r="B132" s="21" t="s">
        <v>213</v>
      </c>
      <c r="C132" s="26">
        <v>585.00869565000005</v>
      </c>
      <c r="D132" s="7" t="str">
        <f t="shared" si="23"/>
        <v>N/A</v>
      </c>
      <c r="E132" s="26">
        <v>567.82527880999999</v>
      </c>
      <c r="F132" s="7" t="str">
        <f t="shared" si="24"/>
        <v>N/A</v>
      </c>
      <c r="G132" s="26">
        <v>596.11111111000002</v>
      </c>
      <c r="H132" s="7" t="str">
        <f t="shared" si="25"/>
        <v>N/A</v>
      </c>
      <c r="I132" s="8">
        <v>-2.94</v>
      </c>
      <c r="J132" s="8">
        <v>4.9809999999999999</v>
      </c>
      <c r="K132" s="25" t="s">
        <v>734</v>
      </c>
      <c r="L132" s="85" t="str">
        <f t="shared" si="19"/>
        <v>Yes</v>
      </c>
    </row>
    <row r="133" spans="1:12" x14ac:dyDescent="0.25">
      <c r="A133" s="108" t="s">
        <v>1185</v>
      </c>
      <c r="B133" s="21" t="s">
        <v>213</v>
      </c>
      <c r="C133" s="26">
        <v>800012</v>
      </c>
      <c r="D133" s="7" t="str">
        <f t="shared" si="23"/>
        <v>N/A</v>
      </c>
      <c r="E133" s="26">
        <v>628673</v>
      </c>
      <c r="F133" s="7" t="str">
        <f t="shared" si="24"/>
        <v>N/A</v>
      </c>
      <c r="G133" s="26">
        <v>686282</v>
      </c>
      <c r="H133" s="7" t="str">
        <f t="shared" si="25"/>
        <v>N/A</v>
      </c>
      <c r="I133" s="8">
        <v>-21.4</v>
      </c>
      <c r="J133" s="8">
        <v>9.1639999999999997</v>
      </c>
      <c r="K133" s="25" t="s">
        <v>734</v>
      </c>
      <c r="L133" s="85" t="str">
        <f t="shared" si="19"/>
        <v>Yes</v>
      </c>
    </row>
    <row r="134" spans="1:12" x14ac:dyDescent="0.25">
      <c r="A134" s="108" t="s">
        <v>529</v>
      </c>
      <c r="B134" s="21" t="s">
        <v>213</v>
      </c>
      <c r="C134" s="22">
        <v>330</v>
      </c>
      <c r="D134" s="7" t="str">
        <f t="shared" si="23"/>
        <v>N/A</v>
      </c>
      <c r="E134" s="22">
        <v>359</v>
      </c>
      <c r="F134" s="7" t="str">
        <f t="shared" si="24"/>
        <v>N/A</v>
      </c>
      <c r="G134" s="22">
        <v>346</v>
      </c>
      <c r="H134" s="7" t="str">
        <f t="shared" si="25"/>
        <v>N/A</v>
      </c>
      <c r="I134" s="8">
        <v>8.7880000000000003</v>
      </c>
      <c r="J134" s="8">
        <v>-3.62</v>
      </c>
      <c r="K134" s="25" t="s">
        <v>734</v>
      </c>
      <c r="L134" s="85" t="str">
        <f t="shared" si="19"/>
        <v>Yes</v>
      </c>
    </row>
    <row r="135" spans="1:12" x14ac:dyDescent="0.25">
      <c r="A135" s="108" t="s">
        <v>1186</v>
      </c>
      <c r="B135" s="21" t="s">
        <v>213</v>
      </c>
      <c r="C135" s="26">
        <v>2424.2787879000002</v>
      </c>
      <c r="D135" s="7" t="str">
        <f t="shared" si="23"/>
        <v>N/A</v>
      </c>
      <c r="E135" s="26">
        <v>1751.178273</v>
      </c>
      <c r="F135" s="7" t="str">
        <f t="shared" si="24"/>
        <v>N/A</v>
      </c>
      <c r="G135" s="26">
        <v>1983.4739884000001</v>
      </c>
      <c r="H135" s="7" t="str">
        <f t="shared" si="25"/>
        <v>N/A</v>
      </c>
      <c r="I135" s="8">
        <v>-27.8</v>
      </c>
      <c r="J135" s="8">
        <v>13.27</v>
      </c>
      <c r="K135" s="25" t="s">
        <v>734</v>
      </c>
      <c r="L135" s="85" t="str">
        <f t="shared" si="19"/>
        <v>Yes</v>
      </c>
    </row>
    <row r="136" spans="1:12" x14ac:dyDescent="0.25">
      <c r="A136" s="108" t="s">
        <v>1187</v>
      </c>
      <c r="B136" s="21" t="s">
        <v>213</v>
      </c>
      <c r="C136" s="26">
        <v>444282</v>
      </c>
      <c r="D136" s="7" t="str">
        <f t="shared" si="23"/>
        <v>N/A</v>
      </c>
      <c r="E136" s="26">
        <v>477662</v>
      </c>
      <c r="F136" s="7" t="str">
        <f t="shared" si="24"/>
        <v>N/A</v>
      </c>
      <c r="G136" s="26">
        <v>330515</v>
      </c>
      <c r="H136" s="7" t="str">
        <f t="shared" si="25"/>
        <v>N/A</v>
      </c>
      <c r="I136" s="8">
        <v>7.5129999999999999</v>
      </c>
      <c r="J136" s="8">
        <v>-30.8</v>
      </c>
      <c r="K136" s="25" t="s">
        <v>734</v>
      </c>
      <c r="L136" s="85" t="str">
        <f t="shared" si="19"/>
        <v>No</v>
      </c>
    </row>
    <row r="137" spans="1:12" x14ac:dyDescent="0.25">
      <c r="A137" s="108" t="s">
        <v>530</v>
      </c>
      <c r="B137" s="21" t="s">
        <v>213</v>
      </c>
      <c r="C137" s="22">
        <v>211</v>
      </c>
      <c r="D137" s="7" t="str">
        <f t="shared" si="23"/>
        <v>N/A</v>
      </c>
      <c r="E137" s="22">
        <v>226</v>
      </c>
      <c r="F137" s="7" t="str">
        <f t="shared" si="24"/>
        <v>N/A</v>
      </c>
      <c r="G137" s="22">
        <v>221</v>
      </c>
      <c r="H137" s="7" t="str">
        <f t="shared" si="25"/>
        <v>N/A</v>
      </c>
      <c r="I137" s="8">
        <v>7.109</v>
      </c>
      <c r="J137" s="8">
        <v>-2.21</v>
      </c>
      <c r="K137" s="25" t="s">
        <v>734</v>
      </c>
      <c r="L137" s="85" t="str">
        <f t="shared" si="19"/>
        <v>Yes</v>
      </c>
    </row>
    <row r="138" spans="1:12" x14ac:dyDescent="0.25">
      <c r="A138" s="108" t="s">
        <v>1188</v>
      </c>
      <c r="B138" s="21" t="s">
        <v>213</v>
      </c>
      <c r="C138" s="26">
        <v>2105.6018957000001</v>
      </c>
      <c r="D138" s="7" t="str">
        <f t="shared" si="23"/>
        <v>N/A</v>
      </c>
      <c r="E138" s="26">
        <v>2113.5486725999999</v>
      </c>
      <c r="F138" s="7" t="str">
        <f t="shared" si="24"/>
        <v>N/A</v>
      </c>
      <c r="G138" s="26">
        <v>1495.5429864</v>
      </c>
      <c r="H138" s="7" t="str">
        <f t="shared" si="25"/>
        <v>N/A</v>
      </c>
      <c r="I138" s="8">
        <v>0.37740000000000001</v>
      </c>
      <c r="J138" s="8">
        <v>-29.2</v>
      </c>
      <c r="K138" s="25" t="s">
        <v>734</v>
      </c>
      <c r="L138" s="85" t="str">
        <f t="shared" si="19"/>
        <v>Yes</v>
      </c>
    </row>
    <row r="139" spans="1:12" x14ac:dyDescent="0.25">
      <c r="A139" s="134" t="s">
        <v>404</v>
      </c>
      <c r="B139" s="10" t="s">
        <v>213</v>
      </c>
      <c r="C139" s="10">
        <v>1460660433</v>
      </c>
      <c r="D139" s="7" t="str">
        <f t="shared" si="23"/>
        <v>N/A</v>
      </c>
      <c r="E139" s="10">
        <v>2180401558</v>
      </c>
      <c r="F139" s="7" t="str">
        <f t="shared" si="24"/>
        <v>N/A</v>
      </c>
      <c r="G139" s="10">
        <v>1822511894</v>
      </c>
      <c r="H139" s="7" t="str">
        <f t="shared" si="25"/>
        <v>N/A</v>
      </c>
      <c r="I139" s="8">
        <v>49.28</v>
      </c>
      <c r="J139" s="8">
        <v>-16.399999999999999</v>
      </c>
      <c r="K139" s="10" t="s">
        <v>213</v>
      </c>
      <c r="L139" s="85" t="str">
        <f t="shared" ref="L139:L158" si="26">IF(J139="Div by 0", "N/A", IF(K139="N/A","N/A", IF(J139&gt;VALUE(MID(K139,1,2)), "No", IF(J139&lt;-1*VALUE(MID(K139,1,2)), "No", "Yes"))))</f>
        <v>N/A</v>
      </c>
    </row>
    <row r="140" spans="1:12" x14ac:dyDescent="0.25">
      <c r="A140" s="134" t="s">
        <v>1189</v>
      </c>
      <c r="B140" s="10" t="s">
        <v>213</v>
      </c>
      <c r="C140" s="10">
        <v>4038.5100570999998</v>
      </c>
      <c r="D140" s="7" t="str">
        <f t="shared" si="23"/>
        <v>N/A</v>
      </c>
      <c r="E140" s="10">
        <v>5546.3455753999997</v>
      </c>
      <c r="F140" s="7" t="str">
        <f t="shared" si="24"/>
        <v>N/A</v>
      </c>
      <c r="G140" s="10">
        <v>4606.6651349000003</v>
      </c>
      <c r="H140" s="7" t="str">
        <f t="shared" si="25"/>
        <v>N/A</v>
      </c>
      <c r="I140" s="8">
        <v>37.340000000000003</v>
      </c>
      <c r="J140" s="8">
        <v>-16.899999999999999</v>
      </c>
      <c r="K140" s="10" t="s">
        <v>213</v>
      </c>
      <c r="L140" s="85" t="str">
        <f t="shared" si="26"/>
        <v>N/A</v>
      </c>
    </row>
    <row r="141" spans="1:12" x14ac:dyDescent="0.25">
      <c r="A141" s="134" t="s">
        <v>405</v>
      </c>
      <c r="B141" s="10" t="s">
        <v>213</v>
      </c>
      <c r="C141" s="10">
        <v>19349441</v>
      </c>
      <c r="D141" s="7" t="str">
        <f t="shared" si="23"/>
        <v>N/A</v>
      </c>
      <c r="E141" s="10">
        <v>18044293</v>
      </c>
      <c r="F141" s="7" t="str">
        <f t="shared" si="24"/>
        <v>N/A</v>
      </c>
      <c r="G141" s="10">
        <v>9941715</v>
      </c>
      <c r="H141" s="7" t="str">
        <f t="shared" si="25"/>
        <v>N/A</v>
      </c>
      <c r="I141" s="8">
        <v>-6.75</v>
      </c>
      <c r="J141" s="8">
        <v>-44.9</v>
      </c>
      <c r="K141" s="10" t="s">
        <v>213</v>
      </c>
      <c r="L141" s="85" t="str">
        <f t="shared" si="26"/>
        <v>N/A</v>
      </c>
    </row>
    <row r="142" spans="1:12" x14ac:dyDescent="0.25">
      <c r="A142" s="134" t="s">
        <v>1190</v>
      </c>
      <c r="B142" s="10" t="s">
        <v>213</v>
      </c>
      <c r="C142" s="10">
        <v>4671.5212457999996</v>
      </c>
      <c r="D142" s="7" t="str">
        <f t="shared" si="23"/>
        <v>N/A</v>
      </c>
      <c r="E142" s="10">
        <v>4643.4104477999999</v>
      </c>
      <c r="F142" s="7" t="str">
        <f t="shared" si="24"/>
        <v>N/A</v>
      </c>
      <c r="G142" s="10">
        <v>2260.5081854999999</v>
      </c>
      <c r="H142" s="7" t="str">
        <f t="shared" si="25"/>
        <v>N/A</v>
      </c>
      <c r="I142" s="8">
        <v>-0.60199999999999998</v>
      </c>
      <c r="J142" s="8">
        <v>-51.3</v>
      </c>
      <c r="K142" s="10" t="s">
        <v>213</v>
      </c>
      <c r="L142" s="85" t="str">
        <f t="shared" si="26"/>
        <v>N/A</v>
      </c>
    </row>
    <row r="143" spans="1:12" x14ac:dyDescent="0.25">
      <c r="A143" s="134" t="s">
        <v>406</v>
      </c>
      <c r="B143" s="10" t="s">
        <v>213</v>
      </c>
      <c r="C143" s="10">
        <v>245336</v>
      </c>
      <c r="D143" s="7" t="str">
        <f t="shared" si="23"/>
        <v>N/A</v>
      </c>
      <c r="E143" s="10">
        <v>265411</v>
      </c>
      <c r="F143" s="7" t="str">
        <f t="shared" si="24"/>
        <v>N/A</v>
      </c>
      <c r="G143" s="10">
        <v>369168</v>
      </c>
      <c r="H143" s="7" t="str">
        <f t="shared" si="25"/>
        <v>N/A</v>
      </c>
      <c r="I143" s="8">
        <v>8.1829999999999998</v>
      </c>
      <c r="J143" s="8">
        <v>39.090000000000003</v>
      </c>
      <c r="K143" s="10" t="s">
        <v>213</v>
      </c>
      <c r="L143" s="85" t="str">
        <f t="shared" si="26"/>
        <v>N/A</v>
      </c>
    </row>
    <row r="144" spans="1:12" x14ac:dyDescent="0.25">
      <c r="A144" s="134" t="s">
        <v>1191</v>
      </c>
      <c r="B144" s="10" t="s">
        <v>213</v>
      </c>
      <c r="C144" s="10">
        <v>62.713701430999997</v>
      </c>
      <c r="D144" s="7" t="str">
        <f t="shared" si="23"/>
        <v>N/A</v>
      </c>
      <c r="E144" s="10">
        <v>67.776046987000001</v>
      </c>
      <c r="F144" s="7" t="str">
        <f t="shared" si="24"/>
        <v>N/A</v>
      </c>
      <c r="G144" s="10">
        <v>89.712758202000003</v>
      </c>
      <c r="H144" s="7" t="str">
        <f t="shared" si="25"/>
        <v>N/A</v>
      </c>
      <c r="I144" s="8">
        <v>8.0719999999999992</v>
      </c>
      <c r="J144" s="8">
        <v>32.369999999999997</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1750</v>
      </c>
      <c r="J145" s="8" t="s">
        <v>1750</v>
      </c>
      <c r="K145" s="10" t="s">
        <v>213</v>
      </c>
      <c r="L145" s="85" t="str">
        <f t="shared" si="26"/>
        <v>N/A</v>
      </c>
    </row>
    <row r="146" spans="1:13" x14ac:dyDescent="0.25">
      <c r="A146" s="134" t="s">
        <v>1192</v>
      </c>
      <c r="B146" s="10" t="s">
        <v>213</v>
      </c>
      <c r="C146" s="10" t="s">
        <v>1750</v>
      </c>
      <c r="D146" s="7" t="str">
        <f t="shared" si="23"/>
        <v>N/A</v>
      </c>
      <c r="E146" s="10" t="s">
        <v>1750</v>
      </c>
      <c r="F146" s="7" t="str">
        <f t="shared" si="24"/>
        <v>N/A</v>
      </c>
      <c r="G146" s="10" t="s">
        <v>1750</v>
      </c>
      <c r="H146" s="7" t="str">
        <f t="shared" si="25"/>
        <v>N/A</v>
      </c>
      <c r="I146" s="8" t="s">
        <v>1750</v>
      </c>
      <c r="J146" s="8" t="s">
        <v>1750</v>
      </c>
      <c r="K146" s="10" t="s">
        <v>213</v>
      </c>
      <c r="L146" s="85" t="str">
        <f t="shared" si="26"/>
        <v>N/A</v>
      </c>
    </row>
    <row r="147" spans="1:13" x14ac:dyDescent="0.25">
      <c r="A147" s="134" t="s">
        <v>408</v>
      </c>
      <c r="B147" s="10" t="s">
        <v>213</v>
      </c>
      <c r="C147" s="10">
        <v>32655166</v>
      </c>
      <c r="D147" s="7" t="str">
        <f t="shared" ref="D147:D160" si="27">IF($B147="N/A","N/A",IF(C147&gt;10,"No",IF(C147&lt;-10,"No","Yes")))</f>
        <v>N/A</v>
      </c>
      <c r="E147" s="10">
        <v>62829491</v>
      </c>
      <c r="F147" s="7" t="str">
        <f t="shared" ref="F147:F160" si="28">IF($B147="N/A","N/A",IF(E147&gt;10,"No",IF(E147&lt;-10,"No","Yes")))</f>
        <v>N/A</v>
      </c>
      <c r="G147" s="10">
        <v>52506562</v>
      </c>
      <c r="H147" s="7" t="str">
        <f t="shared" ref="H147:H160" si="29">IF($B147="N/A","N/A",IF(G147&gt;10,"No",IF(G147&lt;-10,"No","Yes")))</f>
        <v>N/A</v>
      </c>
      <c r="I147" s="8">
        <v>92.4</v>
      </c>
      <c r="J147" s="8">
        <v>-16.399999999999999</v>
      </c>
      <c r="K147" s="10" t="s">
        <v>213</v>
      </c>
      <c r="L147" s="85" t="str">
        <f t="shared" si="26"/>
        <v>N/A</v>
      </c>
    </row>
    <row r="148" spans="1:13" x14ac:dyDescent="0.25">
      <c r="A148" s="134" t="s">
        <v>1193</v>
      </c>
      <c r="B148" s="10" t="s">
        <v>213</v>
      </c>
      <c r="C148" s="10">
        <v>1640.2213068999999</v>
      </c>
      <c r="D148" s="7" t="str">
        <f t="shared" si="27"/>
        <v>N/A</v>
      </c>
      <c r="E148" s="10">
        <v>1950.4389842999999</v>
      </c>
      <c r="F148" s="7" t="str">
        <f t="shared" si="28"/>
        <v>N/A</v>
      </c>
      <c r="G148" s="10">
        <v>1815.5795989000001</v>
      </c>
      <c r="H148" s="7" t="str">
        <f t="shared" si="29"/>
        <v>N/A</v>
      </c>
      <c r="I148" s="8">
        <v>18.91</v>
      </c>
      <c r="J148" s="8">
        <v>-6.91</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1750</v>
      </c>
      <c r="J149" s="8" t="s">
        <v>1750</v>
      </c>
      <c r="K149" s="10" t="s">
        <v>213</v>
      </c>
      <c r="L149" s="85" t="str">
        <f t="shared" si="26"/>
        <v>N/A</v>
      </c>
    </row>
    <row r="150" spans="1:13" x14ac:dyDescent="0.25">
      <c r="A150" s="134" t="s">
        <v>1194</v>
      </c>
      <c r="B150" s="10" t="s">
        <v>213</v>
      </c>
      <c r="C150" s="10" t="s">
        <v>1750</v>
      </c>
      <c r="D150" s="7" t="str">
        <f t="shared" si="27"/>
        <v>N/A</v>
      </c>
      <c r="E150" s="10" t="s">
        <v>1750</v>
      </c>
      <c r="F150" s="7" t="str">
        <f t="shared" si="28"/>
        <v>N/A</v>
      </c>
      <c r="G150" s="10" t="s">
        <v>1750</v>
      </c>
      <c r="H150" s="7" t="str">
        <f t="shared" si="29"/>
        <v>N/A</v>
      </c>
      <c r="I150" s="8" t="s">
        <v>1750</v>
      </c>
      <c r="J150" s="8" t="s">
        <v>1750</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1750</v>
      </c>
      <c r="J153" s="8" t="s">
        <v>1750</v>
      </c>
      <c r="K153" s="10" t="s">
        <v>213</v>
      </c>
      <c r="L153" s="85" t="str">
        <f t="shared" si="26"/>
        <v>N/A</v>
      </c>
      <c r="M153" s="31"/>
    </row>
    <row r="154" spans="1:13" x14ac:dyDescent="0.25">
      <c r="A154" s="134" t="s">
        <v>1196</v>
      </c>
      <c r="B154" s="10" t="s">
        <v>213</v>
      </c>
      <c r="C154" s="10" t="s">
        <v>1750</v>
      </c>
      <c r="D154" s="7" t="str">
        <f t="shared" si="27"/>
        <v>N/A</v>
      </c>
      <c r="E154" s="10" t="s">
        <v>1750</v>
      </c>
      <c r="F154" s="7" t="str">
        <f t="shared" si="28"/>
        <v>N/A</v>
      </c>
      <c r="G154" s="10" t="s">
        <v>1750</v>
      </c>
      <c r="H154" s="7" t="str">
        <f t="shared" si="29"/>
        <v>N/A</v>
      </c>
      <c r="I154" s="8" t="s">
        <v>1750</v>
      </c>
      <c r="J154" s="8" t="s">
        <v>1750</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85" t="str">
        <f t="shared" ref="L159:L160" si="30">IF(J159="Div by 0", "N/A", IF(K159="N/A","N/A", IF(J159&gt;VALUE(MID(K159,1,2)), "No", IF(J159&lt;-1*VALUE(MID(K159,1,2)), "No", "Yes"))))</f>
        <v>N/A</v>
      </c>
    </row>
    <row r="160" spans="1:13" ht="25" x14ac:dyDescent="0.25">
      <c r="A160" s="134" t="s">
        <v>1199</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1750</v>
      </c>
      <c r="J161" s="8" t="s">
        <v>1750</v>
      </c>
      <c r="K161" s="10" t="s">
        <v>213</v>
      </c>
      <c r="L161" s="85" t="str">
        <f>IF(J161="Div by 0", "N/A", IF(K161="N/A","N/A", IF(J161&gt;VALUE(MID(K161,1,2)), "No", IF(J161&lt;-1*VALUE(MID(K161,1,2)), "No", "Yes"))))</f>
        <v>N/A</v>
      </c>
    </row>
    <row r="162" spans="1:16" ht="25" x14ac:dyDescent="0.25">
      <c r="A162" s="134" t="s">
        <v>1200</v>
      </c>
      <c r="B162" s="10" t="s">
        <v>213</v>
      </c>
      <c r="C162" s="10" t="s">
        <v>1750</v>
      </c>
      <c r="D162" s="10" t="s">
        <v>213</v>
      </c>
      <c r="E162" s="10" t="s">
        <v>1750</v>
      </c>
      <c r="F162" s="10" t="s">
        <v>213</v>
      </c>
      <c r="G162" s="10" t="s">
        <v>1750</v>
      </c>
      <c r="H162" s="10" t="s">
        <v>213</v>
      </c>
      <c r="I162" s="8" t="s">
        <v>1750</v>
      </c>
      <c r="J162" s="8" t="s">
        <v>1750</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1750</v>
      </c>
      <c r="J163" s="8" t="s">
        <v>1750</v>
      </c>
      <c r="K163" s="10" t="s">
        <v>213</v>
      </c>
      <c r="L163" s="85" t="str">
        <f>IF(J163="Div by 0", "N/A", IF(K163="N/A","N/A", IF(J163&gt;VALUE(MID(K163,1,2)), "No", IF(J163&lt;-1*VALUE(MID(K163,1,2)), "No", "Yes"))))</f>
        <v>N/A</v>
      </c>
      <c r="N163" s="32"/>
    </row>
    <row r="164" spans="1:16" x14ac:dyDescent="0.25">
      <c r="A164" s="134" t="s">
        <v>1214</v>
      </c>
      <c r="B164" s="71" t="s">
        <v>213</v>
      </c>
      <c r="C164" s="71" t="s">
        <v>1750</v>
      </c>
      <c r="D164" s="72" t="str">
        <f t="shared" ref="D164" si="31">IF($B164="N/A","N/A",IF(C164&gt;10,"No",IF(C164&lt;-10,"No","Yes")))</f>
        <v>N/A</v>
      </c>
      <c r="E164" s="71" t="s">
        <v>1750</v>
      </c>
      <c r="F164" s="72" t="str">
        <f t="shared" ref="F164" si="32">IF($B164="N/A","N/A",IF(E164&gt;10,"No",IF(E164&lt;-10,"No","Yes")))</f>
        <v>N/A</v>
      </c>
      <c r="G164" s="71" t="s">
        <v>1750</v>
      </c>
      <c r="H164" s="72" t="str">
        <f t="shared" ref="H164" si="33">IF($B164="N/A","N/A",IF(G164&gt;10,"No",IF(G164&lt;-10,"No","Yes")))</f>
        <v>N/A</v>
      </c>
      <c r="I164" s="73" t="s">
        <v>1750</v>
      </c>
      <c r="J164" s="73" t="s">
        <v>1750</v>
      </c>
      <c r="K164" s="74" t="s">
        <v>734</v>
      </c>
      <c r="L164" s="87" t="str">
        <f>IF(J164="Div by 0", "N/A", IF(OR(J164="N/A",K164="N/A"),"N/A", IF(J164&gt;VALUE(MID(K164,1,2)), "No", IF(J164&lt;-1*VALUE(MID(K164,1,2)), "No", "Yes"))))</f>
        <v>N/A</v>
      </c>
      <c r="N164" s="32"/>
    </row>
    <row r="165" spans="1:16" x14ac:dyDescent="0.25">
      <c r="A165" s="134" t="s">
        <v>1201</v>
      </c>
      <c r="B165" s="10" t="s">
        <v>213</v>
      </c>
      <c r="C165" s="10" t="s">
        <v>1750</v>
      </c>
      <c r="D165" s="7" t="str">
        <f t="shared" ref="D165:D171" si="34">IF($B165="N/A","N/A",IF(C165&gt;10,"No",IF(C165&lt;-10,"No","Yes")))</f>
        <v>N/A</v>
      </c>
      <c r="E165" s="10" t="s">
        <v>1750</v>
      </c>
      <c r="F165" s="7" t="str">
        <f t="shared" ref="F165:F171" si="35">IF($B165="N/A","N/A",IF(E165&gt;10,"No",IF(E165&lt;-10,"No","Yes")))</f>
        <v>N/A</v>
      </c>
      <c r="G165" s="10" t="s">
        <v>1750</v>
      </c>
      <c r="H165" s="7" t="str">
        <f t="shared" ref="H165:H171" si="36">IF($B165="N/A","N/A",IF(G165&gt;10,"No",IF(G165&lt;-10,"No","Yes")))</f>
        <v>N/A</v>
      </c>
      <c r="I165" s="8" t="s">
        <v>1750</v>
      </c>
      <c r="J165" s="8" t="s">
        <v>1750</v>
      </c>
      <c r="K165" s="25" t="s">
        <v>734</v>
      </c>
      <c r="L165" s="85" t="str">
        <f>IF(J165="Div by 0", "N/A", IF(OR(J165="N/A",K165="N/A"),"N/A", IF(J165&gt;VALUE(MID(K165,1,2)), "No", IF(J165&lt;-1*VALUE(MID(K165,1,2)), "No", "Yes"))))</f>
        <v>N/A</v>
      </c>
      <c r="N165" s="32"/>
    </row>
    <row r="166" spans="1:16" x14ac:dyDescent="0.25">
      <c r="A166" s="134" t="s">
        <v>1202</v>
      </c>
      <c r="B166" s="10" t="s">
        <v>213</v>
      </c>
      <c r="C166" s="10" t="s">
        <v>1750</v>
      </c>
      <c r="D166" s="7" t="str">
        <f t="shared" si="34"/>
        <v>N/A</v>
      </c>
      <c r="E166" s="10" t="s">
        <v>1750</v>
      </c>
      <c r="F166" s="7" t="str">
        <f t="shared" si="35"/>
        <v>N/A</v>
      </c>
      <c r="G166" s="10" t="s">
        <v>1750</v>
      </c>
      <c r="H166" s="7" t="str">
        <f t="shared" si="36"/>
        <v>N/A</v>
      </c>
      <c r="I166" s="8" t="s">
        <v>1750</v>
      </c>
      <c r="J166" s="8" t="s">
        <v>1750</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1750</v>
      </c>
      <c r="J167" s="8" t="s">
        <v>1750</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1750</v>
      </c>
      <c r="J168" s="8" t="s">
        <v>1750</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1750</v>
      </c>
      <c r="J169" s="8" t="s">
        <v>1750</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85" t="str">
        <f t="shared" si="38"/>
        <v>N/A</v>
      </c>
    </row>
    <row r="171" spans="1:16" ht="25" x14ac:dyDescent="0.25">
      <c r="A171" s="109" t="s">
        <v>1204</v>
      </c>
      <c r="B171" s="141" t="s">
        <v>213</v>
      </c>
      <c r="C171" s="141" t="s">
        <v>1750</v>
      </c>
      <c r="D171" s="124" t="str">
        <f t="shared" si="34"/>
        <v>N/A</v>
      </c>
      <c r="E171" s="141" t="s">
        <v>1750</v>
      </c>
      <c r="F171" s="124" t="str">
        <f t="shared" si="35"/>
        <v>N/A</v>
      </c>
      <c r="G171" s="141" t="s">
        <v>1750</v>
      </c>
      <c r="H171" s="124" t="str">
        <f t="shared" si="36"/>
        <v>N/A</v>
      </c>
      <c r="I171" s="125" t="s">
        <v>1750</v>
      </c>
      <c r="J171" s="125" t="s">
        <v>1750</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378706</v>
      </c>
      <c r="D6" s="7" t="str">
        <f t="shared" ref="D6:D11" si="0">IF($B6="N/A","N/A",IF(C6&gt;10,"No",IF(C6&lt;-10,"No","Yes")))</f>
        <v>N/A</v>
      </c>
      <c r="E6" s="1">
        <v>418543</v>
      </c>
      <c r="F6" s="7" t="str">
        <f t="shared" ref="F6:F11" si="1">IF($B6="N/A","N/A",IF(E6&gt;10,"No",IF(E6&lt;-10,"No","Yes")))</f>
        <v>N/A</v>
      </c>
      <c r="G6" s="1">
        <v>418571</v>
      </c>
      <c r="H6" s="7" t="str">
        <f t="shared" ref="H6:H11" si="2">IF($B6="N/A","N/A",IF(G6&gt;10,"No",IF(G6&lt;-10,"No","Yes")))</f>
        <v>N/A</v>
      </c>
      <c r="I6" s="8">
        <v>10.52</v>
      </c>
      <c r="J6" s="8">
        <v>6.7000000000000002E-3</v>
      </c>
      <c r="K6" s="1" t="s">
        <v>734</v>
      </c>
      <c r="L6" s="85" t="str">
        <f t="shared" ref="L6:L14" si="3">IF(J6="Div by 0", "N/A", IF(K6="N/A","N/A", IF(J6&gt;VALUE(MID(K6,1,2)), "No", IF(J6&lt;-1*VALUE(MID(K6,1,2)), "No", "Yes"))))</f>
        <v>Yes</v>
      </c>
    </row>
    <row r="7" spans="1:12" x14ac:dyDescent="0.25">
      <c r="A7" s="117" t="s">
        <v>100</v>
      </c>
      <c r="B7" s="25" t="s">
        <v>213</v>
      </c>
      <c r="C7" s="1">
        <v>15849</v>
      </c>
      <c r="D7" s="7" t="str">
        <f t="shared" si="0"/>
        <v>N/A</v>
      </c>
      <c r="E7" s="1">
        <v>15126</v>
      </c>
      <c r="F7" s="7" t="str">
        <f t="shared" si="1"/>
        <v>N/A</v>
      </c>
      <c r="G7" s="1">
        <v>2290</v>
      </c>
      <c r="H7" s="7" t="str">
        <f t="shared" si="2"/>
        <v>N/A</v>
      </c>
      <c r="I7" s="8">
        <v>-4.5599999999999996</v>
      </c>
      <c r="J7" s="8">
        <v>-84.9</v>
      </c>
      <c r="K7" s="25" t="s">
        <v>734</v>
      </c>
      <c r="L7" s="85" t="str">
        <f t="shared" si="3"/>
        <v>No</v>
      </c>
    </row>
    <row r="8" spans="1:12" x14ac:dyDescent="0.25">
      <c r="A8" s="117" t="s">
        <v>101</v>
      </c>
      <c r="B8" s="25" t="s">
        <v>213</v>
      </c>
      <c r="C8" s="1">
        <v>48629</v>
      </c>
      <c r="D8" s="7" t="str">
        <f t="shared" si="0"/>
        <v>N/A</v>
      </c>
      <c r="E8" s="1">
        <v>51706</v>
      </c>
      <c r="F8" s="7" t="str">
        <f t="shared" si="1"/>
        <v>N/A</v>
      </c>
      <c r="G8" s="1">
        <v>7352</v>
      </c>
      <c r="H8" s="7" t="str">
        <f t="shared" si="2"/>
        <v>N/A</v>
      </c>
      <c r="I8" s="8">
        <v>6.3280000000000003</v>
      </c>
      <c r="J8" s="8">
        <v>-85.8</v>
      </c>
      <c r="K8" s="25" t="s">
        <v>734</v>
      </c>
      <c r="L8" s="85" t="str">
        <f t="shared" si="3"/>
        <v>No</v>
      </c>
    </row>
    <row r="9" spans="1:12" x14ac:dyDescent="0.25">
      <c r="A9" s="117" t="s">
        <v>104</v>
      </c>
      <c r="B9" s="25" t="s">
        <v>213</v>
      </c>
      <c r="C9" s="1">
        <v>225016</v>
      </c>
      <c r="D9" s="7" t="str">
        <f t="shared" si="0"/>
        <v>N/A</v>
      </c>
      <c r="E9" s="1">
        <v>253300</v>
      </c>
      <c r="F9" s="7" t="str">
        <f t="shared" si="1"/>
        <v>N/A</v>
      </c>
      <c r="G9" s="1">
        <v>46524</v>
      </c>
      <c r="H9" s="7" t="str">
        <f t="shared" si="2"/>
        <v>N/A</v>
      </c>
      <c r="I9" s="8">
        <v>12.57</v>
      </c>
      <c r="J9" s="8">
        <v>-81.599999999999994</v>
      </c>
      <c r="K9" s="25" t="s">
        <v>734</v>
      </c>
      <c r="L9" s="85" t="str">
        <f t="shared" si="3"/>
        <v>No</v>
      </c>
    </row>
    <row r="10" spans="1:12" x14ac:dyDescent="0.25">
      <c r="A10" s="117" t="s">
        <v>105</v>
      </c>
      <c r="B10" s="25" t="s">
        <v>213</v>
      </c>
      <c r="C10" s="1">
        <v>89212</v>
      </c>
      <c r="D10" s="7" t="str">
        <f t="shared" si="0"/>
        <v>N/A</v>
      </c>
      <c r="E10" s="1">
        <v>98411</v>
      </c>
      <c r="F10" s="7" t="str">
        <f t="shared" si="1"/>
        <v>N/A</v>
      </c>
      <c r="G10" s="1">
        <v>28047</v>
      </c>
      <c r="H10" s="7" t="str">
        <f t="shared" si="2"/>
        <v>N/A</v>
      </c>
      <c r="I10" s="8">
        <v>10.31</v>
      </c>
      <c r="J10" s="8">
        <v>-71.5</v>
      </c>
      <c r="K10" s="25" t="s">
        <v>734</v>
      </c>
      <c r="L10" s="85" t="str">
        <f t="shared" si="3"/>
        <v>No</v>
      </c>
    </row>
    <row r="11" spans="1:12" x14ac:dyDescent="0.25">
      <c r="A11" s="117" t="s">
        <v>77</v>
      </c>
      <c r="B11" s="1" t="s">
        <v>213</v>
      </c>
      <c r="C11" s="1">
        <v>282301.46999999997</v>
      </c>
      <c r="D11" s="7" t="str">
        <f t="shared" si="0"/>
        <v>N/A</v>
      </c>
      <c r="E11" s="1">
        <v>302825.39</v>
      </c>
      <c r="F11" s="7" t="str">
        <f t="shared" si="1"/>
        <v>N/A</v>
      </c>
      <c r="G11" s="1">
        <v>309296.53999999998</v>
      </c>
      <c r="H11" s="7" t="str">
        <f t="shared" si="2"/>
        <v>N/A</v>
      </c>
      <c r="I11" s="8">
        <v>7.27</v>
      </c>
      <c r="J11" s="8">
        <v>2.137</v>
      </c>
      <c r="K11" s="1" t="s">
        <v>735</v>
      </c>
      <c r="L11" s="85" t="str">
        <f t="shared" si="3"/>
        <v>Yes</v>
      </c>
    </row>
    <row r="12" spans="1:12" x14ac:dyDescent="0.25">
      <c r="A12" s="117" t="s">
        <v>115</v>
      </c>
      <c r="B12" s="1" t="s">
        <v>213</v>
      </c>
      <c r="C12" s="1">
        <v>37456</v>
      </c>
      <c r="D12" s="1" t="s">
        <v>213</v>
      </c>
      <c r="E12" s="1">
        <v>39002</v>
      </c>
      <c r="F12" s="1" t="s">
        <v>213</v>
      </c>
      <c r="G12" s="1">
        <v>39017</v>
      </c>
      <c r="H12" s="1" t="s">
        <v>213</v>
      </c>
      <c r="I12" s="8">
        <v>4.1280000000000001</v>
      </c>
      <c r="J12" s="8">
        <v>3.85E-2</v>
      </c>
      <c r="K12" s="1" t="s">
        <v>735</v>
      </c>
      <c r="L12" s="85" t="str">
        <f t="shared" si="3"/>
        <v>Yes</v>
      </c>
    </row>
    <row r="13" spans="1:12" x14ac:dyDescent="0.25">
      <c r="A13" s="117" t="s">
        <v>446</v>
      </c>
      <c r="B13" s="1" t="s">
        <v>213</v>
      </c>
      <c r="C13" s="1">
        <v>15380</v>
      </c>
      <c r="D13" s="1" t="s">
        <v>213</v>
      </c>
      <c r="E13" s="1">
        <v>14689</v>
      </c>
      <c r="F13" s="1" t="s">
        <v>213</v>
      </c>
      <c r="G13" s="1">
        <v>2209</v>
      </c>
      <c r="H13" s="1" t="s">
        <v>213</v>
      </c>
      <c r="I13" s="8">
        <v>-4.49</v>
      </c>
      <c r="J13" s="8">
        <v>-85</v>
      </c>
      <c r="K13" s="1" t="s">
        <v>735</v>
      </c>
      <c r="L13" s="85" t="str">
        <f t="shared" si="3"/>
        <v>No</v>
      </c>
    </row>
    <row r="14" spans="1:12" x14ac:dyDescent="0.25">
      <c r="A14" s="117" t="s">
        <v>447</v>
      </c>
      <c r="B14" s="1" t="s">
        <v>213</v>
      </c>
      <c r="C14" s="1">
        <v>21654</v>
      </c>
      <c r="D14" s="1" t="s">
        <v>213</v>
      </c>
      <c r="E14" s="1">
        <v>23853</v>
      </c>
      <c r="F14" s="1" t="s">
        <v>213</v>
      </c>
      <c r="G14" s="1">
        <v>4429</v>
      </c>
      <c r="H14" s="1" t="s">
        <v>213</v>
      </c>
      <c r="I14" s="8">
        <v>10.16</v>
      </c>
      <c r="J14" s="8">
        <v>-81.400000000000006</v>
      </c>
      <c r="K14" s="1" t="s">
        <v>735</v>
      </c>
      <c r="L14" s="85" t="str">
        <f t="shared" si="3"/>
        <v>No</v>
      </c>
    </row>
    <row r="15" spans="1:12" x14ac:dyDescent="0.25">
      <c r="A15" s="116" t="s">
        <v>58</v>
      </c>
      <c r="B15" s="25" t="s">
        <v>213</v>
      </c>
      <c r="C15" s="10">
        <v>1480166663</v>
      </c>
      <c r="D15" s="7" t="str">
        <f t="shared" ref="D15:D20" si="4">IF($B15="N/A","N/A",IF(C15&gt;10,"No",IF(C15&lt;-10,"No","Yes")))</f>
        <v>N/A</v>
      </c>
      <c r="E15" s="10">
        <v>2210744335</v>
      </c>
      <c r="F15" s="7" t="str">
        <f t="shared" ref="F15:F20" si="5">IF($B15="N/A","N/A",IF(E15&gt;10,"No",IF(E15&lt;-10,"No","Yes")))</f>
        <v>N/A</v>
      </c>
      <c r="G15" s="10">
        <v>1853594124</v>
      </c>
      <c r="H15" s="7" t="str">
        <f t="shared" ref="H15:H20" si="6">IF($B15="N/A","N/A",IF(G15&gt;10,"No",IF(G15&lt;-10,"No","Yes")))</f>
        <v>N/A</v>
      </c>
      <c r="I15" s="8">
        <v>49.36</v>
      </c>
      <c r="J15" s="8">
        <v>-16.2</v>
      </c>
      <c r="K15" s="25" t="s">
        <v>734</v>
      </c>
      <c r="L15" s="85" t="str">
        <f t="shared" ref="L15:L20" si="7">IF(J15="Div by 0", "N/A", IF(K15="N/A","N/A", IF(J15&gt;VALUE(MID(K15,1,2)), "No", IF(J15&lt;-1*VALUE(MID(K15,1,2)), "No", "Yes"))))</f>
        <v>Yes</v>
      </c>
    </row>
    <row r="16" spans="1:12" x14ac:dyDescent="0.25">
      <c r="A16" s="116" t="s">
        <v>1105</v>
      </c>
      <c r="B16" s="25" t="s">
        <v>213</v>
      </c>
      <c r="C16" s="10">
        <v>3908.4848483999999</v>
      </c>
      <c r="D16" s="7" t="str">
        <f t="shared" si="4"/>
        <v>N/A</v>
      </c>
      <c r="E16" s="10">
        <v>5282.0004994000001</v>
      </c>
      <c r="F16" s="7" t="str">
        <f t="shared" si="5"/>
        <v>N/A</v>
      </c>
      <c r="G16" s="10">
        <v>4428.3864003999997</v>
      </c>
      <c r="H16" s="7" t="str">
        <f t="shared" si="6"/>
        <v>N/A</v>
      </c>
      <c r="I16" s="8">
        <v>35.14</v>
      </c>
      <c r="J16" s="8">
        <v>-16.2</v>
      </c>
      <c r="K16" s="25" t="s">
        <v>734</v>
      </c>
      <c r="L16" s="85" t="str">
        <f t="shared" si="7"/>
        <v>Yes</v>
      </c>
    </row>
    <row r="17" spans="1:12" x14ac:dyDescent="0.25">
      <c r="A17" s="116" t="s">
        <v>1205</v>
      </c>
      <c r="B17" s="25" t="s">
        <v>213</v>
      </c>
      <c r="C17" s="10">
        <v>11522.593476</v>
      </c>
      <c r="D17" s="7" t="str">
        <f t="shared" si="4"/>
        <v>N/A</v>
      </c>
      <c r="E17" s="10">
        <v>13024.378487</v>
      </c>
      <c r="F17" s="7" t="str">
        <f t="shared" si="5"/>
        <v>N/A</v>
      </c>
      <c r="G17" s="10">
        <v>6739.1633187999996</v>
      </c>
      <c r="H17" s="7" t="str">
        <f t="shared" si="6"/>
        <v>N/A</v>
      </c>
      <c r="I17" s="8">
        <v>13.03</v>
      </c>
      <c r="J17" s="8">
        <v>-48.3</v>
      </c>
      <c r="K17" s="25" t="s">
        <v>734</v>
      </c>
      <c r="L17" s="85" t="str">
        <f t="shared" si="7"/>
        <v>No</v>
      </c>
    </row>
    <row r="18" spans="1:12" x14ac:dyDescent="0.25">
      <c r="A18" s="116" t="s">
        <v>1206</v>
      </c>
      <c r="B18" s="25" t="s">
        <v>213</v>
      </c>
      <c r="C18" s="10">
        <v>14491.821814000001</v>
      </c>
      <c r="D18" s="7" t="str">
        <f t="shared" si="4"/>
        <v>N/A</v>
      </c>
      <c r="E18" s="10">
        <v>19697.090106</v>
      </c>
      <c r="F18" s="7" t="str">
        <f t="shared" si="5"/>
        <v>N/A</v>
      </c>
      <c r="G18" s="10">
        <v>6363.6198313000004</v>
      </c>
      <c r="H18" s="7" t="str">
        <f t="shared" si="6"/>
        <v>N/A</v>
      </c>
      <c r="I18" s="8">
        <v>35.92</v>
      </c>
      <c r="J18" s="8">
        <v>-67.7</v>
      </c>
      <c r="K18" s="25" t="s">
        <v>734</v>
      </c>
      <c r="L18" s="85" t="str">
        <f t="shared" si="7"/>
        <v>No</v>
      </c>
    </row>
    <row r="19" spans="1:12" x14ac:dyDescent="0.25">
      <c r="A19" s="116" t="s">
        <v>1207</v>
      </c>
      <c r="B19" s="25" t="s">
        <v>213</v>
      </c>
      <c r="C19" s="10">
        <v>1705.9069976999999</v>
      </c>
      <c r="D19" s="7" t="str">
        <f t="shared" si="4"/>
        <v>N/A</v>
      </c>
      <c r="E19" s="10">
        <v>2586.6729254000002</v>
      </c>
      <c r="F19" s="7" t="str">
        <f t="shared" si="5"/>
        <v>N/A</v>
      </c>
      <c r="G19" s="10">
        <v>1228.6879675</v>
      </c>
      <c r="H19" s="7" t="str">
        <f t="shared" si="6"/>
        <v>N/A</v>
      </c>
      <c r="I19" s="8">
        <v>51.63</v>
      </c>
      <c r="J19" s="8">
        <v>-52.5</v>
      </c>
      <c r="K19" s="25" t="s">
        <v>734</v>
      </c>
      <c r="L19" s="85" t="str">
        <f t="shared" si="7"/>
        <v>No</v>
      </c>
    </row>
    <row r="20" spans="1:12" x14ac:dyDescent="0.25">
      <c r="A20" s="116" t="s">
        <v>1208</v>
      </c>
      <c r="B20" s="25" t="s">
        <v>213</v>
      </c>
      <c r="C20" s="10">
        <v>2342.3520042</v>
      </c>
      <c r="D20" s="7" t="str">
        <f t="shared" si="4"/>
        <v>N/A</v>
      </c>
      <c r="E20" s="10">
        <v>3455.6664701999998</v>
      </c>
      <c r="F20" s="7" t="str">
        <f t="shared" si="5"/>
        <v>N/A</v>
      </c>
      <c r="G20" s="10">
        <v>2012.5920063000001</v>
      </c>
      <c r="H20" s="7" t="str">
        <f t="shared" si="6"/>
        <v>N/A</v>
      </c>
      <c r="I20" s="8">
        <v>47.53</v>
      </c>
      <c r="J20" s="8">
        <v>-41.8</v>
      </c>
      <c r="K20" s="25" t="s">
        <v>734</v>
      </c>
      <c r="L20" s="85" t="str">
        <f t="shared" si="7"/>
        <v>No</v>
      </c>
    </row>
    <row r="21" spans="1:12" x14ac:dyDescent="0.25">
      <c r="A21" s="108" t="s">
        <v>1109</v>
      </c>
      <c r="B21" s="25" t="s">
        <v>213</v>
      </c>
      <c r="C21" s="10">
        <v>3753.3928513999999</v>
      </c>
      <c r="D21" s="7" t="str">
        <f t="shared" ref="D21:D22" si="8">IF($B21="N/A","N/A",IF(C21&gt;10,"No",IF(C21&lt;-10,"No","Yes")))</f>
        <v>N/A</v>
      </c>
      <c r="E21" s="10">
        <v>5203.3162651000002</v>
      </c>
      <c r="F21" s="7" t="str">
        <f t="shared" ref="F21:F22" si="9">IF($B21="N/A","N/A",IF(E21&gt;10,"No",IF(E21&lt;-10,"No","Yes")))</f>
        <v>N/A</v>
      </c>
      <c r="G21" s="10">
        <v>4347.4084134000004</v>
      </c>
      <c r="H21" s="7" t="str">
        <f t="shared" ref="H21:H22" si="10">IF($B21="N/A","N/A",IF(G21&gt;10,"No",IF(G21&lt;-10,"No","Yes")))</f>
        <v>N/A</v>
      </c>
      <c r="I21" s="8">
        <v>38.630000000000003</v>
      </c>
      <c r="J21" s="8">
        <v>-16.399999999999999</v>
      </c>
      <c r="K21" s="25" t="s">
        <v>734</v>
      </c>
      <c r="L21" s="85" t="str">
        <f>IF(J21="Div by 0", "N/A", IF(OR(J21="N/A",K21="N/A"),"N/A", IF(J21&gt;VALUE(MID(K21,1,2)), "No", IF(J21&lt;-1*VALUE(MID(K21,1,2)), "No", "Yes"))))</f>
        <v>Yes</v>
      </c>
    </row>
    <row r="22" spans="1:12" x14ac:dyDescent="0.25">
      <c r="A22" s="108" t="s">
        <v>1110</v>
      </c>
      <c r="B22" s="25" t="s">
        <v>213</v>
      </c>
      <c r="C22" s="10">
        <v>4104.9084255999996</v>
      </c>
      <c r="D22" s="7" t="str">
        <f t="shared" si="8"/>
        <v>N/A</v>
      </c>
      <c r="E22" s="10">
        <v>5378.9032444000004</v>
      </c>
      <c r="F22" s="7" t="str">
        <f t="shared" si="9"/>
        <v>N/A</v>
      </c>
      <c r="G22" s="10">
        <v>4526.9373653000002</v>
      </c>
      <c r="H22" s="7" t="str">
        <f t="shared" si="10"/>
        <v>N/A</v>
      </c>
      <c r="I22" s="8">
        <v>31.04</v>
      </c>
      <c r="J22" s="8">
        <v>-15.8</v>
      </c>
      <c r="K22" s="25" t="s">
        <v>734</v>
      </c>
      <c r="L22" s="85" t="str">
        <f>IF(J22="Div by 0", "N/A", IF(OR(J22="N/A",K22="N/A"),"N/A", IF(J22&gt;VALUE(MID(K22,1,2)), "No", IF(J22&lt;-1*VALUE(MID(K22,1,2)), "No", "Yes"))))</f>
        <v>Yes</v>
      </c>
    </row>
    <row r="23" spans="1:12" x14ac:dyDescent="0.25">
      <c r="A23" s="116" t="s">
        <v>1209</v>
      </c>
      <c r="B23" s="25" t="s">
        <v>213</v>
      </c>
      <c r="C23" s="10">
        <v>11826.738039</v>
      </c>
      <c r="D23" s="7" t="str">
        <f>IF($B23="N/A","N/A",IF(C23&gt;10,"No",IF(C23&lt;-10,"No","Yes")))</f>
        <v>N/A</v>
      </c>
      <c r="E23" s="10">
        <v>14825.133556999999</v>
      </c>
      <c r="F23" s="7" t="str">
        <f>IF($B23="N/A","N/A",IF(E23&gt;10,"No",IF(E23&lt;-10,"No","Yes")))</f>
        <v>N/A</v>
      </c>
      <c r="G23" s="10">
        <v>13576.026782999999</v>
      </c>
      <c r="H23" s="7" t="str">
        <f>IF($B23="N/A","N/A",IF(G23&gt;10,"No",IF(G23&lt;-10,"No","Yes")))</f>
        <v>N/A</v>
      </c>
      <c r="I23" s="8">
        <v>25.35</v>
      </c>
      <c r="J23" s="8">
        <v>-8.43</v>
      </c>
      <c r="K23" s="25" t="s">
        <v>734</v>
      </c>
      <c r="L23" s="85" t="str">
        <f>IF(J23="Div by 0", "N/A", IF(K23="N/A","N/A", IF(J23&gt;VALUE(MID(K23,1,2)), "No", IF(J23&lt;-1*VALUE(MID(K23,1,2)), "No", "Yes"))))</f>
        <v>Yes</v>
      </c>
    </row>
    <row r="24" spans="1:12" x14ac:dyDescent="0.25">
      <c r="A24" s="116" t="s">
        <v>1210</v>
      </c>
      <c r="B24" s="25" t="s">
        <v>213</v>
      </c>
      <c r="C24" s="10">
        <v>11661.544343</v>
      </c>
      <c r="D24" s="7" t="str">
        <f>IF($B24="N/A","N/A",IF(C24&gt;10,"No",IF(C24&lt;-10,"No","Yes")))</f>
        <v>N/A</v>
      </c>
      <c r="E24" s="10">
        <v>13142.443665000001</v>
      </c>
      <c r="F24" s="7" t="str">
        <f>IF($B24="N/A","N/A",IF(E24&gt;10,"No",IF(E24&lt;-10,"No","Yes")))</f>
        <v>N/A</v>
      </c>
      <c r="G24" s="10">
        <v>6788.8596649999999</v>
      </c>
      <c r="H24" s="7" t="str">
        <f>IF($B24="N/A","N/A",IF(G24&gt;10,"No",IF(G24&lt;-10,"No","Yes")))</f>
        <v>N/A</v>
      </c>
      <c r="I24" s="8">
        <v>12.7</v>
      </c>
      <c r="J24" s="8">
        <v>-48.3</v>
      </c>
      <c r="K24" s="25" t="s">
        <v>734</v>
      </c>
      <c r="L24" s="85" t="str">
        <f>IF(J24="Div by 0", "N/A", IF(K24="N/A","N/A", IF(J24&gt;VALUE(MID(K24,1,2)), "No", IF(J24&lt;-1*VALUE(MID(K24,1,2)), "No", "Yes"))))</f>
        <v>No</v>
      </c>
    </row>
    <row r="25" spans="1:12" x14ac:dyDescent="0.25">
      <c r="A25" s="116" t="s">
        <v>1211</v>
      </c>
      <c r="B25" s="25" t="s">
        <v>213</v>
      </c>
      <c r="C25" s="10">
        <v>12115.784519999999</v>
      </c>
      <c r="D25" s="7" t="str">
        <f>IF($B25="N/A","N/A",IF(C25&gt;10,"No",IF(C25&lt;-10,"No","Yes")))</f>
        <v>N/A</v>
      </c>
      <c r="E25" s="10">
        <v>16065.789251</v>
      </c>
      <c r="F25" s="7" t="str">
        <f>IF($B25="N/A","N/A",IF(E25&gt;10,"No",IF(E25&lt;-10,"No","Yes")))</f>
        <v>N/A</v>
      </c>
      <c r="G25" s="10">
        <v>3882.7773763999999</v>
      </c>
      <c r="H25" s="7" t="str">
        <f>IF($B25="N/A","N/A",IF(G25&gt;10,"No",IF(G25&lt;-10,"No","Yes")))</f>
        <v>N/A</v>
      </c>
      <c r="I25" s="8">
        <v>32.6</v>
      </c>
      <c r="J25" s="8">
        <v>-75.8</v>
      </c>
      <c r="K25" s="25" t="s">
        <v>734</v>
      </c>
      <c r="L25" s="85" t="str">
        <f>IF(J25="Div by 0", "N/A", IF(K25="N/A","N/A", IF(J25&gt;VALUE(MID(K25,1,2)), "No", IF(J25&lt;-1*VALUE(MID(K25,1,2)), "No", "Yes"))))</f>
        <v>No</v>
      </c>
    </row>
    <row r="26" spans="1:12" x14ac:dyDescent="0.25">
      <c r="A26" s="116" t="s">
        <v>1212</v>
      </c>
      <c r="B26" s="25" t="s">
        <v>213</v>
      </c>
      <c r="C26" s="10">
        <v>11127.213154999999</v>
      </c>
      <c r="D26" s="7" t="str">
        <f t="shared" ref="D26:D27" si="11">IF($B26="N/A","N/A",IF(C26&gt;10,"No",IF(C26&lt;-10,"No","Yes")))</f>
        <v>N/A</v>
      </c>
      <c r="E26" s="10">
        <v>14169.503069</v>
      </c>
      <c r="F26" s="7" t="str">
        <f t="shared" ref="F26:F30" si="12">IF($B26="N/A","N/A",IF(E26&gt;10,"No",IF(E26&lt;-10,"No","Yes")))</f>
        <v>N/A</v>
      </c>
      <c r="G26" s="10">
        <v>12909.129014</v>
      </c>
      <c r="H26" s="7" t="str">
        <f t="shared" ref="H26:H27" si="13">IF($B26="N/A","N/A",IF(G26&gt;10,"No",IF(G26&lt;-10,"No","Yes")))</f>
        <v>N/A</v>
      </c>
      <c r="I26" s="8">
        <v>27.34</v>
      </c>
      <c r="J26" s="8">
        <v>-8.89</v>
      </c>
      <c r="K26" s="25" t="s">
        <v>734</v>
      </c>
      <c r="L26" s="85" t="str">
        <f>IF(J26="Div by 0", "N/A", IF(OR(J26="N/A",K26="N/A"),"N/A", IF(J26&gt;VALUE(MID(K26,1,2)), "No", IF(J26&lt;-1*VALUE(MID(K26,1,2)), "No", "Yes"))))</f>
        <v>Yes</v>
      </c>
    </row>
    <row r="27" spans="1:12" x14ac:dyDescent="0.25">
      <c r="A27" s="116" t="s">
        <v>1213</v>
      </c>
      <c r="B27" s="25" t="s">
        <v>213</v>
      </c>
      <c r="C27" s="10">
        <v>12847.8202</v>
      </c>
      <c r="D27" s="7" t="str">
        <f t="shared" si="11"/>
        <v>N/A</v>
      </c>
      <c r="E27" s="10">
        <v>15781.182151000001</v>
      </c>
      <c r="F27" s="7" t="str">
        <f t="shared" si="12"/>
        <v>N/A</v>
      </c>
      <c r="G27" s="10">
        <v>14550.895071999999</v>
      </c>
      <c r="H27" s="7" t="str">
        <f t="shared" si="13"/>
        <v>N/A</v>
      </c>
      <c r="I27" s="8">
        <v>22.83</v>
      </c>
      <c r="J27" s="8">
        <v>-7.8</v>
      </c>
      <c r="K27" s="25" t="s">
        <v>734</v>
      </c>
      <c r="L27" s="85" t="str">
        <f>IF(J27="Div by 0", "N/A", IF(OR(J27="N/A",K27="N/A"),"N/A", IF(J27&gt;VALUE(MID(K27,1,2)), "No", IF(J27&lt;-1*VALUE(MID(K27,1,2)), "No", "Yes"))))</f>
        <v>Yes</v>
      </c>
    </row>
    <row r="28" spans="1:12" x14ac:dyDescent="0.25">
      <c r="A28" s="134" t="s">
        <v>1214</v>
      </c>
      <c r="B28" s="10" t="s">
        <v>213</v>
      </c>
      <c r="C28" s="10" t="s">
        <v>1750</v>
      </c>
      <c r="D28" s="7" t="str">
        <f t="shared" ref="D28:D30" si="14">IF($B28="N/A","N/A",IF(C28&gt;10,"No",IF(C28&lt;-10,"No","Yes")))</f>
        <v>N/A</v>
      </c>
      <c r="E28" s="10" t="s">
        <v>1750</v>
      </c>
      <c r="F28" s="7" t="str">
        <f t="shared" si="12"/>
        <v>N/A</v>
      </c>
      <c r="G28" s="10" t="s">
        <v>1750</v>
      </c>
      <c r="H28" s="7" t="str">
        <f t="shared" ref="H28:H30" si="15">IF($B28="N/A","N/A",IF(G28&gt;10,"No",IF(G28&lt;-10,"No","Yes")))</f>
        <v>N/A</v>
      </c>
      <c r="I28" s="8" t="s">
        <v>1750</v>
      </c>
      <c r="J28" s="8" t="s">
        <v>1750</v>
      </c>
      <c r="K28" s="25" t="s">
        <v>734</v>
      </c>
      <c r="L28" s="85" t="str">
        <f>IF(J28="Div by 0", "N/A", IF(OR(J28="N/A",K28="N/A"),"N/A", IF(J28&gt;VALUE(MID(K28,1,2)), "No", IF(J28&lt;-1*VALUE(MID(K28,1,2)), "No", "Yes"))))</f>
        <v>N/A</v>
      </c>
    </row>
    <row r="29" spans="1:12" x14ac:dyDescent="0.25">
      <c r="A29" s="134" t="s">
        <v>1215</v>
      </c>
      <c r="B29" s="10" t="s">
        <v>213</v>
      </c>
      <c r="C29" s="10" t="s">
        <v>1750</v>
      </c>
      <c r="D29" s="7" t="str">
        <f t="shared" si="14"/>
        <v>N/A</v>
      </c>
      <c r="E29" s="10" t="s">
        <v>1750</v>
      </c>
      <c r="F29" s="7" t="str">
        <f t="shared" si="12"/>
        <v>N/A</v>
      </c>
      <c r="G29" s="10" t="s">
        <v>1750</v>
      </c>
      <c r="H29" s="7" t="str">
        <f t="shared" si="15"/>
        <v>N/A</v>
      </c>
      <c r="I29" s="8" t="s">
        <v>1750</v>
      </c>
      <c r="J29" s="8" t="s">
        <v>1750</v>
      </c>
      <c r="K29" s="25" t="s">
        <v>734</v>
      </c>
      <c r="L29" s="85" t="str">
        <f t="shared" ref="L29:L30" si="16">IF(J29="Div by 0", "N/A", IF(OR(J29="N/A",K29="N/A"),"N/A", IF(J29&gt;VALUE(MID(K29,1,2)), "No", IF(J29&lt;-1*VALUE(MID(K29,1,2)), "No", "Yes"))))</f>
        <v>N/A</v>
      </c>
    </row>
    <row r="30" spans="1:12" x14ac:dyDescent="0.25">
      <c r="A30" s="134" t="s">
        <v>1216</v>
      </c>
      <c r="B30" s="10" t="s">
        <v>213</v>
      </c>
      <c r="C30" s="10" t="s">
        <v>1750</v>
      </c>
      <c r="D30" s="7" t="str">
        <f t="shared" si="14"/>
        <v>N/A</v>
      </c>
      <c r="E30" s="10" t="s">
        <v>1750</v>
      </c>
      <c r="F30" s="7" t="str">
        <f t="shared" si="12"/>
        <v>N/A</v>
      </c>
      <c r="G30" s="10" t="s">
        <v>1750</v>
      </c>
      <c r="H30" s="7" t="str">
        <f t="shared" si="15"/>
        <v>N/A</v>
      </c>
      <c r="I30" s="8" t="s">
        <v>1750</v>
      </c>
      <c r="J30" s="8" t="s">
        <v>1750</v>
      </c>
      <c r="K30" s="25" t="s">
        <v>734</v>
      </c>
      <c r="L30" s="85" t="str">
        <f t="shared" si="16"/>
        <v>N/A</v>
      </c>
    </row>
    <row r="31" spans="1:12" x14ac:dyDescent="0.25">
      <c r="A31" s="142" t="s">
        <v>2</v>
      </c>
      <c r="B31" s="21" t="s">
        <v>213</v>
      </c>
      <c r="C31" s="9">
        <v>92.521111363000003</v>
      </c>
      <c r="D31" s="7" t="str">
        <f t="shared" ref="D31:D69" si="17">IF($B31="N/A","N/A",IF(C31&gt;10,"No",IF(C31&lt;-10,"No","Yes")))</f>
        <v>N/A</v>
      </c>
      <c r="E31" s="9">
        <v>91.679230090999994</v>
      </c>
      <c r="F31" s="7" t="str">
        <f t="shared" ref="F31:F69" si="18">IF($B31="N/A","N/A",IF(E31&gt;10,"No",IF(E31&lt;-10,"No","Yes")))</f>
        <v>N/A</v>
      </c>
      <c r="G31" s="9">
        <v>92.542483832000002</v>
      </c>
      <c r="H31" s="7" t="str">
        <f t="shared" ref="H31:H69" si="19">IF($B31="N/A","N/A",IF(G31&gt;10,"No",IF(G31&lt;-10,"No","Yes")))</f>
        <v>N/A</v>
      </c>
      <c r="I31" s="8">
        <v>-0.91</v>
      </c>
      <c r="J31" s="8">
        <v>0.94159999999999999</v>
      </c>
      <c r="K31" s="25" t="s">
        <v>734</v>
      </c>
      <c r="L31" s="85" t="str">
        <f t="shared" ref="L31:L99" si="20">IF(J31="Div by 0", "N/A", IF(K31="N/A","N/A", IF(J31&gt;VALUE(MID(K31,1,2)), "No", IF(J31&lt;-1*VALUE(MID(K31,1,2)), "No", "Yes"))))</f>
        <v>Yes</v>
      </c>
    </row>
    <row r="32" spans="1:12" x14ac:dyDescent="0.25">
      <c r="A32" s="142" t="s">
        <v>22</v>
      </c>
      <c r="B32" s="21" t="s">
        <v>213</v>
      </c>
      <c r="C32" s="1">
        <v>350383</v>
      </c>
      <c r="D32" s="7" t="str">
        <f t="shared" si="17"/>
        <v>N/A</v>
      </c>
      <c r="E32" s="1">
        <v>383717</v>
      </c>
      <c r="F32" s="7" t="str">
        <f t="shared" si="18"/>
        <v>N/A</v>
      </c>
      <c r="G32" s="1">
        <v>387356</v>
      </c>
      <c r="H32" s="7" t="str">
        <f t="shared" si="19"/>
        <v>N/A</v>
      </c>
      <c r="I32" s="8">
        <v>9.5139999999999993</v>
      </c>
      <c r="J32" s="8">
        <v>0.94840000000000002</v>
      </c>
      <c r="K32" s="25" t="s">
        <v>734</v>
      </c>
      <c r="L32" s="85" t="str">
        <f t="shared" si="20"/>
        <v>Yes</v>
      </c>
    </row>
    <row r="33" spans="1:12" x14ac:dyDescent="0.25">
      <c r="A33" s="142" t="s">
        <v>448</v>
      </c>
      <c r="B33" s="25" t="s">
        <v>213</v>
      </c>
      <c r="C33" s="1">
        <v>15156</v>
      </c>
      <c r="D33" s="1" t="str">
        <f t="shared" si="17"/>
        <v>N/A</v>
      </c>
      <c r="E33" s="1">
        <v>14323</v>
      </c>
      <c r="F33" s="1" t="str">
        <f t="shared" si="18"/>
        <v>N/A</v>
      </c>
      <c r="G33" s="1">
        <v>1891</v>
      </c>
      <c r="H33" s="7" t="str">
        <f t="shared" si="19"/>
        <v>N/A</v>
      </c>
      <c r="I33" s="8">
        <v>-5.5</v>
      </c>
      <c r="J33" s="8">
        <v>-86.8</v>
      </c>
      <c r="K33" s="25" t="s">
        <v>734</v>
      </c>
      <c r="L33" s="85" t="str">
        <f t="shared" si="20"/>
        <v>No</v>
      </c>
    </row>
    <row r="34" spans="1:12" x14ac:dyDescent="0.25">
      <c r="A34" s="142" t="s">
        <v>1217</v>
      </c>
      <c r="B34" s="3" t="s">
        <v>213</v>
      </c>
      <c r="C34" s="1">
        <v>4634</v>
      </c>
      <c r="D34" s="5" t="str">
        <f t="shared" ref="D34:D38" si="21">IF($B34="N/A","N/A",IF(C34&lt;0,"No","Yes"))</f>
        <v>N/A</v>
      </c>
      <c r="E34" s="1">
        <v>4293</v>
      </c>
      <c r="F34" s="5" t="str">
        <f t="shared" ref="F34:F38" si="22">IF($B34="N/A","N/A",IF(E34&lt;0,"No","Yes"))</f>
        <v>N/A</v>
      </c>
      <c r="G34" s="1">
        <v>206</v>
      </c>
      <c r="H34" s="5" t="str">
        <f t="shared" ref="H34:H38" si="23">IF($B34="N/A","N/A",IF(G34&lt;0,"No","Yes"))</f>
        <v>N/A</v>
      </c>
      <c r="I34" s="8">
        <v>-7.36</v>
      </c>
      <c r="J34" s="8">
        <v>-95.2</v>
      </c>
      <c r="K34" s="1" t="s">
        <v>734</v>
      </c>
      <c r="L34" s="85" t="str">
        <f t="shared" si="20"/>
        <v>No</v>
      </c>
    </row>
    <row r="35" spans="1:12" x14ac:dyDescent="0.25">
      <c r="A35" s="142" t="s">
        <v>1218</v>
      </c>
      <c r="B35" s="3" t="s">
        <v>213</v>
      </c>
      <c r="C35" s="1">
        <v>3402</v>
      </c>
      <c r="D35" s="5" t="str">
        <f t="shared" si="21"/>
        <v>N/A</v>
      </c>
      <c r="E35" s="1">
        <v>2971</v>
      </c>
      <c r="F35" s="5" t="str">
        <f t="shared" si="22"/>
        <v>N/A</v>
      </c>
      <c r="G35" s="1">
        <v>654</v>
      </c>
      <c r="H35" s="5" t="str">
        <f t="shared" si="23"/>
        <v>N/A</v>
      </c>
      <c r="I35" s="8">
        <v>-12.7</v>
      </c>
      <c r="J35" s="8">
        <v>-78</v>
      </c>
      <c r="K35" s="1" t="s">
        <v>734</v>
      </c>
      <c r="L35" s="85" t="str">
        <f t="shared" si="20"/>
        <v>No</v>
      </c>
    </row>
    <row r="36" spans="1:12" x14ac:dyDescent="0.25">
      <c r="A36" s="142" t="s">
        <v>1219</v>
      </c>
      <c r="B36" s="3" t="s">
        <v>213</v>
      </c>
      <c r="C36" s="1">
        <v>3008</v>
      </c>
      <c r="D36" s="5" t="str">
        <f t="shared" si="21"/>
        <v>N/A</v>
      </c>
      <c r="E36" s="1">
        <v>2986</v>
      </c>
      <c r="F36" s="5" t="str">
        <f t="shared" si="22"/>
        <v>N/A</v>
      </c>
      <c r="G36" s="1">
        <v>273</v>
      </c>
      <c r="H36" s="5" t="str">
        <f t="shared" si="23"/>
        <v>N/A</v>
      </c>
      <c r="I36" s="8">
        <v>-0.73099999999999998</v>
      </c>
      <c r="J36" s="8">
        <v>-90.9</v>
      </c>
      <c r="K36" s="1" t="s">
        <v>734</v>
      </c>
      <c r="L36" s="85" t="str">
        <f t="shared" si="20"/>
        <v>No</v>
      </c>
    </row>
    <row r="37" spans="1:12" x14ac:dyDescent="0.25">
      <c r="A37" s="142" t="s">
        <v>1220</v>
      </c>
      <c r="B37" s="3" t="s">
        <v>213</v>
      </c>
      <c r="C37" s="1">
        <v>4112</v>
      </c>
      <c r="D37" s="5" t="str">
        <f t="shared" si="21"/>
        <v>N/A</v>
      </c>
      <c r="E37" s="1">
        <v>4073</v>
      </c>
      <c r="F37" s="5" t="str">
        <f t="shared" si="22"/>
        <v>N/A</v>
      </c>
      <c r="G37" s="1">
        <v>758</v>
      </c>
      <c r="H37" s="5" t="str">
        <f t="shared" si="23"/>
        <v>N/A</v>
      </c>
      <c r="I37" s="8">
        <v>-0.94799999999999995</v>
      </c>
      <c r="J37" s="8">
        <v>-81.400000000000006</v>
      </c>
      <c r="K37" s="1" t="s">
        <v>734</v>
      </c>
      <c r="L37" s="85" t="str">
        <f t="shared" si="20"/>
        <v>No</v>
      </c>
    </row>
    <row r="38" spans="1:12" x14ac:dyDescent="0.25">
      <c r="A38" s="142" t="s">
        <v>1221</v>
      </c>
      <c r="B38" s="3" t="s">
        <v>213</v>
      </c>
      <c r="C38" s="1">
        <v>0</v>
      </c>
      <c r="D38" s="5" t="str">
        <f t="shared" si="21"/>
        <v>N/A</v>
      </c>
      <c r="E38" s="1">
        <v>0</v>
      </c>
      <c r="F38" s="5" t="str">
        <f t="shared" si="22"/>
        <v>N/A</v>
      </c>
      <c r="G38" s="1">
        <v>0</v>
      </c>
      <c r="H38" s="5" t="str">
        <f t="shared" si="23"/>
        <v>N/A</v>
      </c>
      <c r="I38" s="8" t="s">
        <v>1750</v>
      </c>
      <c r="J38" s="8" t="s">
        <v>1750</v>
      </c>
      <c r="K38" s="1" t="s">
        <v>734</v>
      </c>
      <c r="L38" s="85" t="str">
        <f t="shared" si="20"/>
        <v>N/A</v>
      </c>
    </row>
    <row r="39" spans="1:12" x14ac:dyDescent="0.25">
      <c r="A39" s="142" t="s">
        <v>449</v>
      </c>
      <c r="B39" s="25" t="s">
        <v>213</v>
      </c>
      <c r="C39" s="1">
        <v>46135</v>
      </c>
      <c r="D39" s="1" t="str">
        <f t="shared" si="17"/>
        <v>N/A</v>
      </c>
      <c r="E39" s="1">
        <v>49135</v>
      </c>
      <c r="F39" s="1" t="str">
        <f t="shared" si="18"/>
        <v>N/A</v>
      </c>
      <c r="G39" s="1">
        <v>5619</v>
      </c>
      <c r="H39" s="7" t="str">
        <f t="shared" si="19"/>
        <v>N/A</v>
      </c>
      <c r="I39" s="8">
        <v>6.5030000000000001</v>
      </c>
      <c r="J39" s="8">
        <v>-88.6</v>
      </c>
      <c r="K39" s="25" t="s">
        <v>734</v>
      </c>
      <c r="L39" s="85" t="str">
        <f t="shared" si="20"/>
        <v>No</v>
      </c>
    </row>
    <row r="40" spans="1:12" x14ac:dyDescent="0.25">
      <c r="A40" s="142" t="s">
        <v>1222</v>
      </c>
      <c r="B40" s="3" t="s">
        <v>213</v>
      </c>
      <c r="C40" s="1">
        <v>22580</v>
      </c>
      <c r="D40" s="5" t="str">
        <f t="shared" ref="D40:D45" si="24">IF($B40="N/A","N/A",IF(C40&lt;0,"No","Yes"))</f>
        <v>N/A</v>
      </c>
      <c r="E40" s="1">
        <v>23177</v>
      </c>
      <c r="F40" s="5" t="str">
        <f t="shared" ref="F40:F45" si="25">IF($B40="N/A","N/A",IF(E40&lt;0,"No","Yes"))</f>
        <v>N/A</v>
      </c>
      <c r="G40" s="1">
        <v>1624</v>
      </c>
      <c r="H40" s="5" t="str">
        <f t="shared" ref="H40:H45" si="26">IF($B40="N/A","N/A",IF(G40&lt;0,"No","Yes"))</f>
        <v>N/A</v>
      </c>
      <c r="I40" s="8">
        <v>2.6440000000000001</v>
      </c>
      <c r="J40" s="8">
        <v>-93</v>
      </c>
      <c r="K40" s="1" t="s">
        <v>734</v>
      </c>
      <c r="L40" s="85" t="str">
        <f t="shared" si="20"/>
        <v>No</v>
      </c>
    </row>
    <row r="41" spans="1:12" x14ac:dyDescent="0.25">
      <c r="A41" s="142" t="s">
        <v>1223</v>
      </c>
      <c r="B41" s="3" t="s">
        <v>213</v>
      </c>
      <c r="C41" s="1">
        <v>8133</v>
      </c>
      <c r="D41" s="5" t="str">
        <f t="shared" si="24"/>
        <v>N/A</v>
      </c>
      <c r="E41" s="1">
        <v>8880</v>
      </c>
      <c r="F41" s="5" t="str">
        <f t="shared" si="25"/>
        <v>N/A</v>
      </c>
      <c r="G41" s="1">
        <v>2148</v>
      </c>
      <c r="H41" s="5" t="str">
        <f t="shared" si="26"/>
        <v>N/A</v>
      </c>
      <c r="I41" s="8">
        <v>9.1850000000000005</v>
      </c>
      <c r="J41" s="8">
        <v>-75.8</v>
      </c>
      <c r="K41" s="1" t="s">
        <v>734</v>
      </c>
      <c r="L41" s="85" t="str">
        <f t="shared" si="20"/>
        <v>No</v>
      </c>
    </row>
    <row r="42" spans="1:12" x14ac:dyDescent="0.25">
      <c r="A42" s="142" t="s">
        <v>1224</v>
      </c>
      <c r="B42" s="3" t="s">
        <v>213</v>
      </c>
      <c r="C42" s="1">
        <v>7564</v>
      </c>
      <c r="D42" s="5" t="str">
        <f t="shared" si="24"/>
        <v>N/A</v>
      </c>
      <c r="E42" s="1">
        <v>8438</v>
      </c>
      <c r="F42" s="5" t="str">
        <f t="shared" si="25"/>
        <v>N/A</v>
      </c>
      <c r="G42" s="1">
        <v>1215</v>
      </c>
      <c r="H42" s="5" t="str">
        <f t="shared" si="26"/>
        <v>N/A</v>
      </c>
      <c r="I42" s="8">
        <v>11.55</v>
      </c>
      <c r="J42" s="8">
        <v>-85.6</v>
      </c>
      <c r="K42" s="1" t="s">
        <v>734</v>
      </c>
      <c r="L42" s="85" t="str">
        <f t="shared" si="20"/>
        <v>No</v>
      </c>
    </row>
    <row r="43" spans="1:12" x14ac:dyDescent="0.25">
      <c r="A43" s="142" t="s">
        <v>1225</v>
      </c>
      <c r="B43" s="3" t="s">
        <v>213</v>
      </c>
      <c r="C43" s="1">
        <v>389</v>
      </c>
      <c r="D43" s="5" t="str">
        <f t="shared" si="24"/>
        <v>N/A</v>
      </c>
      <c r="E43" s="1">
        <v>338</v>
      </c>
      <c r="F43" s="5" t="str">
        <f t="shared" si="25"/>
        <v>N/A</v>
      </c>
      <c r="G43" s="1">
        <v>48</v>
      </c>
      <c r="H43" s="5" t="str">
        <f t="shared" si="26"/>
        <v>N/A</v>
      </c>
      <c r="I43" s="8">
        <v>-13.1</v>
      </c>
      <c r="J43" s="8">
        <v>-85.8</v>
      </c>
      <c r="K43" s="1" t="s">
        <v>734</v>
      </c>
      <c r="L43" s="85" t="str">
        <f t="shared" si="20"/>
        <v>No</v>
      </c>
    </row>
    <row r="44" spans="1:12" x14ac:dyDescent="0.25">
      <c r="A44" s="142" t="s">
        <v>1226</v>
      </c>
      <c r="B44" s="3" t="s">
        <v>213</v>
      </c>
      <c r="C44" s="1">
        <v>7469</v>
      </c>
      <c r="D44" s="5" t="str">
        <f t="shared" si="24"/>
        <v>N/A</v>
      </c>
      <c r="E44" s="1">
        <v>8302</v>
      </c>
      <c r="F44" s="5" t="str">
        <f t="shared" si="25"/>
        <v>N/A</v>
      </c>
      <c r="G44" s="1">
        <v>584</v>
      </c>
      <c r="H44" s="5" t="str">
        <f t="shared" si="26"/>
        <v>N/A</v>
      </c>
      <c r="I44" s="8">
        <v>11.15</v>
      </c>
      <c r="J44" s="8">
        <v>-93</v>
      </c>
      <c r="K44" s="1" t="s">
        <v>734</v>
      </c>
      <c r="L44" s="85" t="str">
        <f t="shared" si="20"/>
        <v>No</v>
      </c>
    </row>
    <row r="45" spans="1:12" x14ac:dyDescent="0.25">
      <c r="A45" s="142" t="s">
        <v>1227</v>
      </c>
      <c r="B45" s="3" t="s">
        <v>213</v>
      </c>
      <c r="C45" s="1">
        <v>0</v>
      </c>
      <c r="D45" s="5" t="str">
        <f t="shared" si="24"/>
        <v>N/A</v>
      </c>
      <c r="E45" s="1">
        <v>0</v>
      </c>
      <c r="F45" s="5" t="str">
        <f t="shared" si="25"/>
        <v>N/A</v>
      </c>
      <c r="G45" s="1">
        <v>0</v>
      </c>
      <c r="H45" s="5" t="str">
        <f t="shared" si="26"/>
        <v>N/A</v>
      </c>
      <c r="I45" s="8" t="s">
        <v>1750</v>
      </c>
      <c r="J45" s="8" t="s">
        <v>1750</v>
      </c>
      <c r="K45" s="1" t="s">
        <v>734</v>
      </c>
      <c r="L45" s="85" t="str">
        <f t="shared" si="20"/>
        <v>N/A</v>
      </c>
    </row>
    <row r="46" spans="1:12" x14ac:dyDescent="0.25">
      <c r="A46" s="142" t="s">
        <v>450</v>
      </c>
      <c r="B46" s="25" t="s">
        <v>213</v>
      </c>
      <c r="C46" s="1">
        <v>222140</v>
      </c>
      <c r="D46" s="1" t="str">
        <f t="shared" si="17"/>
        <v>N/A</v>
      </c>
      <c r="E46" s="1">
        <v>251047</v>
      </c>
      <c r="F46" s="1" t="str">
        <f t="shared" si="18"/>
        <v>N/A</v>
      </c>
      <c r="G46" s="1">
        <v>44789</v>
      </c>
      <c r="H46" s="7" t="str">
        <f t="shared" si="19"/>
        <v>N/A</v>
      </c>
      <c r="I46" s="8">
        <v>13.01</v>
      </c>
      <c r="J46" s="8">
        <v>-82.2</v>
      </c>
      <c r="K46" s="25" t="s">
        <v>734</v>
      </c>
      <c r="L46" s="85" t="str">
        <f t="shared" si="20"/>
        <v>No</v>
      </c>
    </row>
    <row r="47" spans="1:12" x14ac:dyDescent="0.25">
      <c r="A47" s="142" t="s">
        <v>1228</v>
      </c>
      <c r="B47" s="3" t="s">
        <v>213</v>
      </c>
      <c r="C47" s="1">
        <v>61524</v>
      </c>
      <c r="D47" s="5" t="str">
        <f t="shared" ref="D47:D53" si="27">IF($B47="N/A","N/A",IF(C47&lt;0,"No","Yes"))</f>
        <v>N/A</v>
      </c>
      <c r="E47" s="1">
        <v>4471</v>
      </c>
      <c r="F47" s="5" t="str">
        <f t="shared" ref="F47:F53" si="28">IF($B47="N/A","N/A",IF(E47&lt;0,"No","Yes"))</f>
        <v>N/A</v>
      </c>
      <c r="G47" s="1">
        <v>11</v>
      </c>
      <c r="H47" s="5" t="str">
        <f t="shared" ref="H47:H53" si="29">IF($B47="N/A","N/A",IF(G47&lt;0,"No","Yes"))</f>
        <v>N/A</v>
      </c>
      <c r="I47" s="8">
        <v>-92.7</v>
      </c>
      <c r="J47" s="8">
        <v>-99.8</v>
      </c>
      <c r="K47" s="1" t="s">
        <v>734</v>
      </c>
      <c r="L47" s="85" t="str">
        <f t="shared" si="20"/>
        <v>No</v>
      </c>
    </row>
    <row r="48" spans="1:12" x14ac:dyDescent="0.25">
      <c r="A48" s="142" t="s">
        <v>1229</v>
      </c>
      <c r="B48" s="3" t="s">
        <v>213</v>
      </c>
      <c r="C48" s="1">
        <v>0</v>
      </c>
      <c r="D48" s="5" t="str">
        <f t="shared" si="27"/>
        <v>N/A</v>
      </c>
      <c r="E48" s="1">
        <v>0</v>
      </c>
      <c r="F48" s="5" t="str">
        <f t="shared" si="28"/>
        <v>N/A</v>
      </c>
      <c r="G48" s="1">
        <v>0</v>
      </c>
      <c r="H48" s="5" t="str">
        <f t="shared" si="29"/>
        <v>N/A</v>
      </c>
      <c r="I48" s="8" t="s">
        <v>1750</v>
      </c>
      <c r="J48" s="8" t="s">
        <v>1750</v>
      </c>
      <c r="K48" s="1" t="s">
        <v>734</v>
      </c>
      <c r="L48" s="85" t="str">
        <f t="shared" si="20"/>
        <v>N/A</v>
      </c>
    </row>
    <row r="49" spans="1:12" x14ac:dyDescent="0.25">
      <c r="A49" s="142" t="s">
        <v>1230</v>
      </c>
      <c r="B49" s="3" t="s">
        <v>213</v>
      </c>
      <c r="C49" s="1">
        <v>1981</v>
      </c>
      <c r="D49" s="5" t="str">
        <f t="shared" si="27"/>
        <v>N/A</v>
      </c>
      <c r="E49" s="1">
        <v>1109</v>
      </c>
      <c r="F49" s="5" t="str">
        <f t="shared" si="28"/>
        <v>N/A</v>
      </c>
      <c r="G49" s="1">
        <v>700</v>
      </c>
      <c r="H49" s="5" t="str">
        <f t="shared" si="29"/>
        <v>N/A</v>
      </c>
      <c r="I49" s="8">
        <v>-44</v>
      </c>
      <c r="J49" s="8">
        <v>-36.9</v>
      </c>
      <c r="K49" s="1" t="s">
        <v>734</v>
      </c>
      <c r="L49" s="85" t="str">
        <f t="shared" si="20"/>
        <v>No</v>
      </c>
    </row>
    <row r="50" spans="1:12" x14ac:dyDescent="0.25">
      <c r="A50" s="142" t="s">
        <v>1231</v>
      </c>
      <c r="B50" s="3" t="s">
        <v>213</v>
      </c>
      <c r="C50" s="1">
        <v>116014</v>
      </c>
      <c r="D50" s="5" t="str">
        <f t="shared" si="27"/>
        <v>N/A</v>
      </c>
      <c r="E50" s="1">
        <v>204139</v>
      </c>
      <c r="F50" s="5" t="str">
        <f t="shared" si="28"/>
        <v>N/A</v>
      </c>
      <c r="G50" s="1">
        <v>37495</v>
      </c>
      <c r="H50" s="5" t="str">
        <f t="shared" si="29"/>
        <v>N/A</v>
      </c>
      <c r="I50" s="8">
        <v>75.959999999999994</v>
      </c>
      <c r="J50" s="8">
        <v>-81.599999999999994</v>
      </c>
      <c r="K50" s="1" t="s">
        <v>734</v>
      </c>
      <c r="L50" s="85" t="str">
        <f t="shared" si="20"/>
        <v>No</v>
      </c>
    </row>
    <row r="51" spans="1:12" x14ac:dyDescent="0.25">
      <c r="A51" s="142" t="s">
        <v>1232</v>
      </c>
      <c r="B51" s="3" t="s">
        <v>213</v>
      </c>
      <c r="C51" s="1">
        <v>32542</v>
      </c>
      <c r="D51" s="5" t="str">
        <f t="shared" si="27"/>
        <v>N/A</v>
      </c>
      <c r="E51" s="1">
        <v>31155</v>
      </c>
      <c r="F51" s="5" t="str">
        <f t="shared" si="28"/>
        <v>N/A</v>
      </c>
      <c r="G51" s="1">
        <v>5608</v>
      </c>
      <c r="H51" s="5" t="str">
        <f t="shared" si="29"/>
        <v>N/A</v>
      </c>
      <c r="I51" s="8">
        <v>-4.26</v>
      </c>
      <c r="J51" s="8">
        <v>-82</v>
      </c>
      <c r="K51" s="1" t="s">
        <v>734</v>
      </c>
      <c r="L51" s="85" t="str">
        <f t="shared" si="20"/>
        <v>No</v>
      </c>
    </row>
    <row r="52" spans="1:12" x14ac:dyDescent="0.25">
      <c r="A52" s="142" t="s">
        <v>1233</v>
      </c>
      <c r="B52" s="3" t="s">
        <v>213</v>
      </c>
      <c r="C52" s="1">
        <v>10079</v>
      </c>
      <c r="D52" s="5" t="str">
        <f t="shared" si="27"/>
        <v>N/A</v>
      </c>
      <c r="E52" s="1">
        <v>10173</v>
      </c>
      <c r="F52" s="5" t="str">
        <f t="shared" si="28"/>
        <v>N/A</v>
      </c>
      <c r="G52" s="1">
        <v>978</v>
      </c>
      <c r="H52" s="5" t="str">
        <f t="shared" si="29"/>
        <v>N/A</v>
      </c>
      <c r="I52" s="8">
        <v>0.93259999999999998</v>
      </c>
      <c r="J52" s="8">
        <v>-90.4</v>
      </c>
      <c r="K52" s="1" t="s">
        <v>734</v>
      </c>
      <c r="L52" s="85" t="str">
        <f t="shared" si="20"/>
        <v>No</v>
      </c>
    </row>
    <row r="53" spans="1:12" x14ac:dyDescent="0.25">
      <c r="A53" s="142" t="s">
        <v>1234</v>
      </c>
      <c r="B53" s="3" t="s">
        <v>213</v>
      </c>
      <c r="C53" s="1">
        <v>0</v>
      </c>
      <c r="D53" s="5" t="str">
        <f t="shared" si="27"/>
        <v>N/A</v>
      </c>
      <c r="E53" s="1">
        <v>0</v>
      </c>
      <c r="F53" s="5" t="str">
        <f t="shared" si="28"/>
        <v>N/A</v>
      </c>
      <c r="G53" s="1">
        <v>0</v>
      </c>
      <c r="H53" s="5" t="str">
        <f t="shared" si="29"/>
        <v>N/A</v>
      </c>
      <c r="I53" s="8" t="s">
        <v>1750</v>
      </c>
      <c r="J53" s="8" t="s">
        <v>1750</v>
      </c>
      <c r="K53" s="1" t="s">
        <v>734</v>
      </c>
      <c r="L53" s="85" t="str">
        <f t="shared" si="20"/>
        <v>N/A</v>
      </c>
    </row>
    <row r="54" spans="1:12" x14ac:dyDescent="0.25">
      <c r="A54" s="142" t="s">
        <v>451</v>
      </c>
      <c r="B54" s="25" t="s">
        <v>213</v>
      </c>
      <c r="C54" s="1">
        <v>66952</v>
      </c>
      <c r="D54" s="1" t="str">
        <f t="shared" si="17"/>
        <v>N/A</v>
      </c>
      <c r="E54" s="1">
        <v>69212</v>
      </c>
      <c r="F54" s="1" t="str">
        <f t="shared" si="18"/>
        <v>N/A</v>
      </c>
      <c r="G54" s="1">
        <v>18897</v>
      </c>
      <c r="H54" s="7" t="str">
        <f t="shared" si="19"/>
        <v>N/A</v>
      </c>
      <c r="I54" s="8">
        <v>3.3759999999999999</v>
      </c>
      <c r="J54" s="8">
        <v>-72.7</v>
      </c>
      <c r="K54" s="25" t="s">
        <v>734</v>
      </c>
      <c r="L54" s="85" t="str">
        <f t="shared" si="20"/>
        <v>No</v>
      </c>
    </row>
    <row r="55" spans="1:12" x14ac:dyDescent="0.25">
      <c r="A55" s="142" t="s">
        <v>1235</v>
      </c>
      <c r="B55" s="3" t="s">
        <v>213</v>
      </c>
      <c r="C55" s="1">
        <v>33369</v>
      </c>
      <c r="D55" s="5" t="str">
        <f t="shared" ref="D55:D60" si="30">IF($B55="N/A","N/A",IF(C55&lt;0,"No","Yes"))</f>
        <v>N/A</v>
      </c>
      <c r="E55" s="1">
        <v>30899</v>
      </c>
      <c r="F55" s="5" t="str">
        <f t="shared" ref="F55:F60" si="31">IF($B55="N/A","N/A",IF(E55&lt;0,"No","Yes"))</f>
        <v>N/A</v>
      </c>
      <c r="G55" s="1">
        <v>7244</v>
      </c>
      <c r="H55" s="5" t="str">
        <f t="shared" ref="H55:H60" si="32">IF($B55="N/A","N/A",IF(G55&lt;0,"No","Yes"))</f>
        <v>N/A</v>
      </c>
      <c r="I55" s="8">
        <v>-7.4</v>
      </c>
      <c r="J55" s="8">
        <v>-76.599999999999994</v>
      </c>
      <c r="K55" s="1" t="s">
        <v>734</v>
      </c>
      <c r="L55" s="85" t="str">
        <f t="shared" si="20"/>
        <v>No</v>
      </c>
    </row>
    <row r="56" spans="1:12" x14ac:dyDescent="0.25">
      <c r="A56" s="142" t="s">
        <v>1236</v>
      </c>
      <c r="B56" s="3" t="s">
        <v>213</v>
      </c>
      <c r="C56" s="1">
        <v>0</v>
      </c>
      <c r="D56" s="5" t="str">
        <f t="shared" si="30"/>
        <v>N/A</v>
      </c>
      <c r="E56" s="1">
        <v>0</v>
      </c>
      <c r="F56" s="5" t="str">
        <f t="shared" si="31"/>
        <v>N/A</v>
      </c>
      <c r="G56" s="1">
        <v>0</v>
      </c>
      <c r="H56" s="5" t="str">
        <f t="shared" si="32"/>
        <v>N/A</v>
      </c>
      <c r="I56" s="8" t="s">
        <v>1750</v>
      </c>
      <c r="J56" s="8" t="s">
        <v>1750</v>
      </c>
      <c r="K56" s="1" t="s">
        <v>734</v>
      </c>
      <c r="L56" s="85" t="str">
        <f t="shared" si="20"/>
        <v>N/A</v>
      </c>
    </row>
    <row r="57" spans="1:12" x14ac:dyDescent="0.25">
      <c r="A57" s="142" t="s">
        <v>1237</v>
      </c>
      <c r="B57" s="3" t="s">
        <v>213</v>
      </c>
      <c r="C57" s="1">
        <v>4143</v>
      </c>
      <c r="D57" s="5" t="str">
        <f t="shared" si="30"/>
        <v>N/A</v>
      </c>
      <c r="E57" s="1">
        <v>1777</v>
      </c>
      <c r="F57" s="5" t="str">
        <f t="shared" si="31"/>
        <v>N/A</v>
      </c>
      <c r="G57" s="1">
        <v>1136</v>
      </c>
      <c r="H57" s="5" t="str">
        <f t="shared" si="32"/>
        <v>N/A</v>
      </c>
      <c r="I57" s="8">
        <v>-57.1</v>
      </c>
      <c r="J57" s="8">
        <v>-36.1</v>
      </c>
      <c r="K57" s="1" t="s">
        <v>734</v>
      </c>
      <c r="L57" s="85" t="str">
        <f t="shared" si="20"/>
        <v>No</v>
      </c>
    </row>
    <row r="58" spans="1:12" x14ac:dyDescent="0.25">
      <c r="A58" s="142" t="s">
        <v>1238</v>
      </c>
      <c r="B58" s="3" t="s">
        <v>213</v>
      </c>
      <c r="C58" s="1">
        <v>17998</v>
      </c>
      <c r="D58" s="5" t="str">
        <f t="shared" si="30"/>
        <v>N/A</v>
      </c>
      <c r="E58" s="1">
        <v>18175</v>
      </c>
      <c r="F58" s="5" t="str">
        <f t="shared" si="31"/>
        <v>N/A</v>
      </c>
      <c r="G58" s="1">
        <v>6210</v>
      </c>
      <c r="H58" s="5" t="str">
        <f t="shared" si="32"/>
        <v>N/A</v>
      </c>
      <c r="I58" s="8">
        <v>0.98340000000000005</v>
      </c>
      <c r="J58" s="8">
        <v>-65.8</v>
      </c>
      <c r="K58" s="1" t="s">
        <v>734</v>
      </c>
      <c r="L58" s="85" t="str">
        <f t="shared" si="20"/>
        <v>No</v>
      </c>
    </row>
    <row r="59" spans="1:12" x14ac:dyDescent="0.25">
      <c r="A59" s="142" t="s">
        <v>1239</v>
      </c>
      <c r="B59" s="3" t="s">
        <v>213</v>
      </c>
      <c r="C59" s="1">
        <v>10076</v>
      </c>
      <c r="D59" s="5" t="str">
        <f t="shared" si="30"/>
        <v>N/A</v>
      </c>
      <c r="E59" s="1">
        <v>14362</v>
      </c>
      <c r="F59" s="5" t="str">
        <f t="shared" si="31"/>
        <v>N/A</v>
      </c>
      <c r="G59" s="1">
        <v>4166</v>
      </c>
      <c r="H59" s="5" t="str">
        <f t="shared" si="32"/>
        <v>N/A</v>
      </c>
      <c r="I59" s="8">
        <v>42.54</v>
      </c>
      <c r="J59" s="8">
        <v>-71</v>
      </c>
      <c r="K59" s="1" t="s">
        <v>734</v>
      </c>
      <c r="L59" s="85" t="str">
        <f t="shared" si="20"/>
        <v>No</v>
      </c>
    </row>
    <row r="60" spans="1:12" x14ac:dyDescent="0.25">
      <c r="A60" s="142" t="s">
        <v>1240</v>
      </c>
      <c r="B60" s="3" t="s">
        <v>213</v>
      </c>
      <c r="C60" s="1">
        <v>1366</v>
      </c>
      <c r="D60" s="5" t="str">
        <f t="shared" si="30"/>
        <v>N/A</v>
      </c>
      <c r="E60" s="1">
        <v>3999</v>
      </c>
      <c r="F60" s="5" t="str">
        <f t="shared" si="31"/>
        <v>N/A</v>
      </c>
      <c r="G60" s="1">
        <v>141</v>
      </c>
      <c r="H60" s="5" t="str">
        <f t="shared" si="32"/>
        <v>N/A</v>
      </c>
      <c r="I60" s="8">
        <v>192.8</v>
      </c>
      <c r="J60" s="8">
        <v>-96.5</v>
      </c>
      <c r="K60" s="1" t="s">
        <v>734</v>
      </c>
      <c r="L60" s="85" t="str">
        <f t="shared" si="20"/>
        <v>No</v>
      </c>
    </row>
    <row r="61" spans="1:12" x14ac:dyDescent="0.25">
      <c r="A61" s="84" t="s">
        <v>186</v>
      </c>
      <c r="B61" s="21" t="s">
        <v>213</v>
      </c>
      <c r="C61" s="1">
        <v>199751</v>
      </c>
      <c r="D61" s="1" t="str">
        <f t="shared" si="17"/>
        <v>N/A</v>
      </c>
      <c r="E61" s="1">
        <v>280682</v>
      </c>
      <c r="F61" s="1" t="str">
        <f t="shared" si="18"/>
        <v>N/A</v>
      </c>
      <c r="G61" s="1">
        <v>330795</v>
      </c>
      <c r="H61" s="7" t="str">
        <f t="shared" si="19"/>
        <v>N/A</v>
      </c>
      <c r="I61" s="8">
        <v>40.520000000000003</v>
      </c>
      <c r="J61" s="8">
        <v>17.850000000000001</v>
      </c>
      <c r="K61" s="25" t="s">
        <v>734</v>
      </c>
      <c r="L61" s="85" t="str">
        <f>IF(J61="Div by 0", "N/A", IF(OR(J61="N/A",K61="N/A"),"N/A", IF(J61&gt;VALUE(MID(K61,1,2)), "No", IF(J61&lt;-1*VALUE(MID(K61,1,2)), "No", "Yes"))))</f>
        <v>Yes</v>
      </c>
    </row>
    <row r="62" spans="1:12" x14ac:dyDescent="0.25">
      <c r="A62" s="84" t="s">
        <v>187</v>
      </c>
      <c r="B62" s="21" t="s">
        <v>213</v>
      </c>
      <c r="C62" s="1">
        <v>135152</v>
      </c>
      <c r="D62" s="1" t="str">
        <f t="shared" si="17"/>
        <v>N/A</v>
      </c>
      <c r="E62" s="1">
        <v>192778</v>
      </c>
      <c r="F62" s="1" t="str">
        <f t="shared" si="18"/>
        <v>N/A</v>
      </c>
      <c r="G62" s="1">
        <v>199551</v>
      </c>
      <c r="H62" s="7" t="str">
        <f t="shared" si="19"/>
        <v>N/A</v>
      </c>
      <c r="I62" s="8">
        <v>42.64</v>
      </c>
      <c r="J62" s="8">
        <v>3.5129999999999999</v>
      </c>
      <c r="K62" s="25" t="s">
        <v>734</v>
      </c>
      <c r="L62" s="85" t="str">
        <f t="shared" ref="L62:L69" si="33">IF(J62="Div by 0", "N/A", IF(OR(J62="N/A",K62="N/A"),"N/A", IF(J62&gt;VALUE(MID(K62,1,2)), "No", IF(J62&lt;-1*VALUE(MID(K62,1,2)), "No", "Yes"))))</f>
        <v>Yes</v>
      </c>
    </row>
    <row r="63" spans="1:12" x14ac:dyDescent="0.25">
      <c r="A63" s="84" t="s">
        <v>188</v>
      </c>
      <c r="B63" s="21" t="s">
        <v>213</v>
      </c>
      <c r="C63" s="1">
        <v>347063</v>
      </c>
      <c r="D63" s="1" t="str">
        <f t="shared" si="17"/>
        <v>N/A</v>
      </c>
      <c r="E63" s="1">
        <v>380607</v>
      </c>
      <c r="F63" s="1" t="str">
        <f t="shared" si="18"/>
        <v>N/A</v>
      </c>
      <c r="G63" s="1">
        <v>384455</v>
      </c>
      <c r="H63" s="7" t="str">
        <f t="shared" si="19"/>
        <v>N/A</v>
      </c>
      <c r="I63" s="8">
        <v>9.6649999999999991</v>
      </c>
      <c r="J63" s="8">
        <v>1.0109999999999999</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1750</v>
      </c>
      <c r="J65" s="8" t="s">
        <v>1750</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1750</v>
      </c>
      <c r="J66" s="8" t="s">
        <v>1750</v>
      </c>
      <c r="K66" s="25" t="s">
        <v>734</v>
      </c>
      <c r="L66" s="85" t="str">
        <f t="shared" si="33"/>
        <v>N/A</v>
      </c>
    </row>
    <row r="67" spans="1:12" x14ac:dyDescent="0.25">
      <c r="A67" s="84" t="s">
        <v>192</v>
      </c>
      <c r="B67" s="21" t="s">
        <v>213</v>
      </c>
      <c r="C67" s="1">
        <v>0</v>
      </c>
      <c r="D67" s="1" t="str">
        <f t="shared" si="17"/>
        <v>N/A</v>
      </c>
      <c r="E67" s="1">
        <v>0</v>
      </c>
      <c r="F67" s="1" t="str">
        <f t="shared" si="18"/>
        <v>N/A</v>
      </c>
      <c r="G67" s="1">
        <v>0</v>
      </c>
      <c r="H67" s="7" t="str">
        <f t="shared" si="19"/>
        <v>N/A</v>
      </c>
      <c r="I67" s="8" t="s">
        <v>1750</v>
      </c>
      <c r="J67" s="8" t="s">
        <v>1750</v>
      </c>
      <c r="K67" s="25" t="s">
        <v>734</v>
      </c>
      <c r="L67" s="85" t="str">
        <f t="shared" si="33"/>
        <v>N/A</v>
      </c>
    </row>
    <row r="68" spans="1:12" x14ac:dyDescent="0.25">
      <c r="A68" s="108" t="s">
        <v>193</v>
      </c>
      <c r="B68" s="25" t="s">
        <v>213</v>
      </c>
      <c r="C68" s="1">
        <v>296843</v>
      </c>
      <c r="D68" s="1" t="str">
        <f t="shared" si="17"/>
        <v>N/A</v>
      </c>
      <c r="E68" s="1">
        <v>323243</v>
      </c>
      <c r="F68" s="1" t="str">
        <f t="shared" si="18"/>
        <v>N/A</v>
      </c>
      <c r="G68" s="1">
        <v>330851</v>
      </c>
      <c r="H68" s="7" t="str">
        <f t="shared" si="19"/>
        <v>N/A</v>
      </c>
      <c r="I68" s="8">
        <v>8.8940000000000001</v>
      </c>
      <c r="J68" s="8">
        <v>2.3540000000000001</v>
      </c>
      <c r="K68" s="25" t="s">
        <v>734</v>
      </c>
      <c r="L68" s="85" t="str">
        <f t="shared" si="33"/>
        <v>Yes</v>
      </c>
    </row>
    <row r="69" spans="1:12" x14ac:dyDescent="0.25">
      <c r="A69" s="108" t="s">
        <v>194</v>
      </c>
      <c r="B69" s="25" t="s">
        <v>213</v>
      </c>
      <c r="C69" s="1">
        <v>350360</v>
      </c>
      <c r="D69" s="1" t="str">
        <f t="shared" si="17"/>
        <v>N/A</v>
      </c>
      <c r="E69" s="1">
        <v>383689</v>
      </c>
      <c r="F69" s="1" t="str">
        <f t="shared" si="18"/>
        <v>N/A</v>
      </c>
      <c r="G69" s="1">
        <v>387231</v>
      </c>
      <c r="H69" s="7" t="str">
        <f t="shared" si="19"/>
        <v>N/A</v>
      </c>
      <c r="I69" s="8">
        <v>9.5129999999999999</v>
      </c>
      <c r="J69" s="8">
        <v>0.92310000000000003</v>
      </c>
      <c r="K69" s="25" t="s">
        <v>734</v>
      </c>
      <c r="L69" s="85" t="str">
        <f t="shared" si="33"/>
        <v>Yes</v>
      </c>
    </row>
    <row r="70" spans="1:12" x14ac:dyDescent="0.25">
      <c r="A70" s="142" t="s">
        <v>78</v>
      </c>
      <c r="B70" s="25" t="s">
        <v>294</v>
      </c>
      <c r="C70" s="9">
        <v>43.205360957000003</v>
      </c>
      <c r="D70" s="7" t="str">
        <f>IF($B70="N/A","N/A",IF(C70&gt;=20,"No",IF(C70&lt;0,"No","Yes")))</f>
        <v>No</v>
      </c>
      <c r="E70" s="9">
        <v>58.425208963999999</v>
      </c>
      <c r="F70" s="7" t="str">
        <f>IF($B70="N/A","N/A",IF(E70&gt;=20,"No",IF(E70&lt;0,"No","Yes")))</f>
        <v>No</v>
      </c>
      <c r="G70" s="9">
        <v>71.845605762000005</v>
      </c>
      <c r="H70" s="7" t="str">
        <f>IF($B70="N/A","N/A",IF(G70&gt;=20,"No",IF(G70&lt;0,"No","Yes")))</f>
        <v>No</v>
      </c>
      <c r="I70" s="8">
        <v>35.229999999999997</v>
      </c>
      <c r="J70" s="8">
        <v>22.97</v>
      </c>
      <c r="K70" s="25" t="s">
        <v>734</v>
      </c>
      <c r="L70" s="85" t="str">
        <f t="shared" si="20"/>
        <v>Yes</v>
      </c>
    </row>
    <row r="71" spans="1:12" x14ac:dyDescent="0.25">
      <c r="A71" s="142" t="s">
        <v>79</v>
      </c>
      <c r="B71" s="21" t="s">
        <v>213</v>
      </c>
      <c r="C71" s="9">
        <v>49.228428022000003</v>
      </c>
      <c r="D71" s="7" t="str">
        <f>IF($B71="N/A","N/A",IF(C71&gt;10,"No",IF(C71&lt;-10,"No","Yes")))</f>
        <v>N/A</v>
      </c>
      <c r="E71" s="9">
        <v>33.844418234999999</v>
      </c>
      <c r="F71" s="7" t="str">
        <f>IF($B71="N/A","N/A",IF(E71&gt;10,"No",IF(E71&lt;-10,"No","Yes")))</f>
        <v>N/A</v>
      </c>
      <c r="G71" s="9">
        <v>21.331727195999999</v>
      </c>
      <c r="H71" s="7" t="str">
        <f>IF($B71="N/A","N/A",IF(G71&gt;10,"No",IF(G71&lt;-10,"No","Yes")))</f>
        <v>N/A</v>
      </c>
      <c r="I71" s="8">
        <v>-31.3</v>
      </c>
      <c r="J71" s="8">
        <v>-37</v>
      </c>
      <c r="K71" s="25" t="s">
        <v>734</v>
      </c>
      <c r="L71" s="85" t="str">
        <f t="shared" si="20"/>
        <v>No</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1750</v>
      </c>
      <c r="J72" s="8" t="s">
        <v>1750</v>
      </c>
      <c r="K72" s="25" t="s">
        <v>734</v>
      </c>
      <c r="L72" s="85" t="str">
        <f t="shared" si="20"/>
        <v>N/A</v>
      </c>
    </row>
    <row r="73" spans="1:12" x14ac:dyDescent="0.25">
      <c r="A73" s="142" t="s">
        <v>81</v>
      </c>
      <c r="B73" s="21" t="s">
        <v>213</v>
      </c>
      <c r="C73" s="9">
        <v>45.644018340999999</v>
      </c>
      <c r="D73" s="7" t="str">
        <f>IF($B73="N/A","N/A",IF(C73&gt;10,"No",IF(C73&lt;-10,"No","Yes")))</f>
        <v>N/A</v>
      </c>
      <c r="E73" s="9">
        <v>63.602847699000002</v>
      </c>
      <c r="F73" s="7" t="str">
        <f>IF($B73="N/A","N/A",IF(E73&gt;10,"No",IF(E73&lt;-10,"No","Yes")))</f>
        <v>N/A</v>
      </c>
      <c r="G73" s="9">
        <v>89.380315917000004</v>
      </c>
      <c r="H73" s="7" t="str">
        <f>IF($B73="N/A","N/A",IF(G73&gt;10,"No",IF(G73&lt;-10,"No","Yes")))</f>
        <v>N/A</v>
      </c>
      <c r="I73" s="8">
        <v>39.35</v>
      </c>
      <c r="J73" s="8">
        <v>40.53</v>
      </c>
      <c r="K73" s="25" t="s">
        <v>734</v>
      </c>
      <c r="L73" s="85" t="str">
        <f t="shared" si="20"/>
        <v>No</v>
      </c>
    </row>
    <row r="74" spans="1:12" x14ac:dyDescent="0.25">
      <c r="A74" s="142" t="s">
        <v>121</v>
      </c>
      <c r="B74" s="21" t="s">
        <v>213</v>
      </c>
      <c r="C74" s="9">
        <v>54.105877448999998</v>
      </c>
      <c r="D74" s="7" t="str">
        <f>IF($B74="N/A","N/A",IF(C74&gt;10,"No",IF(C74&lt;-10,"No","Yes")))</f>
        <v>N/A</v>
      </c>
      <c r="E74" s="9">
        <v>36.168319349000001</v>
      </c>
      <c r="F74" s="7" t="str">
        <f>IF($B74="N/A","N/A",IF(E74&gt;10,"No",IF(E74&lt;-10,"No","Yes")))</f>
        <v>N/A</v>
      </c>
      <c r="G74" s="9">
        <v>10.510328068</v>
      </c>
      <c r="H74" s="7" t="str">
        <f>IF($B74="N/A","N/A",IF(G74&gt;10,"No",IF(G74&lt;-10,"No","Yes")))</f>
        <v>N/A</v>
      </c>
      <c r="I74" s="8">
        <v>-33.200000000000003</v>
      </c>
      <c r="J74" s="8">
        <v>-70.900000000000006</v>
      </c>
      <c r="K74" s="25" t="s">
        <v>734</v>
      </c>
      <c r="L74" s="85" t="str">
        <f t="shared" si="20"/>
        <v>No</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1750</v>
      </c>
      <c r="J75" s="8" t="s">
        <v>1750</v>
      </c>
      <c r="K75" s="25" t="s">
        <v>734</v>
      </c>
      <c r="L75" s="85" t="str">
        <f t="shared" si="20"/>
        <v>N/A</v>
      </c>
    </row>
    <row r="76" spans="1:12" x14ac:dyDescent="0.25">
      <c r="A76" s="142" t="s">
        <v>195</v>
      </c>
      <c r="B76" s="21" t="s">
        <v>213</v>
      </c>
      <c r="C76" s="9" t="s">
        <v>1750</v>
      </c>
      <c r="D76" s="7" t="str">
        <f t="shared" ref="D76:D98" si="34">IF($B76="N/A","N/A",IF(C76&gt;10,"No",IF(C76&lt;-10,"No","Yes")))</f>
        <v>N/A</v>
      </c>
      <c r="E76" s="9" t="s">
        <v>1750</v>
      </c>
      <c r="F76" s="7" t="str">
        <f t="shared" ref="F76:F98" si="35">IF($B76="N/A","N/A",IF(E76&gt;10,"No",IF(E76&lt;-10,"No","Yes")))</f>
        <v>N/A</v>
      </c>
      <c r="G76" s="9" t="s">
        <v>1750</v>
      </c>
      <c r="H76" s="7" t="str">
        <f t="shared" ref="H76:H98" si="36">IF($B76="N/A","N/A",IF(G76&gt;10,"No",IF(G76&lt;-10,"No","Yes")))</f>
        <v>N/A</v>
      </c>
      <c r="I76" s="8" t="s">
        <v>1750</v>
      </c>
      <c r="J76" s="8" t="s">
        <v>1750</v>
      </c>
      <c r="K76" s="25" t="s">
        <v>734</v>
      </c>
      <c r="L76" s="85" t="str">
        <f>IF(J76="Div by 0", "N/A", IF(OR(J76="N/A",K76="N/A"),"N/A", IF(J76&gt;VALUE(MID(K76,1,2)), "No", IF(J76&lt;-1*VALUE(MID(K76,1,2)), "No", "Yes"))))</f>
        <v>N/A</v>
      </c>
    </row>
    <row r="77" spans="1:12" x14ac:dyDescent="0.25">
      <c r="A77" s="142" t="s">
        <v>196</v>
      </c>
      <c r="B77" s="21" t="s">
        <v>213</v>
      </c>
      <c r="C77" s="9" t="s">
        <v>1750</v>
      </c>
      <c r="D77" s="7" t="str">
        <f t="shared" si="34"/>
        <v>N/A</v>
      </c>
      <c r="E77" s="9" t="s">
        <v>1750</v>
      </c>
      <c r="F77" s="7" t="str">
        <f t="shared" si="35"/>
        <v>N/A</v>
      </c>
      <c r="G77" s="9" t="s">
        <v>1750</v>
      </c>
      <c r="H77" s="7" t="str">
        <f t="shared" si="36"/>
        <v>N/A</v>
      </c>
      <c r="I77" s="8" t="s">
        <v>1750</v>
      </c>
      <c r="J77" s="8" t="s">
        <v>1750</v>
      </c>
      <c r="K77" s="25" t="s">
        <v>734</v>
      </c>
      <c r="L77" s="85" t="str">
        <f t="shared" ref="L77:L81" si="37">IF(J77="Div by 0", "N/A", IF(OR(J77="N/A",K77="N/A"),"N/A", IF(J77&gt;VALUE(MID(K77,1,2)), "No", IF(J77&lt;-1*VALUE(MID(K77,1,2)), "No", "Yes"))))</f>
        <v>N/A</v>
      </c>
    </row>
    <row r="78" spans="1:12" x14ac:dyDescent="0.25">
      <c r="A78" s="142" t="s">
        <v>197</v>
      </c>
      <c r="B78" s="21" t="s">
        <v>213</v>
      </c>
      <c r="C78" s="9" t="s">
        <v>1750</v>
      </c>
      <c r="D78" s="7" t="str">
        <f t="shared" si="34"/>
        <v>N/A</v>
      </c>
      <c r="E78" s="9" t="s">
        <v>1750</v>
      </c>
      <c r="F78" s="7" t="str">
        <f t="shared" si="35"/>
        <v>N/A</v>
      </c>
      <c r="G78" s="9" t="s">
        <v>1750</v>
      </c>
      <c r="H78" s="7" t="str">
        <f t="shared" si="36"/>
        <v>N/A</v>
      </c>
      <c r="I78" s="8" t="s">
        <v>1750</v>
      </c>
      <c r="J78" s="8" t="s">
        <v>1750</v>
      </c>
      <c r="K78" s="25" t="s">
        <v>734</v>
      </c>
      <c r="L78" s="85" t="str">
        <f t="shared" si="37"/>
        <v>N/A</v>
      </c>
    </row>
    <row r="79" spans="1:12" x14ac:dyDescent="0.25">
      <c r="A79" s="142" t="s">
        <v>198</v>
      </c>
      <c r="B79" s="21" t="s">
        <v>213</v>
      </c>
      <c r="C79" s="9" t="s">
        <v>1750</v>
      </c>
      <c r="D79" s="7" t="str">
        <f t="shared" si="34"/>
        <v>N/A</v>
      </c>
      <c r="E79" s="9" t="s">
        <v>1750</v>
      </c>
      <c r="F79" s="7" t="str">
        <f t="shared" si="35"/>
        <v>N/A</v>
      </c>
      <c r="G79" s="9" t="s">
        <v>1750</v>
      </c>
      <c r="H79" s="7" t="str">
        <f t="shared" si="36"/>
        <v>N/A</v>
      </c>
      <c r="I79" s="8" t="s">
        <v>1750</v>
      </c>
      <c r="J79" s="8" t="s">
        <v>1750</v>
      </c>
      <c r="K79" s="25" t="s">
        <v>734</v>
      </c>
      <c r="L79" s="85" t="str">
        <f t="shared" si="37"/>
        <v>N/A</v>
      </c>
    </row>
    <row r="80" spans="1:12" x14ac:dyDescent="0.25">
      <c r="A80" s="142" t="s">
        <v>199</v>
      </c>
      <c r="B80" s="21" t="s">
        <v>213</v>
      </c>
      <c r="C80" s="9" t="s">
        <v>1750</v>
      </c>
      <c r="D80" s="7" t="str">
        <f t="shared" si="34"/>
        <v>N/A</v>
      </c>
      <c r="E80" s="9" t="s">
        <v>1750</v>
      </c>
      <c r="F80" s="7" t="str">
        <f t="shared" si="35"/>
        <v>N/A</v>
      </c>
      <c r="G80" s="9" t="s">
        <v>1750</v>
      </c>
      <c r="H80" s="7" t="str">
        <f t="shared" si="36"/>
        <v>N/A</v>
      </c>
      <c r="I80" s="8" t="s">
        <v>1750</v>
      </c>
      <c r="J80" s="8" t="s">
        <v>1750</v>
      </c>
      <c r="K80" s="25" t="s">
        <v>734</v>
      </c>
      <c r="L80" s="85" t="str">
        <f t="shared" si="37"/>
        <v>N/A</v>
      </c>
    </row>
    <row r="81" spans="1:12" x14ac:dyDescent="0.25">
      <c r="A81" s="142" t="s">
        <v>200</v>
      </c>
      <c r="B81" s="25" t="s">
        <v>213</v>
      </c>
      <c r="C81" s="9" t="s">
        <v>1750</v>
      </c>
      <c r="D81" s="7" t="str">
        <f t="shared" si="34"/>
        <v>N/A</v>
      </c>
      <c r="E81" s="9" t="s">
        <v>1750</v>
      </c>
      <c r="F81" s="7" t="str">
        <f t="shared" si="35"/>
        <v>N/A</v>
      </c>
      <c r="G81" s="9" t="s">
        <v>1750</v>
      </c>
      <c r="H81" s="7" t="str">
        <f t="shared" si="36"/>
        <v>N/A</v>
      </c>
      <c r="I81" s="8" t="s">
        <v>1750</v>
      </c>
      <c r="J81" s="8" t="s">
        <v>1750</v>
      </c>
      <c r="K81" s="25" t="s">
        <v>734</v>
      </c>
      <c r="L81" s="85" t="str">
        <f t="shared" si="37"/>
        <v>N/A</v>
      </c>
    </row>
    <row r="82" spans="1:12" x14ac:dyDescent="0.25">
      <c r="A82" s="142" t="s">
        <v>73</v>
      </c>
      <c r="B82" s="21" t="s">
        <v>213</v>
      </c>
      <c r="C82" s="22">
        <v>284586</v>
      </c>
      <c r="D82" s="7" t="str">
        <f t="shared" si="34"/>
        <v>N/A</v>
      </c>
      <c r="E82" s="22">
        <v>303861</v>
      </c>
      <c r="F82" s="7" t="str">
        <f t="shared" si="35"/>
        <v>N/A</v>
      </c>
      <c r="G82" s="22">
        <v>308360</v>
      </c>
      <c r="H82" s="7" t="str">
        <f t="shared" si="36"/>
        <v>N/A</v>
      </c>
      <c r="I82" s="8">
        <v>6.7729999999999997</v>
      </c>
      <c r="J82" s="8">
        <v>1.4810000000000001</v>
      </c>
      <c r="K82" s="25" t="s">
        <v>734</v>
      </c>
      <c r="L82" s="85" t="str">
        <f t="shared" si="20"/>
        <v>Yes</v>
      </c>
    </row>
    <row r="83" spans="1:12" x14ac:dyDescent="0.25">
      <c r="A83" s="142" t="s">
        <v>1241</v>
      </c>
      <c r="B83" s="21" t="s">
        <v>213</v>
      </c>
      <c r="C83" s="4">
        <v>4.9194267999999996E-3</v>
      </c>
      <c r="D83" s="7" t="str">
        <f t="shared" si="34"/>
        <v>N/A</v>
      </c>
      <c r="E83" s="4">
        <v>7.8983483E-3</v>
      </c>
      <c r="F83" s="7" t="str">
        <f t="shared" si="35"/>
        <v>N/A</v>
      </c>
      <c r="G83" s="4">
        <v>9.7288883000000003E-3</v>
      </c>
      <c r="H83" s="7" t="str">
        <f t="shared" si="36"/>
        <v>N/A</v>
      </c>
      <c r="I83" s="8">
        <v>60.55</v>
      </c>
      <c r="J83" s="8">
        <v>23.18</v>
      </c>
      <c r="K83" s="25" t="s">
        <v>734</v>
      </c>
      <c r="L83" s="85" t="str">
        <f t="shared" si="20"/>
        <v>Yes</v>
      </c>
    </row>
    <row r="84" spans="1:12" x14ac:dyDescent="0.25">
      <c r="A84" s="142" t="s">
        <v>1242</v>
      </c>
      <c r="B84" s="21" t="s">
        <v>213</v>
      </c>
      <c r="C84" s="4">
        <v>0</v>
      </c>
      <c r="D84" s="7" t="str">
        <f t="shared" si="34"/>
        <v>N/A</v>
      </c>
      <c r="E84" s="4">
        <v>0</v>
      </c>
      <c r="F84" s="7" t="str">
        <f t="shared" si="35"/>
        <v>N/A</v>
      </c>
      <c r="G84" s="4">
        <v>0</v>
      </c>
      <c r="H84" s="7" t="str">
        <f t="shared" si="36"/>
        <v>N/A</v>
      </c>
      <c r="I84" s="8" t="s">
        <v>1750</v>
      </c>
      <c r="J84" s="8" t="s">
        <v>1750</v>
      </c>
      <c r="K84" s="25" t="s">
        <v>734</v>
      </c>
      <c r="L84" s="85" t="str">
        <f t="shared" si="20"/>
        <v>N/A</v>
      </c>
    </row>
    <row r="85" spans="1:12" x14ac:dyDescent="0.25">
      <c r="A85" s="142" t="s">
        <v>1243</v>
      </c>
      <c r="B85" s="21" t="s">
        <v>213</v>
      </c>
      <c r="C85" s="4">
        <v>5.9967812893000003</v>
      </c>
      <c r="D85" s="7" t="str">
        <f t="shared" si="34"/>
        <v>N/A</v>
      </c>
      <c r="E85" s="4">
        <v>8.4018679594000005</v>
      </c>
      <c r="F85" s="7" t="str">
        <f t="shared" si="35"/>
        <v>N/A</v>
      </c>
      <c r="G85" s="4">
        <v>6.6701258269999997</v>
      </c>
      <c r="H85" s="7" t="str">
        <f t="shared" si="36"/>
        <v>N/A</v>
      </c>
      <c r="I85" s="8">
        <v>40.11</v>
      </c>
      <c r="J85" s="8">
        <v>-20.6</v>
      </c>
      <c r="K85" s="25" t="s">
        <v>734</v>
      </c>
      <c r="L85" s="85" t="str">
        <f t="shared" si="20"/>
        <v>Yes</v>
      </c>
    </row>
    <row r="86" spans="1:12" x14ac:dyDescent="0.25">
      <c r="A86" s="142" t="s">
        <v>1244</v>
      </c>
      <c r="B86" s="21" t="s">
        <v>213</v>
      </c>
      <c r="C86" s="4">
        <v>0</v>
      </c>
      <c r="D86" s="7" t="str">
        <f t="shared" si="34"/>
        <v>N/A</v>
      </c>
      <c r="E86" s="4">
        <v>0</v>
      </c>
      <c r="F86" s="7" t="str">
        <f t="shared" si="35"/>
        <v>N/A</v>
      </c>
      <c r="G86" s="4">
        <v>0</v>
      </c>
      <c r="H86" s="7" t="str">
        <f t="shared" si="36"/>
        <v>N/A</v>
      </c>
      <c r="I86" s="8" t="s">
        <v>1750</v>
      </c>
      <c r="J86" s="8" t="s">
        <v>1750</v>
      </c>
      <c r="K86" s="25" t="s">
        <v>734</v>
      </c>
      <c r="L86" s="85" t="str">
        <f t="shared" si="20"/>
        <v>N/A</v>
      </c>
    </row>
    <row r="87" spans="1:12" x14ac:dyDescent="0.25">
      <c r="A87" s="142" t="s">
        <v>1245</v>
      </c>
      <c r="B87" s="21" t="s">
        <v>213</v>
      </c>
      <c r="C87" s="4">
        <v>2.0008011637999998</v>
      </c>
      <c r="D87" s="7" t="str">
        <f t="shared" si="34"/>
        <v>N/A</v>
      </c>
      <c r="E87" s="4">
        <v>0.71842059359999999</v>
      </c>
      <c r="F87" s="7" t="str">
        <f t="shared" si="35"/>
        <v>N/A</v>
      </c>
      <c r="G87" s="4">
        <v>0.74750291869999996</v>
      </c>
      <c r="H87" s="7" t="str">
        <f t="shared" si="36"/>
        <v>N/A</v>
      </c>
      <c r="I87" s="8">
        <v>-64.099999999999994</v>
      </c>
      <c r="J87" s="8">
        <v>4.048</v>
      </c>
      <c r="K87" s="25" t="s">
        <v>734</v>
      </c>
      <c r="L87" s="85" t="str">
        <f t="shared" si="20"/>
        <v>Yes</v>
      </c>
    </row>
    <row r="88" spans="1:12" x14ac:dyDescent="0.25">
      <c r="A88" s="142" t="s">
        <v>1246</v>
      </c>
      <c r="B88" s="21" t="s">
        <v>213</v>
      </c>
      <c r="C88" s="4">
        <v>0</v>
      </c>
      <c r="D88" s="7" t="str">
        <f t="shared" si="34"/>
        <v>N/A</v>
      </c>
      <c r="E88" s="4">
        <v>0</v>
      </c>
      <c r="F88" s="7" t="str">
        <f t="shared" si="35"/>
        <v>N/A</v>
      </c>
      <c r="G88" s="4">
        <v>0</v>
      </c>
      <c r="H88" s="7" t="str">
        <f t="shared" si="36"/>
        <v>N/A</v>
      </c>
      <c r="I88" s="8" t="s">
        <v>1750</v>
      </c>
      <c r="J88" s="8" t="s">
        <v>1750</v>
      </c>
      <c r="K88" s="25" t="s">
        <v>734</v>
      </c>
      <c r="L88" s="85" t="str">
        <f t="shared" si="20"/>
        <v>N/A</v>
      </c>
    </row>
    <row r="89" spans="1:12" x14ac:dyDescent="0.25">
      <c r="A89" s="142" t="s">
        <v>1247</v>
      </c>
      <c r="B89" s="21" t="s">
        <v>213</v>
      </c>
      <c r="C89" s="4">
        <v>6.1868819970000004</v>
      </c>
      <c r="D89" s="7" t="str">
        <f t="shared" si="34"/>
        <v>N/A</v>
      </c>
      <c r="E89" s="4">
        <v>7.7272173789999998</v>
      </c>
      <c r="F89" s="7" t="str">
        <f t="shared" si="35"/>
        <v>N/A</v>
      </c>
      <c r="G89" s="4">
        <v>7.2052146841000004</v>
      </c>
      <c r="H89" s="7" t="str">
        <f t="shared" si="36"/>
        <v>N/A</v>
      </c>
      <c r="I89" s="8">
        <v>24.9</v>
      </c>
      <c r="J89" s="8">
        <v>-6.76</v>
      </c>
      <c r="K89" s="25" t="s">
        <v>734</v>
      </c>
      <c r="L89" s="85" t="str">
        <f t="shared" si="20"/>
        <v>Yes</v>
      </c>
    </row>
    <row r="90" spans="1:12" x14ac:dyDescent="0.25">
      <c r="A90" s="142" t="s">
        <v>1248</v>
      </c>
      <c r="B90" s="21" t="s">
        <v>213</v>
      </c>
      <c r="C90" s="4">
        <v>6.5358099099999997E-2</v>
      </c>
      <c r="D90" s="7" t="str">
        <f t="shared" si="34"/>
        <v>N/A</v>
      </c>
      <c r="E90" s="4">
        <v>5.3642948599999997E-2</v>
      </c>
      <c r="F90" s="7" t="str">
        <f t="shared" si="35"/>
        <v>N/A</v>
      </c>
      <c r="G90" s="4">
        <v>8.7559994799999999E-2</v>
      </c>
      <c r="H90" s="7" t="str">
        <f t="shared" si="36"/>
        <v>N/A</v>
      </c>
      <c r="I90" s="8">
        <v>-17.899999999999999</v>
      </c>
      <c r="J90" s="8">
        <v>63.23</v>
      </c>
      <c r="K90" s="25" t="s">
        <v>734</v>
      </c>
      <c r="L90" s="85" t="str">
        <f t="shared" si="20"/>
        <v>No</v>
      </c>
    </row>
    <row r="91" spans="1:12" x14ac:dyDescent="0.25">
      <c r="A91" s="142" t="s">
        <v>1249</v>
      </c>
      <c r="B91" s="21" t="s">
        <v>213</v>
      </c>
      <c r="C91" s="4">
        <v>0</v>
      </c>
      <c r="D91" s="7" t="str">
        <f t="shared" si="34"/>
        <v>N/A</v>
      </c>
      <c r="E91" s="4">
        <v>0.26360737309999999</v>
      </c>
      <c r="F91" s="7" t="str">
        <f t="shared" si="35"/>
        <v>N/A</v>
      </c>
      <c r="G91" s="4">
        <v>9.7288880000000004E-4</v>
      </c>
      <c r="H91" s="7" t="str">
        <f t="shared" si="36"/>
        <v>N/A</v>
      </c>
      <c r="I91" s="8" t="s">
        <v>1750</v>
      </c>
      <c r="J91" s="8">
        <v>-99.6</v>
      </c>
      <c r="K91" s="25" t="s">
        <v>734</v>
      </c>
      <c r="L91" s="85" t="str">
        <f t="shared" si="20"/>
        <v>No</v>
      </c>
    </row>
    <row r="92" spans="1:12" x14ac:dyDescent="0.25">
      <c r="A92" s="142" t="s">
        <v>1250</v>
      </c>
      <c r="B92" s="21" t="s">
        <v>213</v>
      </c>
      <c r="C92" s="4">
        <v>0</v>
      </c>
      <c r="D92" s="7" t="str">
        <f t="shared" si="34"/>
        <v>N/A</v>
      </c>
      <c r="E92" s="4">
        <v>0</v>
      </c>
      <c r="F92" s="7" t="str">
        <f t="shared" si="35"/>
        <v>N/A</v>
      </c>
      <c r="G92" s="4">
        <v>0</v>
      </c>
      <c r="H92" s="7" t="str">
        <f t="shared" si="36"/>
        <v>N/A</v>
      </c>
      <c r="I92" s="8" t="s">
        <v>1750</v>
      </c>
      <c r="J92" s="8" t="s">
        <v>1750</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1750</v>
      </c>
      <c r="J93" s="8" t="s">
        <v>1750</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1750</v>
      </c>
      <c r="J94" s="8" t="s">
        <v>1750</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1750</v>
      </c>
      <c r="J95" s="8" t="s">
        <v>1750</v>
      </c>
      <c r="K95" s="25" t="s">
        <v>734</v>
      </c>
      <c r="L95" s="85" t="str">
        <f t="shared" si="20"/>
        <v>N/A</v>
      </c>
    </row>
    <row r="96" spans="1:12" x14ac:dyDescent="0.25">
      <c r="A96" s="142" t="s">
        <v>1254</v>
      </c>
      <c r="B96" s="25" t="s">
        <v>213</v>
      </c>
      <c r="C96" s="9">
        <v>0</v>
      </c>
      <c r="D96" s="7" t="str">
        <f t="shared" si="34"/>
        <v>N/A</v>
      </c>
      <c r="E96" s="9">
        <v>1.9745870999999999E-3</v>
      </c>
      <c r="F96" s="7" t="str">
        <f t="shared" si="35"/>
        <v>N/A</v>
      </c>
      <c r="G96" s="9">
        <v>0</v>
      </c>
      <c r="H96" s="7" t="str">
        <f t="shared" si="36"/>
        <v>N/A</v>
      </c>
      <c r="I96" s="8" t="s">
        <v>1750</v>
      </c>
      <c r="J96" s="8">
        <v>-100</v>
      </c>
      <c r="K96" s="25" t="s">
        <v>734</v>
      </c>
      <c r="L96" s="85" t="str">
        <f t="shared" si="20"/>
        <v>No</v>
      </c>
    </row>
    <row r="97" spans="1:12" x14ac:dyDescent="0.25">
      <c r="A97" s="142" t="s">
        <v>1255</v>
      </c>
      <c r="B97" s="21" t="s">
        <v>213</v>
      </c>
      <c r="C97" s="4">
        <v>77.817250322000007</v>
      </c>
      <c r="D97" s="7" t="str">
        <f t="shared" si="34"/>
        <v>N/A</v>
      </c>
      <c r="E97" s="4">
        <v>76.263159799999997</v>
      </c>
      <c r="F97" s="7" t="str">
        <f t="shared" si="35"/>
        <v>N/A</v>
      </c>
      <c r="G97" s="4">
        <v>78.673628226999995</v>
      </c>
      <c r="H97" s="7" t="str">
        <f t="shared" si="36"/>
        <v>N/A</v>
      </c>
      <c r="I97" s="8">
        <v>-2</v>
      </c>
      <c r="J97" s="8">
        <v>3.161</v>
      </c>
      <c r="K97" s="25" t="s">
        <v>734</v>
      </c>
      <c r="L97" s="85" t="str">
        <f t="shared" si="20"/>
        <v>Yes</v>
      </c>
    </row>
    <row r="98" spans="1:12" x14ac:dyDescent="0.25">
      <c r="A98" s="142" t="s">
        <v>1256</v>
      </c>
      <c r="B98" s="21" t="s">
        <v>213</v>
      </c>
      <c r="C98" s="4">
        <v>7.9280077024000004</v>
      </c>
      <c r="D98" s="7" t="str">
        <f t="shared" si="34"/>
        <v>N/A</v>
      </c>
      <c r="E98" s="4">
        <v>6.5622110109999996</v>
      </c>
      <c r="F98" s="7" t="str">
        <f t="shared" si="35"/>
        <v>N/A</v>
      </c>
      <c r="G98" s="4">
        <v>6.6052665714999996</v>
      </c>
      <c r="H98" s="7" t="str">
        <f t="shared" si="36"/>
        <v>N/A</v>
      </c>
      <c r="I98" s="8">
        <v>-17.2</v>
      </c>
      <c r="J98" s="8">
        <v>0.65610000000000002</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1750</v>
      </c>
      <c r="J99" s="8" t="s">
        <v>1750</v>
      </c>
      <c r="K99" s="25" t="s">
        <v>734</v>
      </c>
      <c r="L99" s="85" t="str">
        <f t="shared" si="20"/>
        <v>N/A</v>
      </c>
    </row>
    <row r="100" spans="1:12" x14ac:dyDescent="0.25">
      <c r="A100" s="142" t="s">
        <v>107</v>
      </c>
      <c r="B100" s="21" t="s">
        <v>213</v>
      </c>
      <c r="C100" s="26">
        <v>419818987</v>
      </c>
      <c r="D100" s="7" t="str">
        <f>IF($B100="N/A","N/A",IF(C100&gt;10,"No",IF(C100&lt;-10,"No","Yes")))</f>
        <v>N/A</v>
      </c>
      <c r="E100" s="26">
        <v>1022275619</v>
      </c>
      <c r="F100" s="7" t="str">
        <f>IF($B100="N/A","N/A",IF(E100&gt;10,"No",IF(E100&lt;-10,"No","Yes")))</f>
        <v>N/A</v>
      </c>
      <c r="G100" s="26">
        <v>851504774</v>
      </c>
      <c r="H100" s="7" t="str">
        <f>IF($B100="N/A","N/A",IF(G100&gt;10,"No",IF(G100&lt;-10,"No","Yes")))</f>
        <v>N/A</v>
      </c>
      <c r="I100" s="8">
        <v>143.5</v>
      </c>
      <c r="J100" s="8">
        <v>-16.7</v>
      </c>
      <c r="K100" s="25" t="s">
        <v>734</v>
      </c>
      <c r="L100" s="85" t="str">
        <f t="shared" ref="L100:L111" si="38">IF(J100="Div by 0", "N/A", IF(K100="N/A","N/A", IF(J100&gt;VALUE(MID(K100,1,2)), "No", IF(J100&lt;-1*VALUE(MID(K100,1,2)), "No", "Yes"))))</f>
        <v>Yes</v>
      </c>
    </row>
    <row r="101" spans="1:12" x14ac:dyDescent="0.25">
      <c r="A101" s="142" t="s">
        <v>452</v>
      </c>
      <c r="B101" s="21" t="s">
        <v>213</v>
      </c>
      <c r="C101" s="26">
        <v>272772687</v>
      </c>
      <c r="D101" s="7" t="str">
        <f>IF($B101="N/A","N/A",IF(C101&gt;10,"No",IF(C101&lt;-10,"No","Yes")))</f>
        <v>N/A</v>
      </c>
      <c r="E101" s="26">
        <v>847880341</v>
      </c>
      <c r="F101" s="7" t="str">
        <f>IF($B101="N/A","N/A",IF(E101&gt;10,"No",IF(E101&lt;-10,"No","Yes")))</f>
        <v>N/A</v>
      </c>
      <c r="G101" s="26">
        <v>717530745</v>
      </c>
      <c r="H101" s="7" t="str">
        <f>IF($B101="N/A","N/A",IF(G101&gt;10,"No",IF(G101&lt;-10,"No","Yes")))</f>
        <v>N/A</v>
      </c>
      <c r="I101" s="8">
        <v>210.8</v>
      </c>
      <c r="J101" s="8">
        <v>-15.4</v>
      </c>
      <c r="K101" s="25" t="s">
        <v>734</v>
      </c>
      <c r="L101" s="85" t="str">
        <f t="shared" si="38"/>
        <v>Yes</v>
      </c>
    </row>
    <row r="102" spans="1:12" x14ac:dyDescent="0.25">
      <c r="A102" s="142" t="s">
        <v>453</v>
      </c>
      <c r="B102" s="21" t="s">
        <v>213</v>
      </c>
      <c r="C102" s="26">
        <v>147046300</v>
      </c>
      <c r="D102" s="7" t="str">
        <f>IF($B102="N/A","N/A",IF(C102&gt;10,"No",IF(C102&lt;-10,"No","Yes")))</f>
        <v>N/A</v>
      </c>
      <c r="E102" s="26">
        <v>174395278</v>
      </c>
      <c r="F102" s="7" t="str">
        <f>IF($B102="N/A","N/A",IF(E102&gt;10,"No",IF(E102&lt;-10,"No","Yes")))</f>
        <v>N/A</v>
      </c>
      <c r="G102" s="26">
        <v>133974029</v>
      </c>
      <c r="H102" s="7" t="str">
        <f>IF($B102="N/A","N/A",IF(G102&gt;10,"No",IF(G102&lt;-10,"No","Yes")))</f>
        <v>N/A</v>
      </c>
      <c r="I102" s="8">
        <v>18.600000000000001</v>
      </c>
      <c r="J102" s="8">
        <v>-23.2</v>
      </c>
      <c r="K102" s="25" t="s">
        <v>734</v>
      </c>
      <c r="L102" s="85" t="str">
        <f t="shared" si="38"/>
        <v>Yes</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1750</v>
      </c>
      <c r="J103" s="8" t="s">
        <v>1750</v>
      </c>
      <c r="K103" s="25" t="s">
        <v>734</v>
      </c>
      <c r="L103" s="85" t="str">
        <f t="shared" si="38"/>
        <v>N/A</v>
      </c>
    </row>
    <row r="104" spans="1:12" x14ac:dyDescent="0.25">
      <c r="A104" s="142" t="s">
        <v>108</v>
      </c>
      <c r="B104" s="30" t="s">
        <v>295</v>
      </c>
      <c r="C104" s="4">
        <v>3.0184651797000002</v>
      </c>
      <c r="D104" s="7" t="str">
        <f>IF($B104="N/A","N/A",IF(C104&gt;2,"No",IF(C104&lt;0.9,"No","Yes")))</f>
        <v>No</v>
      </c>
      <c r="E104" s="4">
        <v>3.6898493276000002</v>
      </c>
      <c r="F104" s="7" t="str">
        <f>IF($B104="N/A","N/A",IF(E104&gt;2,"No",IF(E104&lt;0.9,"No","Yes")))</f>
        <v>No</v>
      </c>
      <c r="G104" s="4">
        <v>2.7577361896000001</v>
      </c>
      <c r="H104" s="7" t="str">
        <f>IF($B104="N/A","N/A",IF(G104&gt;2,"No",IF(G104&lt;0.9,"No","Yes")))</f>
        <v>No</v>
      </c>
      <c r="I104" s="8">
        <v>22.24</v>
      </c>
      <c r="J104" s="8">
        <v>-25.3</v>
      </c>
      <c r="K104" s="25" t="s">
        <v>734</v>
      </c>
      <c r="L104" s="85" t="str">
        <f t="shared" si="38"/>
        <v>Yes</v>
      </c>
    </row>
    <row r="105" spans="1:12" x14ac:dyDescent="0.25">
      <c r="A105" s="142" t="s">
        <v>455</v>
      </c>
      <c r="B105" s="30" t="s">
        <v>295</v>
      </c>
      <c r="C105" s="4">
        <v>0.52468201270000003</v>
      </c>
      <c r="D105" s="7" t="str">
        <f>IF($B105="N/A","N/A",IF(C105&gt;2,"No",IF(C105&lt;0.9,"No","Yes")))</f>
        <v>No</v>
      </c>
      <c r="E105" s="4">
        <v>1.0109369215999999</v>
      </c>
      <c r="F105" s="7" t="str">
        <f>IF($B105="N/A","N/A",IF(E105&gt;2,"No",IF(E105&lt;0.9,"No","Yes")))</f>
        <v>Yes</v>
      </c>
      <c r="G105" s="4">
        <v>0.74514314729999997</v>
      </c>
      <c r="H105" s="7" t="str">
        <f>IF($B105="N/A","N/A",IF(G105&gt;2,"No",IF(G105&lt;0.9,"No","Yes")))</f>
        <v>No</v>
      </c>
      <c r="I105" s="8">
        <v>92.68</v>
      </c>
      <c r="J105" s="8">
        <v>-26.3</v>
      </c>
      <c r="K105" s="25" t="s">
        <v>734</v>
      </c>
      <c r="L105" s="85" t="str">
        <f t="shared" si="38"/>
        <v>Yes</v>
      </c>
    </row>
    <row r="106" spans="1:12" x14ac:dyDescent="0.25">
      <c r="A106" s="142" t="s">
        <v>456</v>
      </c>
      <c r="B106" s="30" t="s">
        <v>295</v>
      </c>
      <c r="C106" s="4">
        <v>2.7326825718999999</v>
      </c>
      <c r="D106" s="7" t="str">
        <f>IF($B106="N/A","N/A",IF(C106&gt;2,"No",IF(C106&lt;0.9,"No","Yes")))</f>
        <v>No</v>
      </c>
      <c r="E106" s="4">
        <v>2.9888159195999999</v>
      </c>
      <c r="F106" s="7" t="str">
        <f>IF($B106="N/A","N/A",IF(E106&gt;2,"No",IF(E106&lt;0.9,"No","Yes")))</f>
        <v>No</v>
      </c>
      <c r="G106" s="4">
        <v>2.1796410160000002</v>
      </c>
      <c r="H106" s="7" t="str">
        <f>IF($B106="N/A","N/A",IF(G106&gt;2,"No",IF(G106&lt;0.9,"No","Yes")))</f>
        <v>No</v>
      </c>
      <c r="I106" s="8">
        <v>9.3729999999999993</v>
      </c>
      <c r="J106" s="8">
        <v>-27.1</v>
      </c>
      <c r="K106" s="25" t="s">
        <v>734</v>
      </c>
      <c r="L106" s="85" t="str">
        <f t="shared" si="38"/>
        <v>Yes</v>
      </c>
    </row>
    <row r="107" spans="1:12" x14ac:dyDescent="0.25">
      <c r="A107" s="142" t="s">
        <v>457</v>
      </c>
      <c r="B107" s="30" t="s">
        <v>295</v>
      </c>
      <c r="C107" s="4" t="s">
        <v>1750</v>
      </c>
      <c r="D107" s="7" t="str">
        <f>IF($B107="N/A","N/A",IF(C107&gt;2,"No",IF(C107&lt;0.9,"No","Yes")))</f>
        <v>No</v>
      </c>
      <c r="E107" s="4" t="s">
        <v>1750</v>
      </c>
      <c r="F107" s="7" t="str">
        <f>IF($B107="N/A","N/A",IF(E107&gt;2,"No",IF(E107&lt;0.9,"No","Yes")))</f>
        <v>No</v>
      </c>
      <c r="G107" s="4" t="s">
        <v>1750</v>
      </c>
      <c r="H107" s="7" t="str">
        <f>IF($B107="N/A","N/A",IF(G107&gt;2,"No",IF(G107&lt;0.9,"No","Yes")))</f>
        <v>No</v>
      </c>
      <c r="I107" s="8" t="s">
        <v>1750</v>
      </c>
      <c r="J107" s="8" t="s">
        <v>1750</v>
      </c>
      <c r="K107" s="25" t="s">
        <v>734</v>
      </c>
      <c r="L107" s="85" t="str">
        <f t="shared" si="38"/>
        <v>N/A</v>
      </c>
    </row>
    <row r="108" spans="1:12" x14ac:dyDescent="0.25">
      <c r="A108" s="142" t="s">
        <v>1258</v>
      </c>
      <c r="B108" s="21" t="s">
        <v>213</v>
      </c>
      <c r="C108" s="26">
        <v>133.73183075</v>
      </c>
      <c r="D108" s="7" t="str">
        <f>IF($B108="N/A","N/A",IF(C108&gt;10,"No",IF(C108&lt;-10,"No","Yes")))</f>
        <v>N/A</v>
      </c>
      <c r="E108" s="26">
        <v>303.08686316000001</v>
      </c>
      <c r="F108" s="7" t="str">
        <f>IF($B108="N/A","N/A",IF(E108&gt;10,"No",IF(E108&lt;-10,"No","Yes")))</f>
        <v>N/A</v>
      </c>
      <c r="G108" s="26">
        <v>245.83299502</v>
      </c>
      <c r="H108" s="7" t="str">
        <f>IF($B108="N/A","N/A",IF(G108&gt;10,"No",IF(G108&lt;-10,"No","Yes")))</f>
        <v>N/A</v>
      </c>
      <c r="I108" s="8">
        <v>126.6</v>
      </c>
      <c r="J108" s="8">
        <v>-18.899999999999999</v>
      </c>
      <c r="K108" s="25" t="s">
        <v>734</v>
      </c>
      <c r="L108" s="85" t="str">
        <f t="shared" si="38"/>
        <v>Yes</v>
      </c>
    </row>
    <row r="109" spans="1:12" x14ac:dyDescent="0.25">
      <c r="A109" s="142" t="s">
        <v>1259</v>
      </c>
      <c r="B109" s="21" t="s">
        <v>213</v>
      </c>
      <c r="C109" s="26">
        <v>159.44532663999999</v>
      </c>
      <c r="D109" s="7" t="str">
        <f>IF($B109="N/A","N/A",IF(C109&gt;10,"No",IF(C109&lt;-10,"No","Yes")))</f>
        <v>N/A</v>
      </c>
      <c r="E109" s="26">
        <v>362.40428527</v>
      </c>
      <c r="F109" s="7" t="str">
        <f>IF($B109="N/A","N/A",IF(E109&gt;10,"No",IF(E109&lt;-10,"No","Yes")))</f>
        <v>N/A</v>
      </c>
      <c r="G109" s="26">
        <v>266.71318429000002</v>
      </c>
      <c r="H109" s="7" t="str">
        <f>IF($B109="N/A","N/A",IF(G109&gt;10,"No",IF(G109&lt;-10,"No","Yes")))</f>
        <v>N/A</v>
      </c>
      <c r="I109" s="8">
        <v>127.3</v>
      </c>
      <c r="J109" s="8">
        <v>-26.4</v>
      </c>
      <c r="K109" s="25" t="s">
        <v>734</v>
      </c>
      <c r="L109" s="85" t="str">
        <f t="shared" si="38"/>
        <v>Yes</v>
      </c>
    </row>
    <row r="110" spans="1:12" x14ac:dyDescent="0.25">
      <c r="A110" s="142" t="s">
        <v>1260</v>
      </c>
      <c r="B110" s="21" t="s">
        <v>213</v>
      </c>
      <c r="C110" s="26">
        <v>46.843577697000001</v>
      </c>
      <c r="D110" s="7" t="str">
        <f>IF($B110="N/A","N/A",IF(C110&gt;10,"No",IF(C110&lt;-10,"No","Yes")))</f>
        <v>N/A</v>
      </c>
      <c r="E110" s="26">
        <v>51.708664192999997</v>
      </c>
      <c r="F110" s="7" t="str">
        <f>IF($B110="N/A","N/A",IF(E110&gt;10,"No",IF(E110&lt;-10,"No","Yes")))</f>
        <v>N/A</v>
      </c>
      <c r="G110" s="26">
        <v>38.690435573999999</v>
      </c>
      <c r="H110" s="7" t="str">
        <f>IF($B110="N/A","N/A",IF(G110&gt;10,"No",IF(G110&lt;-10,"No","Yes")))</f>
        <v>N/A</v>
      </c>
      <c r="I110" s="8">
        <v>10.39</v>
      </c>
      <c r="J110" s="8">
        <v>-25.2</v>
      </c>
      <c r="K110" s="25" t="s">
        <v>734</v>
      </c>
      <c r="L110" s="85" t="str">
        <f t="shared" si="38"/>
        <v>Yes</v>
      </c>
    </row>
    <row r="111" spans="1:12" x14ac:dyDescent="0.25">
      <c r="A111" s="142" t="s">
        <v>1261</v>
      </c>
      <c r="B111" s="21" t="s">
        <v>213</v>
      </c>
      <c r="C111" s="26" t="s">
        <v>1750</v>
      </c>
      <c r="D111" s="7" t="str">
        <f>IF($B111="N/A","N/A",IF(C111&gt;10,"No",IF(C111&lt;-10,"No","Yes")))</f>
        <v>N/A</v>
      </c>
      <c r="E111" s="26" t="s">
        <v>1750</v>
      </c>
      <c r="F111" s="7" t="str">
        <f>IF($B111="N/A","N/A",IF(E111&gt;10,"No",IF(E111&lt;-10,"No","Yes")))</f>
        <v>N/A</v>
      </c>
      <c r="G111" s="26" t="s">
        <v>1750</v>
      </c>
      <c r="H111" s="7" t="str">
        <f>IF($B111="N/A","N/A",IF(G111&gt;10,"No",IF(G111&lt;-10,"No","Yes")))</f>
        <v>N/A</v>
      </c>
      <c r="I111" s="8" t="s">
        <v>1750</v>
      </c>
      <c r="J111" s="8" t="s">
        <v>1750</v>
      </c>
      <c r="K111" s="25" t="s">
        <v>734</v>
      </c>
      <c r="L111" s="85" t="str">
        <f t="shared" si="38"/>
        <v>N/A</v>
      </c>
    </row>
    <row r="112" spans="1:12" x14ac:dyDescent="0.25">
      <c r="A112" s="142" t="s">
        <v>325</v>
      </c>
      <c r="B112" s="25" t="s">
        <v>296</v>
      </c>
      <c r="C112" s="4">
        <v>99.843885119999996</v>
      </c>
      <c r="D112" s="7" t="str">
        <f>IF(OR($B112="N/A",$C112="N/A"),"N/A",IF(C112&gt;98,"Yes","No"))</f>
        <v>Yes</v>
      </c>
      <c r="E112" s="4">
        <v>99.972114865999998</v>
      </c>
      <c r="F112" s="7" t="str">
        <f>IF(OR($B112="N/A",$E112="N/A"),"N/A",IF(E112&gt;98,"Yes","No"))</f>
        <v>Yes</v>
      </c>
      <c r="G112" s="4">
        <v>91.115149888000005</v>
      </c>
      <c r="H112" s="7" t="str">
        <f t="shared" ref="H112:H115" si="39">IF($B112="N/A","N/A",IF(G112&gt;98,"Yes","No"))</f>
        <v>No</v>
      </c>
      <c r="I112" s="8">
        <v>0.12839999999999999</v>
      </c>
      <c r="J112" s="8">
        <v>-8.86</v>
      </c>
      <c r="K112" s="25" t="s">
        <v>734</v>
      </c>
      <c r="L112" s="85" t="str">
        <f>IF(J112="Div by 0", "N/A", IF(OR(J112="N/A",K112="N/A"),"N/A", IF(J112&gt;VALUE(MID(K112,1,2)), "No", IF(J112&lt;-1*VALUE(MID(K112,1,2)), "No", "Yes"))))</f>
        <v>Yes</v>
      </c>
    </row>
    <row r="113" spans="1:12" x14ac:dyDescent="0.25">
      <c r="A113" s="142" t="s">
        <v>458</v>
      </c>
      <c r="B113" s="25" t="s">
        <v>296</v>
      </c>
      <c r="C113" s="4">
        <v>85.371287253000006</v>
      </c>
      <c r="D113" s="7" t="str">
        <f t="shared" ref="D113:D115" si="40">IF(OR($B113="N/A",$C113="N/A"),"N/A",IF(C113&gt;98,"Yes","No"))</f>
        <v>No</v>
      </c>
      <c r="E113" s="4">
        <v>99.998931174999996</v>
      </c>
      <c r="F113" s="7" t="str">
        <f t="shared" ref="F113:F115" si="41">IF(OR($B113="N/A",$E113="N/A"),"N/A",IF(E113&gt;98,"Yes","No"))</f>
        <v>Yes</v>
      </c>
      <c r="G113" s="4">
        <v>91.275563414999993</v>
      </c>
      <c r="H113" s="7" t="str">
        <f t="shared" si="39"/>
        <v>No</v>
      </c>
      <c r="I113" s="8">
        <v>17.13</v>
      </c>
      <c r="J113" s="8">
        <v>-8.7200000000000006</v>
      </c>
      <c r="K113" s="25" t="s">
        <v>734</v>
      </c>
      <c r="L113" s="85" t="str">
        <f t="shared" ref="L113:L115" si="42">IF(J113="Div by 0", "N/A", IF(OR(J113="N/A",K113="N/A"),"N/A", IF(J113&gt;VALUE(MID(K113,1,2)), "No", IF(J113&lt;-1*VALUE(MID(K113,1,2)), "No", "Yes"))))</f>
        <v>Yes</v>
      </c>
    </row>
    <row r="114" spans="1:12" x14ac:dyDescent="0.25">
      <c r="A114" s="142" t="s">
        <v>459</v>
      </c>
      <c r="B114" s="25" t="s">
        <v>296</v>
      </c>
      <c r="C114" s="4">
        <v>99.843874872000001</v>
      </c>
      <c r="D114" s="7" t="str">
        <f t="shared" si="40"/>
        <v>Yes</v>
      </c>
      <c r="E114" s="4">
        <v>99.970809692000003</v>
      </c>
      <c r="F114" s="7" t="str">
        <f t="shared" si="41"/>
        <v>Yes</v>
      </c>
      <c r="G114" s="4">
        <v>91.100660845999997</v>
      </c>
      <c r="H114" s="7" t="str">
        <f t="shared" si="39"/>
        <v>No</v>
      </c>
      <c r="I114" s="8">
        <v>0.12709999999999999</v>
      </c>
      <c r="J114" s="8">
        <v>-8.8699999999999992</v>
      </c>
      <c r="K114" s="25" t="s">
        <v>734</v>
      </c>
      <c r="L114" s="85" t="str">
        <f t="shared" si="42"/>
        <v>Yes</v>
      </c>
    </row>
    <row r="115" spans="1:12" x14ac:dyDescent="0.25">
      <c r="A115" s="142" t="s">
        <v>460</v>
      </c>
      <c r="B115" s="25" t="s">
        <v>296</v>
      </c>
      <c r="C115" s="4" t="s">
        <v>1750</v>
      </c>
      <c r="D115" s="7" t="str">
        <f t="shared" si="40"/>
        <v>Yes</v>
      </c>
      <c r="E115" s="4" t="s">
        <v>1750</v>
      </c>
      <c r="F115" s="7" t="str">
        <f t="shared" si="41"/>
        <v>Yes</v>
      </c>
      <c r="G115" s="4" t="s">
        <v>1750</v>
      </c>
      <c r="H115" s="7" t="str">
        <f t="shared" si="39"/>
        <v>Yes</v>
      </c>
      <c r="I115" s="8" t="s">
        <v>1750</v>
      </c>
      <c r="J115" s="8" t="s">
        <v>1750</v>
      </c>
      <c r="K115" s="25" t="s">
        <v>734</v>
      </c>
      <c r="L115" s="85" t="str">
        <f t="shared" si="42"/>
        <v>N/A</v>
      </c>
    </row>
    <row r="116" spans="1:12" x14ac:dyDescent="0.25">
      <c r="A116" s="84" t="s">
        <v>461</v>
      </c>
      <c r="B116" s="25" t="s">
        <v>213</v>
      </c>
      <c r="C116" s="1">
        <v>350383</v>
      </c>
      <c r="D116" s="7" t="str">
        <f>IF($B116="N/A","N/A",IF(C116&gt;10,"No",IF(C116&lt;-10,"No","Yes")))</f>
        <v>N/A</v>
      </c>
      <c r="E116" s="1">
        <v>383717</v>
      </c>
      <c r="F116" s="7" t="str">
        <f>IF($B116="N/A","N/A",IF(E116&gt;10,"No",IF(E116&lt;-10,"No","Yes")))</f>
        <v>N/A</v>
      </c>
      <c r="G116" s="1">
        <v>387356</v>
      </c>
      <c r="H116" s="7" t="str">
        <f>IF($B116="N/A","N/A",IF(G116&gt;10,"No",IF(G116&lt;-10,"No","Yes")))</f>
        <v>N/A</v>
      </c>
      <c r="I116" s="8">
        <v>9.5139999999999993</v>
      </c>
      <c r="J116" s="8">
        <v>0.94840000000000002</v>
      </c>
      <c r="K116" s="25" t="s">
        <v>734</v>
      </c>
      <c r="L116" s="85" t="str">
        <f>IF(J116="Div by 0", "N/A", IF(OR(J116="N/A",K116="N/A"),"N/A", IF(J116&gt;VALUE(MID(K116,1,2)), "No", IF(J116&lt;-1*VALUE(MID(K116,1,2)), "No", "Yes"))))</f>
        <v>Yes</v>
      </c>
    </row>
    <row r="117" spans="1:12" x14ac:dyDescent="0.25">
      <c r="A117" s="84" t="s">
        <v>211</v>
      </c>
      <c r="B117" s="25" t="s">
        <v>213</v>
      </c>
      <c r="C117" s="4">
        <v>59.718936136000004</v>
      </c>
      <c r="D117" s="7" t="str">
        <f>IF($B117="N/A","N/A",IF(C117&gt;10,"No",IF(C117&lt;-10,"No","Yes")))</f>
        <v>N/A</v>
      </c>
      <c r="E117" s="4">
        <v>61.046813145999998</v>
      </c>
      <c r="F117" s="7" t="str">
        <f>IF($B117="N/A","N/A",IF(E117&gt;10,"No",IF(E117&lt;-10,"No","Yes")))</f>
        <v>N/A</v>
      </c>
      <c r="G117" s="4">
        <v>63.796094549000003</v>
      </c>
      <c r="H117" s="7" t="str">
        <f>IF($B117="N/A","N/A",IF(G117&gt;10,"No",IF(G117&lt;-10,"No","Yes")))</f>
        <v>N/A</v>
      </c>
      <c r="I117" s="8">
        <v>2.2240000000000002</v>
      </c>
      <c r="J117" s="8">
        <v>4.5039999999999996</v>
      </c>
      <c r="K117" s="25" t="s">
        <v>734</v>
      </c>
      <c r="L117" s="85" t="str">
        <f>IF(J117="Div by 0", "N/A", IF(OR(J117="N/A",K117="N/A"),"N/A", IF(J117&gt;VALUE(MID(K117,1,2)), "No", IF(J117&lt;-1*VALUE(MID(K117,1,2)), "No", "Yes"))))</f>
        <v>Yes</v>
      </c>
    </row>
    <row r="118" spans="1:12" x14ac:dyDescent="0.25">
      <c r="A118" s="116" t="s">
        <v>1600</v>
      </c>
      <c r="B118" s="25" t="s">
        <v>213</v>
      </c>
      <c r="C118" s="10">
        <v>67816470</v>
      </c>
      <c r="D118" s="7" t="str">
        <f>IF($B118="N/A","N/A",IF(C118&gt;10,"No",IF(C118&lt;-10,"No","Yes")))</f>
        <v>N/A</v>
      </c>
      <c r="E118" s="10">
        <v>44987018</v>
      </c>
      <c r="F118" s="7" t="str">
        <f>IF($B118="N/A","N/A",IF(E118&gt;10,"No",IF(E118&lt;-10,"No","Yes")))</f>
        <v>N/A</v>
      </c>
      <c r="G118" s="10">
        <v>13590150</v>
      </c>
      <c r="H118" s="7" t="str">
        <f>IF($B118="N/A","N/A",IF(G118&gt;10,"No",IF(G118&lt;-10,"No","Yes")))</f>
        <v>N/A</v>
      </c>
      <c r="I118" s="8">
        <v>-33.700000000000003</v>
      </c>
      <c r="J118" s="8">
        <v>-69.8</v>
      </c>
      <c r="K118" s="25" t="s">
        <v>734</v>
      </c>
      <c r="L118" s="85" t="str">
        <f>IF(J118="Div by 0", "N/A", IF(K118="N/A","N/A", IF(J118&gt;VALUE(MID(K118,1,2)), "No", IF(J118&lt;-1*VALUE(MID(K118,1,2)), "No", "Yes"))))</f>
        <v>No</v>
      </c>
    </row>
    <row r="119" spans="1:12" x14ac:dyDescent="0.25">
      <c r="A119" s="116" t="s">
        <v>1601</v>
      </c>
      <c r="B119" s="25" t="s">
        <v>213</v>
      </c>
      <c r="C119" s="10">
        <v>777133448</v>
      </c>
      <c r="D119" s="7" t="str">
        <f>IF($B119="N/A","N/A",IF(C119&gt;10,"No",IF(C119&lt;-10,"No","Yes")))</f>
        <v>N/A</v>
      </c>
      <c r="E119" s="10">
        <v>706023710</v>
      </c>
      <c r="F119" s="7" t="str">
        <f>IF($B119="N/A","N/A",IF(E119&gt;10,"No",IF(E119&lt;-10,"No","Yes")))</f>
        <v>N/A</v>
      </c>
      <c r="G119" s="10">
        <v>359484572</v>
      </c>
      <c r="H119" s="7" t="str">
        <f>IF($B119="N/A","N/A",IF(G119&gt;10,"No",IF(G119&lt;-10,"No","Yes")))</f>
        <v>N/A</v>
      </c>
      <c r="I119" s="8">
        <v>-9.15</v>
      </c>
      <c r="J119" s="8">
        <v>-49.1</v>
      </c>
      <c r="K119" s="25" t="s">
        <v>734</v>
      </c>
      <c r="L119" s="85" t="str">
        <f>IF(J119="Div by 0", "N/A", IF(K119="N/A","N/A", IF(J119&gt;VALUE(MID(K119,1,2)), "No", IF(J119&lt;-1*VALUE(MID(K119,1,2)), "No", "Yes"))))</f>
        <v>No</v>
      </c>
    </row>
    <row r="120" spans="1:12" x14ac:dyDescent="0.25">
      <c r="A120" s="116" t="s">
        <v>1602</v>
      </c>
      <c r="B120" s="25" t="s">
        <v>213</v>
      </c>
      <c r="C120" s="1">
        <v>150632</v>
      </c>
      <c r="D120" s="7" t="str">
        <f>IF($B120="N/A","N/A",IF(C120&gt;10,"No",IF(C120&lt;-10,"No","Yes")))</f>
        <v>N/A</v>
      </c>
      <c r="E120" s="1">
        <v>103035</v>
      </c>
      <c r="F120" s="7" t="str">
        <f>IF($B120="N/A","N/A",IF(E120&gt;10,"No",IF(E120&lt;-10,"No","Yes")))</f>
        <v>N/A</v>
      </c>
      <c r="G120" s="1">
        <v>56561</v>
      </c>
      <c r="H120" s="7" t="str">
        <f>IF($B120="N/A","N/A",IF(G120&gt;10,"No",IF(G120&lt;-10,"No","Yes")))</f>
        <v>N/A</v>
      </c>
      <c r="I120" s="8">
        <v>-31.6</v>
      </c>
      <c r="J120" s="8">
        <v>-45.1</v>
      </c>
      <c r="K120" s="25" t="s">
        <v>734</v>
      </c>
      <c r="L120" s="85" t="str">
        <f>IF(J120="Div by 0", "N/A", IF(K120="N/A","N/A", IF(J120&gt;VALUE(MID(K120,1,2)), "No", IF(J120&lt;-1*VALUE(MID(K120,1,2)), "No", "Yes"))))</f>
        <v>No</v>
      </c>
    </row>
    <row r="121" spans="1:12" x14ac:dyDescent="0.25">
      <c r="A121" s="116" t="s">
        <v>1603</v>
      </c>
      <c r="B121" s="3" t="s">
        <v>213</v>
      </c>
      <c r="C121" s="1">
        <v>8818</v>
      </c>
      <c r="D121" s="5" t="str">
        <f t="shared" ref="D121:H134" si="43">IF($B121="N/A","N/A",IF(C121&lt;0,"No","Yes"))</f>
        <v>N/A</v>
      </c>
      <c r="E121" s="1">
        <v>6089</v>
      </c>
      <c r="F121" s="5" t="str">
        <f t="shared" si="43"/>
        <v>N/A</v>
      </c>
      <c r="G121" s="1">
        <v>1073</v>
      </c>
      <c r="H121" s="5" t="str">
        <f t="shared" si="43"/>
        <v>N/A</v>
      </c>
      <c r="I121" s="8">
        <v>-30.9</v>
      </c>
      <c r="J121" s="8">
        <v>-82.4</v>
      </c>
      <c r="K121" s="3" t="s">
        <v>734</v>
      </c>
      <c r="L121" s="85" t="str">
        <f t="shared" ref="L121:L142" si="44">IF(J121="Div by 0", "N/A", IF(OR(J121="N/A",K121="N/A"),"N/A", IF(J121&gt;VALUE(MID(K121,1,2)), "No", IF(J121&lt;-1*VALUE(MID(K121,1,2)), "No", "Yes"))))</f>
        <v>No</v>
      </c>
    </row>
    <row r="122" spans="1:12" x14ac:dyDescent="0.25">
      <c r="A122" s="116" t="s">
        <v>1604</v>
      </c>
      <c r="B122" s="3" t="s">
        <v>213</v>
      </c>
      <c r="C122" s="1">
        <v>22986</v>
      </c>
      <c r="D122" s="5" t="str">
        <f t="shared" si="43"/>
        <v>N/A</v>
      </c>
      <c r="E122" s="1">
        <v>15605</v>
      </c>
      <c r="F122" s="5" t="str">
        <f t="shared" si="43"/>
        <v>N/A</v>
      </c>
      <c r="G122" s="1">
        <v>1850</v>
      </c>
      <c r="H122" s="5" t="str">
        <f t="shared" si="43"/>
        <v>N/A</v>
      </c>
      <c r="I122" s="8">
        <v>-32.1</v>
      </c>
      <c r="J122" s="8">
        <v>-88.1</v>
      </c>
      <c r="K122" s="3" t="s">
        <v>734</v>
      </c>
      <c r="L122" s="85" t="str">
        <f t="shared" si="44"/>
        <v>No</v>
      </c>
    </row>
    <row r="123" spans="1:12" x14ac:dyDescent="0.25">
      <c r="A123" s="116" t="s">
        <v>1605</v>
      </c>
      <c r="B123" s="3" t="s">
        <v>213</v>
      </c>
      <c r="C123" s="1">
        <v>89467</v>
      </c>
      <c r="D123" s="5" t="str">
        <f t="shared" si="43"/>
        <v>N/A</v>
      </c>
      <c r="E123" s="1">
        <v>60534</v>
      </c>
      <c r="F123" s="5" t="str">
        <f t="shared" si="43"/>
        <v>N/A</v>
      </c>
      <c r="G123" s="1">
        <v>8390</v>
      </c>
      <c r="H123" s="5" t="str">
        <f t="shared" si="43"/>
        <v>N/A</v>
      </c>
      <c r="I123" s="8">
        <v>-32.299999999999997</v>
      </c>
      <c r="J123" s="8">
        <v>-86.1</v>
      </c>
      <c r="K123" s="3" t="s">
        <v>734</v>
      </c>
      <c r="L123" s="85" t="str">
        <f t="shared" si="44"/>
        <v>No</v>
      </c>
    </row>
    <row r="124" spans="1:12" x14ac:dyDescent="0.25">
      <c r="A124" s="116" t="s">
        <v>1606</v>
      </c>
      <c r="B124" s="3" t="s">
        <v>213</v>
      </c>
      <c r="C124" s="1">
        <v>29361</v>
      </c>
      <c r="D124" s="5" t="str">
        <f t="shared" si="43"/>
        <v>N/A</v>
      </c>
      <c r="E124" s="1">
        <v>20807</v>
      </c>
      <c r="F124" s="5" t="str">
        <f t="shared" si="43"/>
        <v>N/A</v>
      </c>
      <c r="G124" s="1">
        <v>4942</v>
      </c>
      <c r="H124" s="5" t="str">
        <f t="shared" si="43"/>
        <v>N/A</v>
      </c>
      <c r="I124" s="8">
        <v>-29.1</v>
      </c>
      <c r="J124" s="8">
        <v>-76.2</v>
      </c>
      <c r="K124" s="3" t="s">
        <v>734</v>
      </c>
      <c r="L124" s="85" t="str">
        <f t="shared" si="44"/>
        <v>No</v>
      </c>
    </row>
    <row r="125" spans="1:12" x14ac:dyDescent="0.25">
      <c r="A125" s="108" t="s">
        <v>1607</v>
      </c>
      <c r="B125" s="3" t="s">
        <v>213</v>
      </c>
      <c r="C125" s="9">
        <v>39.775445859999998</v>
      </c>
      <c r="D125" s="5" t="str">
        <f t="shared" si="43"/>
        <v>N/A</v>
      </c>
      <c r="E125" s="9">
        <v>24.617542283999999</v>
      </c>
      <c r="F125" s="5" t="str">
        <f t="shared" si="43"/>
        <v>N/A</v>
      </c>
      <c r="G125" s="9">
        <v>13.512880729999999</v>
      </c>
      <c r="H125" s="5" t="str">
        <f t="shared" si="43"/>
        <v>N/A</v>
      </c>
      <c r="I125" s="8">
        <v>-38.1</v>
      </c>
      <c r="J125" s="8">
        <v>-45.1</v>
      </c>
      <c r="K125" s="25" t="s">
        <v>734</v>
      </c>
      <c r="L125" s="85" t="str">
        <f>IF(J125="Div by 0", "N/A", IF(OR(J125="N/A",K125="N/A"),"N/A", IF(J125&gt;VALUE(MID(K125,1,2)), "No", IF(J125&lt;-1*VALUE(MID(K125,1,2)), "No", "Yes"))))</f>
        <v>No</v>
      </c>
    </row>
    <row r="126" spans="1:12" ht="25" x14ac:dyDescent="0.25">
      <c r="A126" s="108" t="s">
        <v>1608</v>
      </c>
      <c r="B126" s="3" t="s">
        <v>213</v>
      </c>
      <c r="C126" s="9">
        <v>55.637579658</v>
      </c>
      <c r="D126" s="5" t="str">
        <f t="shared" si="43"/>
        <v>N/A</v>
      </c>
      <c r="E126" s="9">
        <v>40.255189739999999</v>
      </c>
      <c r="F126" s="5" t="str">
        <f t="shared" si="43"/>
        <v>N/A</v>
      </c>
      <c r="G126" s="9">
        <v>46.855895197000002</v>
      </c>
      <c r="H126" s="5" t="str">
        <f t="shared" si="43"/>
        <v>N/A</v>
      </c>
      <c r="I126" s="8">
        <v>-27.6</v>
      </c>
      <c r="J126" s="8">
        <v>16.399999999999999</v>
      </c>
      <c r="K126" s="3" t="s">
        <v>734</v>
      </c>
      <c r="L126" s="85" t="str">
        <f t="shared" ref="L126:L129" si="45">IF(J126="Div by 0", "N/A", IF(OR(J126="N/A",K126="N/A"),"N/A", IF(J126&gt;VALUE(MID(K126,1,2)), "No", IF(J126&lt;-1*VALUE(MID(K126,1,2)), "No", "Yes"))))</f>
        <v>Yes</v>
      </c>
    </row>
    <row r="127" spans="1:12" ht="25" x14ac:dyDescent="0.25">
      <c r="A127" s="108" t="s">
        <v>1609</v>
      </c>
      <c r="B127" s="3" t="s">
        <v>213</v>
      </c>
      <c r="C127" s="9">
        <v>47.268091056999999</v>
      </c>
      <c r="D127" s="5" t="str">
        <f t="shared" si="43"/>
        <v>N/A</v>
      </c>
      <c r="E127" s="9">
        <v>30.180249874000001</v>
      </c>
      <c r="F127" s="5" t="str">
        <f t="shared" si="43"/>
        <v>N/A</v>
      </c>
      <c r="G127" s="9">
        <v>25.163220891999998</v>
      </c>
      <c r="H127" s="5" t="str">
        <f t="shared" si="43"/>
        <v>N/A</v>
      </c>
      <c r="I127" s="8">
        <v>-36.200000000000003</v>
      </c>
      <c r="J127" s="8">
        <v>-16.600000000000001</v>
      </c>
      <c r="K127" s="3" t="s">
        <v>734</v>
      </c>
      <c r="L127" s="85" t="str">
        <f t="shared" si="45"/>
        <v>Yes</v>
      </c>
    </row>
    <row r="128" spans="1:12" ht="25" x14ac:dyDescent="0.25">
      <c r="A128" s="108" t="s">
        <v>1610</v>
      </c>
      <c r="B128" s="3" t="s">
        <v>213</v>
      </c>
      <c r="C128" s="9">
        <v>39.760283713</v>
      </c>
      <c r="D128" s="5" t="str">
        <f t="shared" si="43"/>
        <v>N/A</v>
      </c>
      <c r="E128" s="9">
        <v>23.898144493</v>
      </c>
      <c r="F128" s="5" t="str">
        <f t="shared" si="43"/>
        <v>N/A</v>
      </c>
      <c r="G128" s="9">
        <v>18.033703034999998</v>
      </c>
      <c r="H128" s="5" t="str">
        <f t="shared" si="43"/>
        <v>N/A</v>
      </c>
      <c r="I128" s="8">
        <v>-39.9</v>
      </c>
      <c r="J128" s="8">
        <v>-24.5</v>
      </c>
      <c r="K128" s="3" t="s">
        <v>734</v>
      </c>
      <c r="L128" s="85" t="str">
        <f t="shared" si="45"/>
        <v>Yes</v>
      </c>
    </row>
    <row r="129" spans="1:12" ht="25" x14ac:dyDescent="0.25">
      <c r="A129" s="108" t="s">
        <v>1611</v>
      </c>
      <c r="B129" s="3" t="s">
        <v>213</v>
      </c>
      <c r="C129" s="9">
        <v>32.911491728000001</v>
      </c>
      <c r="D129" s="5" t="str">
        <f t="shared" si="43"/>
        <v>N/A</v>
      </c>
      <c r="E129" s="9">
        <v>21.142961661000001</v>
      </c>
      <c r="F129" s="5" t="str">
        <f t="shared" si="43"/>
        <v>N/A</v>
      </c>
      <c r="G129" s="9">
        <v>17.620422862000002</v>
      </c>
      <c r="H129" s="5" t="str">
        <f t="shared" si="43"/>
        <v>N/A</v>
      </c>
      <c r="I129" s="8">
        <v>-35.799999999999997</v>
      </c>
      <c r="J129" s="8">
        <v>-16.7</v>
      </c>
      <c r="K129" s="3" t="s">
        <v>734</v>
      </c>
      <c r="L129" s="85" t="str">
        <f t="shared" si="45"/>
        <v>Yes</v>
      </c>
    </row>
    <row r="130" spans="1:12" ht="25" x14ac:dyDescent="0.25">
      <c r="A130" s="108" t="s">
        <v>1612</v>
      </c>
      <c r="B130" s="3" t="s">
        <v>213</v>
      </c>
      <c r="C130" s="9">
        <v>33.910457272999999</v>
      </c>
      <c r="D130" s="5" t="str">
        <f t="shared" si="43"/>
        <v>N/A</v>
      </c>
      <c r="E130" s="9">
        <v>8.1972145387000008</v>
      </c>
      <c r="F130" s="5" t="str">
        <f t="shared" si="43"/>
        <v>N/A</v>
      </c>
      <c r="G130" s="9">
        <v>5.1236717880000002</v>
      </c>
      <c r="H130" s="5" t="str">
        <f t="shared" si="43"/>
        <v>N/A</v>
      </c>
      <c r="I130" s="8">
        <v>-75.8</v>
      </c>
      <c r="J130" s="8">
        <v>-37.5</v>
      </c>
      <c r="K130" s="25" t="s">
        <v>734</v>
      </c>
      <c r="L130" s="85" t="str">
        <f>IF(J130="Div by 0", "N/A", IF(OR(J130="N/A",K130="N/A"),"N/A", IF(J130&gt;VALUE(MID(K130,1,2)), "No", IF(J130&lt;-1*VALUE(MID(K130,1,2)), "No", "Yes"))))</f>
        <v>No</v>
      </c>
    </row>
    <row r="131" spans="1:12" ht="25" x14ac:dyDescent="0.25">
      <c r="A131" s="108" t="s">
        <v>1613</v>
      </c>
      <c r="B131" s="3" t="s">
        <v>213</v>
      </c>
      <c r="C131" s="9">
        <v>27.239736902000001</v>
      </c>
      <c r="D131" s="5" t="str">
        <f t="shared" si="43"/>
        <v>N/A</v>
      </c>
      <c r="E131" s="9">
        <v>6.7170307110999996</v>
      </c>
      <c r="F131" s="5" t="str">
        <f t="shared" si="43"/>
        <v>N/A</v>
      </c>
      <c r="G131" s="9">
        <v>2.4231127679000002</v>
      </c>
      <c r="H131" s="5" t="str">
        <f t="shared" si="43"/>
        <v>N/A</v>
      </c>
      <c r="I131" s="8">
        <v>-75.3</v>
      </c>
      <c r="J131" s="8">
        <v>-63.9</v>
      </c>
      <c r="K131" s="3" t="s">
        <v>734</v>
      </c>
      <c r="L131" s="85" t="str">
        <f t="shared" si="44"/>
        <v>No</v>
      </c>
    </row>
    <row r="132" spans="1:12" ht="25" x14ac:dyDescent="0.25">
      <c r="A132" s="108" t="s">
        <v>493</v>
      </c>
      <c r="B132" s="3" t="s">
        <v>213</v>
      </c>
      <c r="C132" s="9">
        <v>44.366135909</v>
      </c>
      <c r="D132" s="5" t="str">
        <f t="shared" si="43"/>
        <v>N/A</v>
      </c>
      <c r="E132" s="9">
        <v>24.812560077000001</v>
      </c>
      <c r="F132" s="5" t="str">
        <f t="shared" si="43"/>
        <v>N/A</v>
      </c>
      <c r="G132" s="9">
        <v>12.216216215999999</v>
      </c>
      <c r="H132" s="5" t="str">
        <f t="shared" si="43"/>
        <v>N/A</v>
      </c>
      <c r="I132" s="8">
        <v>-44.1</v>
      </c>
      <c r="J132" s="8">
        <v>-50.8</v>
      </c>
      <c r="K132" s="3" t="s">
        <v>734</v>
      </c>
      <c r="L132" s="85" t="str">
        <f t="shared" si="44"/>
        <v>No</v>
      </c>
    </row>
    <row r="133" spans="1:12" ht="25" x14ac:dyDescent="0.25">
      <c r="A133" s="108" t="s">
        <v>494</v>
      </c>
      <c r="B133" s="3" t="s">
        <v>213</v>
      </c>
      <c r="C133" s="9">
        <v>34.470810466000003</v>
      </c>
      <c r="D133" s="5" t="str">
        <f t="shared" si="43"/>
        <v>N/A</v>
      </c>
      <c r="E133" s="9">
        <v>5.0649221925000001</v>
      </c>
      <c r="F133" s="5" t="str">
        <f t="shared" si="43"/>
        <v>N/A</v>
      </c>
      <c r="G133" s="9">
        <v>2.3122765197000001</v>
      </c>
      <c r="H133" s="5" t="str">
        <f t="shared" si="43"/>
        <v>N/A</v>
      </c>
      <c r="I133" s="8">
        <v>-85.3</v>
      </c>
      <c r="J133" s="8">
        <v>-54.3</v>
      </c>
      <c r="K133" s="3" t="s">
        <v>734</v>
      </c>
      <c r="L133" s="85" t="str">
        <f t="shared" si="44"/>
        <v>No</v>
      </c>
    </row>
    <row r="134" spans="1:12" ht="25" x14ac:dyDescent="0.25">
      <c r="A134" s="108" t="s">
        <v>495</v>
      </c>
      <c r="B134" s="3" t="s">
        <v>213</v>
      </c>
      <c r="C134" s="9">
        <v>26.020912094</v>
      </c>
      <c r="D134" s="5" t="str">
        <f t="shared" si="43"/>
        <v>N/A</v>
      </c>
      <c r="E134" s="9">
        <v>5.2818762915999997</v>
      </c>
      <c r="F134" s="5" t="str">
        <f t="shared" si="43"/>
        <v>N/A</v>
      </c>
      <c r="G134" s="9">
        <v>2.5698097936000002</v>
      </c>
      <c r="H134" s="5" t="str">
        <f t="shared" si="43"/>
        <v>N/A</v>
      </c>
      <c r="I134" s="8">
        <v>-79.7</v>
      </c>
      <c r="J134" s="8">
        <v>-51.3</v>
      </c>
      <c r="K134" s="3" t="s">
        <v>734</v>
      </c>
      <c r="L134" s="85" t="str">
        <f t="shared" si="44"/>
        <v>No</v>
      </c>
    </row>
    <row r="135" spans="1:12" ht="25" x14ac:dyDescent="0.25">
      <c r="A135" s="108" t="s">
        <v>496</v>
      </c>
      <c r="B135" s="21" t="s">
        <v>213</v>
      </c>
      <c r="C135" s="9">
        <v>1.4259918211</v>
      </c>
      <c r="D135" s="7" t="str">
        <f t="shared" ref="D135:D141" si="46">IF($B135="N/A","N/A",IF(C135&gt;10,"No",IF(C135&lt;-10,"No","Yes")))</f>
        <v>N/A</v>
      </c>
      <c r="E135" s="9">
        <v>0.15819867039999999</v>
      </c>
      <c r="F135" s="7" t="str">
        <f t="shared" ref="F135:F141" si="47">IF($B135="N/A","N/A",IF(E135&gt;10,"No",IF(E135&lt;-10,"No","Yes")))</f>
        <v>N/A</v>
      </c>
      <c r="G135" s="9">
        <v>1.2376018799999999E-2</v>
      </c>
      <c r="H135" s="7" t="str">
        <f t="shared" ref="H135:H141" si="48">IF($B135="N/A","N/A",IF(G135&gt;10,"No",IF(G135&lt;-10,"No","Yes")))</f>
        <v>N/A</v>
      </c>
      <c r="I135" s="8">
        <v>-88.9</v>
      </c>
      <c r="J135" s="8">
        <v>-92.2</v>
      </c>
      <c r="K135" s="3" t="s">
        <v>734</v>
      </c>
      <c r="L135" s="85" t="str">
        <f t="shared" si="44"/>
        <v>No</v>
      </c>
    </row>
    <row r="136" spans="1:12" ht="25" x14ac:dyDescent="0.25">
      <c r="A136" s="108" t="s">
        <v>497</v>
      </c>
      <c r="B136" s="21" t="s">
        <v>213</v>
      </c>
      <c r="C136" s="9">
        <v>0.20048860800000001</v>
      </c>
      <c r="D136" s="7" t="str">
        <f t="shared" si="46"/>
        <v>N/A</v>
      </c>
      <c r="E136" s="9">
        <v>2.32930558E-2</v>
      </c>
      <c r="F136" s="7" t="str">
        <f t="shared" si="47"/>
        <v>N/A</v>
      </c>
      <c r="G136" s="9">
        <v>0</v>
      </c>
      <c r="H136" s="7" t="str">
        <f t="shared" si="48"/>
        <v>N/A</v>
      </c>
      <c r="I136" s="8">
        <v>-88.4</v>
      </c>
      <c r="J136" s="8">
        <v>-100</v>
      </c>
      <c r="K136" s="3" t="s">
        <v>734</v>
      </c>
      <c r="L136" s="85" t="str">
        <f t="shared" si="44"/>
        <v>No</v>
      </c>
    </row>
    <row r="137" spans="1:12" ht="25" x14ac:dyDescent="0.25">
      <c r="A137" s="108" t="s">
        <v>498</v>
      </c>
      <c r="B137" s="21" t="s">
        <v>213</v>
      </c>
      <c r="C137" s="9">
        <v>13.927983429999999</v>
      </c>
      <c r="D137" s="7" t="str">
        <f t="shared" si="46"/>
        <v>N/A</v>
      </c>
      <c r="E137" s="9">
        <v>0.18634444610000001</v>
      </c>
      <c r="F137" s="7" t="str">
        <f t="shared" si="47"/>
        <v>N/A</v>
      </c>
      <c r="G137" s="9">
        <v>8.8400134399999997E-2</v>
      </c>
      <c r="H137" s="7" t="str">
        <f t="shared" si="48"/>
        <v>N/A</v>
      </c>
      <c r="I137" s="8">
        <v>-98.7</v>
      </c>
      <c r="J137" s="8">
        <v>-52.6</v>
      </c>
      <c r="K137" s="3" t="s">
        <v>734</v>
      </c>
      <c r="L137" s="85" t="str">
        <f t="shared" si="44"/>
        <v>No</v>
      </c>
    </row>
    <row r="138" spans="1:12" ht="25" x14ac:dyDescent="0.25">
      <c r="A138" s="108" t="s">
        <v>499</v>
      </c>
      <c r="B138" s="21" t="s">
        <v>213</v>
      </c>
      <c r="C138" s="9">
        <v>4.6470868999999998E-3</v>
      </c>
      <c r="D138" s="7" t="str">
        <f t="shared" si="46"/>
        <v>N/A</v>
      </c>
      <c r="E138" s="9">
        <v>9.7054400000000005E-4</v>
      </c>
      <c r="F138" s="7" t="str">
        <f t="shared" si="47"/>
        <v>N/A</v>
      </c>
      <c r="G138" s="9">
        <v>5.3040081000000003E-3</v>
      </c>
      <c r="H138" s="7" t="str">
        <f t="shared" si="48"/>
        <v>N/A</v>
      </c>
      <c r="I138" s="8">
        <v>-79.099999999999994</v>
      </c>
      <c r="J138" s="8">
        <v>446.5</v>
      </c>
      <c r="K138" s="3" t="s">
        <v>734</v>
      </c>
      <c r="L138" s="85" t="str">
        <f t="shared" si="44"/>
        <v>No</v>
      </c>
    </row>
    <row r="139" spans="1:12" ht="25" x14ac:dyDescent="0.25">
      <c r="A139" s="108" t="s">
        <v>500</v>
      </c>
      <c r="B139" s="21" t="s">
        <v>213</v>
      </c>
      <c r="C139" s="9">
        <v>0.61607095440000004</v>
      </c>
      <c r="D139" s="7" t="str">
        <f t="shared" si="46"/>
        <v>N/A</v>
      </c>
      <c r="E139" s="9">
        <v>0.1135536468</v>
      </c>
      <c r="F139" s="7" t="str">
        <f t="shared" si="47"/>
        <v>N/A</v>
      </c>
      <c r="G139" s="9">
        <v>0.76024115560000005</v>
      </c>
      <c r="H139" s="7" t="str">
        <f t="shared" si="48"/>
        <v>N/A</v>
      </c>
      <c r="I139" s="8">
        <v>-81.599999999999994</v>
      </c>
      <c r="J139" s="8">
        <v>569.5</v>
      </c>
      <c r="K139" s="3" t="s">
        <v>734</v>
      </c>
      <c r="L139" s="85" t="str">
        <f t="shared" si="44"/>
        <v>No</v>
      </c>
    </row>
    <row r="140" spans="1:12" ht="25" x14ac:dyDescent="0.25">
      <c r="A140" s="108" t="s">
        <v>501</v>
      </c>
      <c r="B140" s="21" t="s">
        <v>213</v>
      </c>
      <c r="C140" s="9">
        <v>7.6969037124000002</v>
      </c>
      <c r="D140" s="7" t="str">
        <f t="shared" si="46"/>
        <v>N/A</v>
      </c>
      <c r="E140" s="9">
        <v>6.6229921871000004</v>
      </c>
      <c r="F140" s="7" t="str">
        <f t="shared" si="47"/>
        <v>N/A</v>
      </c>
      <c r="G140" s="9">
        <v>4.1265182723000002</v>
      </c>
      <c r="H140" s="7" t="str">
        <f t="shared" si="48"/>
        <v>N/A</v>
      </c>
      <c r="I140" s="8">
        <v>-14</v>
      </c>
      <c r="J140" s="8">
        <v>-37.700000000000003</v>
      </c>
      <c r="K140" s="3" t="s">
        <v>734</v>
      </c>
      <c r="L140" s="85" t="str">
        <f t="shared" si="44"/>
        <v>No</v>
      </c>
    </row>
    <row r="141" spans="1:12" ht="25" x14ac:dyDescent="0.25">
      <c r="A141" s="108" t="s">
        <v>502</v>
      </c>
      <c r="B141" s="21" t="s">
        <v>213</v>
      </c>
      <c r="C141" s="9">
        <v>3.12018695E-2</v>
      </c>
      <c r="D141" s="7" t="str">
        <f t="shared" si="46"/>
        <v>N/A</v>
      </c>
      <c r="E141" s="9">
        <v>2.9116319999999999E-3</v>
      </c>
      <c r="F141" s="7" t="str">
        <f t="shared" si="47"/>
        <v>N/A</v>
      </c>
      <c r="G141" s="9">
        <v>0</v>
      </c>
      <c r="H141" s="7" t="str">
        <f t="shared" si="48"/>
        <v>N/A</v>
      </c>
      <c r="I141" s="8">
        <v>-90.7</v>
      </c>
      <c r="J141" s="8">
        <v>-100</v>
      </c>
      <c r="K141" s="3" t="s">
        <v>734</v>
      </c>
      <c r="L141" s="85" t="str">
        <f t="shared" si="44"/>
        <v>No</v>
      </c>
    </row>
    <row r="142" spans="1:12" ht="25" x14ac:dyDescent="0.25">
      <c r="A142" s="108" t="s">
        <v>503</v>
      </c>
      <c r="B142" s="21" t="s">
        <v>213</v>
      </c>
      <c r="C142" s="9">
        <v>64.624382600999994</v>
      </c>
      <c r="D142" s="5" t="str">
        <f t="shared" ref="D142" si="49">IF($B142="N/A","N/A",IF(C142&lt;0,"No","Yes"))</f>
        <v>N/A</v>
      </c>
      <c r="E142" s="9">
        <v>6.5385548599999996</v>
      </c>
      <c r="F142" s="5" t="str">
        <f t="shared" ref="F142" si="50">IF($B142="N/A","N/A",IF(E142&lt;0,"No","Yes"))</f>
        <v>N/A</v>
      </c>
      <c r="G142" s="9">
        <v>3.6597655628000001</v>
      </c>
      <c r="H142" s="5" t="str">
        <f t="shared" ref="H142" si="51">IF($B142="N/A","N/A",IF(G142&lt;0,"No","Yes"))</f>
        <v>N/A</v>
      </c>
      <c r="I142" s="8">
        <v>-89.9</v>
      </c>
      <c r="J142" s="8">
        <v>-44</v>
      </c>
      <c r="K142" s="3" t="s">
        <v>734</v>
      </c>
      <c r="L142" s="85" t="str">
        <f t="shared" si="44"/>
        <v>No</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1750</v>
      </c>
      <c r="J143" s="8" t="s">
        <v>1750</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1750</v>
      </c>
      <c r="J144" s="8" t="s">
        <v>1750</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1750</v>
      </c>
      <c r="J145" s="8" t="s">
        <v>1750</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1750</v>
      </c>
      <c r="J146" s="8" t="s">
        <v>1750</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1750</v>
      </c>
      <c r="J147" s="8" t="s">
        <v>1750</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1750</v>
      </c>
      <c r="J148" s="8" t="s">
        <v>1750</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1750</v>
      </c>
      <c r="J149" s="8" t="s">
        <v>1750</v>
      </c>
      <c r="K149" s="3" t="s">
        <v>734</v>
      </c>
      <c r="L149" s="85" t="str">
        <f t="shared" si="55"/>
        <v>N/A</v>
      </c>
    </row>
    <row r="150" spans="1:12" x14ac:dyDescent="0.25">
      <c r="A150" s="116" t="s">
        <v>733</v>
      </c>
      <c r="B150" s="25" t="s">
        <v>213</v>
      </c>
      <c r="C150" s="1">
        <v>199751</v>
      </c>
      <c r="D150" s="7" t="str">
        <f t="shared" ref="D150:D172" si="56">IF($B150="N/A","N/A",IF(C150&gt;10,"No",IF(C150&lt;-10,"No","Yes")))</f>
        <v>N/A</v>
      </c>
      <c r="E150" s="1">
        <v>280682</v>
      </c>
      <c r="F150" s="7" t="str">
        <f t="shared" ref="F150:F172" si="57">IF($B150="N/A","N/A",IF(E150&gt;10,"No",IF(E150&lt;-10,"No","Yes")))</f>
        <v>N/A</v>
      </c>
      <c r="G150" s="1">
        <v>330795</v>
      </c>
      <c r="H150" s="7" t="str">
        <f t="shared" ref="H150:H172" si="58">IF($B150="N/A","N/A",IF(G150&gt;10,"No",IF(G150&lt;-10,"No","Yes")))</f>
        <v>N/A</v>
      </c>
      <c r="I150" s="8">
        <v>40.520000000000003</v>
      </c>
      <c r="J150" s="8">
        <v>17.850000000000001</v>
      </c>
      <c r="K150" s="25" t="s">
        <v>734</v>
      </c>
      <c r="L150" s="85" t="str">
        <f t="shared" ref="L150:L172" si="59">IF(J150="Div by 0", "N/A", IF(K150="N/A","N/A", IF(J150&gt;VALUE(MID(K150,1,2)), "No", IF(J150&lt;-1*VALUE(MID(K150,1,2)), "No", "Yes"))))</f>
        <v>Yes</v>
      </c>
    </row>
    <row r="151" spans="1:12" x14ac:dyDescent="0.25">
      <c r="A151" s="116" t="s">
        <v>531</v>
      </c>
      <c r="B151" s="25" t="s">
        <v>213</v>
      </c>
      <c r="C151" s="1">
        <v>6338</v>
      </c>
      <c r="D151" s="7" t="str">
        <f t="shared" si="56"/>
        <v>N/A</v>
      </c>
      <c r="E151" s="1">
        <v>8234</v>
      </c>
      <c r="F151" s="7" t="str">
        <f t="shared" si="57"/>
        <v>N/A</v>
      </c>
      <c r="G151" s="1">
        <v>818</v>
      </c>
      <c r="H151" s="7" t="str">
        <f t="shared" si="58"/>
        <v>N/A</v>
      </c>
      <c r="I151" s="8">
        <v>29.91</v>
      </c>
      <c r="J151" s="8">
        <v>-90.1</v>
      </c>
      <c r="K151" s="25" t="s">
        <v>734</v>
      </c>
      <c r="L151" s="85" t="str">
        <f t="shared" si="59"/>
        <v>No</v>
      </c>
    </row>
    <row r="152" spans="1:12" x14ac:dyDescent="0.25">
      <c r="A152" s="116" t="s">
        <v>532</v>
      </c>
      <c r="B152" s="25" t="s">
        <v>213</v>
      </c>
      <c r="C152" s="1">
        <v>23149</v>
      </c>
      <c r="D152" s="7" t="str">
        <f t="shared" si="56"/>
        <v>N/A</v>
      </c>
      <c r="E152" s="1">
        <v>33530</v>
      </c>
      <c r="F152" s="7" t="str">
        <f t="shared" si="57"/>
        <v>N/A</v>
      </c>
      <c r="G152" s="1">
        <v>3769</v>
      </c>
      <c r="H152" s="7" t="str">
        <f t="shared" si="58"/>
        <v>N/A</v>
      </c>
      <c r="I152" s="8">
        <v>44.84</v>
      </c>
      <c r="J152" s="8">
        <v>-88.8</v>
      </c>
      <c r="K152" s="25" t="s">
        <v>734</v>
      </c>
      <c r="L152" s="85" t="str">
        <f t="shared" si="59"/>
        <v>No</v>
      </c>
    </row>
    <row r="153" spans="1:12" x14ac:dyDescent="0.25">
      <c r="A153" s="116" t="s">
        <v>533</v>
      </c>
      <c r="B153" s="25" t="s">
        <v>213</v>
      </c>
      <c r="C153" s="1">
        <v>132673</v>
      </c>
      <c r="D153" s="7" t="str">
        <f t="shared" si="56"/>
        <v>N/A</v>
      </c>
      <c r="E153" s="1">
        <v>190513</v>
      </c>
      <c r="F153" s="7" t="str">
        <f t="shared" si="57"/>
        <v>N/A</v>
      </c>
      <c r="G153" s="1">
        <v>36399</v>
      </c>
      <c r="H153" s="7" t="str">
        <f t="shared" si="58"/>
        <v>N/A</v>
      </c>
      <c r="I153" s="8">
        <v>43.6</v>
      </c>
      <c r="J153" s="8">
        <v>-80.900000000000006</v>
      </c>
      <c r="K153" s="25" t="s">
        <v>734</v>
      </c>
      <c r="L153" s="85" t="str">
        <f t="shared" si="59"/>
        <v>No</v>
      </c>
    </row>
    <row r="154" spans="1:12" x14ac:dyDescent="0.25">
      <c r="A154" s="116" t="s">
        <v>534</v>
      </c>
      <c r="B154" s="25" t="s">
        <v>213</v>
      </c>
      <c r="C154" s="1">
        <v>37591</v>
      </c>
      <c r="D154" s="7" t="str">
        <f t="shared" si="56"/>
        <v>N/A</v>
      </c>
      <c r="E154" s="1">
        <v>48405</v>
      </c>
      <c r="F154" s="7" t="str">
        <f t="shared" si="57"/>
        <v>N/A</v>
      </c>
      <c r="G154" s="1">
        <v>13955</v>
      </c>
      <c r="H154" s="7" t="str">
        <f t="shared" si="58"/>
        <v>N/A</v>
      </c>
      <c r="I154" s="8">
        <v>28.77</v>
      </c>
      <c r="J154" s="8">
        <v>-71.2</v>
      </c>
      <c r="K154" s="25" t="s">
        <v>734</v>
      </c>
      <c r="L154" s="85" t="str">
        <f t="shared" si="59"/>
        <v>No</v>
      </c>
    </row>
    <row r="155" spans="1:12" x14ac:dyDescent="0.25">
      <c r="A155" s="108" t="s">
        <v>535</v>
      </c>
      <c r="B155" s="3" t="s">
        <v>213</v>
      </c>
      <c r="C155" s="9">
        <v>52.745665502999998</v>
      </c>
      <c r="D155" s="5" t="str">
        <f t="shared" ref="D155:D159" si="60">IF($B155="N/A","N/A",IF(C155&lt;0,"No","Yes"))</f>
        <v>N/A</v>
      </c>
      <c r="E155" s="9">
        <v>67.061687806999998</v>
      </c>
      <c r="F155" s="5" t="str">
        <f t="shared" ref="F155:F159" si="61">IF($B155="N/A","N/A",IF(E155&lt;0,"No","Yes"))</f>
        <v>N/A</v>
      </c>
      <c r="G155" s="9">
        <v>79.029603101999996</v>
      </c>
      <c r="H155" s="5" t="str">
        <f t="shared" ref="H155:H159" si="62">IF($B155="N/A","N/A",IF(G155&lt;0,"No","Yes"))</f>
        <v>N/A</v>
      </c>
      <c r="I155" s="8">
        <v>27.14</v>
      </c>
      <c r="J155" s="8">
        <v>17.850000000000001</v>
      </c>
      <c r="K155" s="25" t="s">
        <v>734</v>
      </c>
      <c r="L155" s="85" t="str">
        <f>IF(J155="Div by 0", "N/A", IF(OR(J155="N/A",K155="N/A"),"N/A", IF(J155&gt;VALUE(MID(K155,1,2)), "No", IF(J155&lt;-1*VALUE(MID(K155,1,2)), "No", "Yes"))))</f>
        <v>Yes</v>
      </c>
    </row>
    <row r="156" spans="1:12" x14ac:dyDescent="0.25">
      <c r="A156" s="108" t="s">
        <v>536</v>
      </c>
      <c r="B156" s="3" t="s">
        <v>213</v>
      </c>
      <c r="C156" s="9">
        <v>39.989904725999999</v>
      </c>
      <c r="D156" s="5" t="str">
        <f t="shared" si="60"/>
        <v>N/A</v>
      </c>
      <c r="E156" s="9">
        <v>54.436070342000001</v>
      </c>
      <c r="F156" s="5" t="str">
        <f t="shared" si="61"/>
        <v>N/A</v>
      </c>
      <c r="G156" s="9">
        <v>35.720524017000002</v>
      </c>
      <c r="H156" s="5" t="str">
        <f t="shared" si="62"/>
        <v>N/A</v>
      </c>
      <c r="I156" s="8">
        <v>36.119999999999997</v>
      </c>
      <c r="J156" s="8">
        <v>-34.4</v>
      </c>
      <c r="K156" s="3" t="s">
        <v>734</v>
      </c>
      <c r="L156" s="85" t="str">
        <f t="shared" ref="L156:L159" si="63">IF(J156="Div by 0", "N/A", IF(OR(J156="N/A",K156="N/A"),"N/A", IF(J156&gt;VALUE(MID(K156,1,2)), "No", IF(J156&lt;-1*VALUE(MID(K156,1,2)), "No", "Yes"))))</f>
        <v>No</v>
      </c>
    </row>
    <row r="157" spans="1:12" ht="25" x14ac:dyDescent="0.25">
      <c r="A157" s="108" t="s">
        <v>537</v>
      </c>
      <c r="B157" s="3" t="s">
        <v>213</v>
      </c>
      <c r="C157" s="9">
        <v>47.603281991999999</v>
      </c>
      <c r="D157" s="5" t="str">
        <f t="shared" si="60"/>
        <v>N/A</v>
      </c>
      <c r="E157" s="9">
        <v>64.847406491000001</v>
      </c>
      <c r="F157" s="5" t="str">
        <f t="shared" si="61"/>
        <v>N/A</v>
      </c>
      <c r="G157" s="9">
        <v>51.264961915000001</v>
      </c>
      <c r="H157" s="5" t="str">
        <f t="shared" si="62"/>
        <v>N/A</v>
      </c>
      <c r="I157" s="8">
        <v>36.22</v>
      </c>
      <c r="J157" s="8">
        <v>-20.9</v>
      </c>
      <c r="K157" s="3" t="s">
        <v>734</v>
      </c>
      <c r="L157" s="85" t="str">
        <f t="shared" si="63"/>
        <v>Yes</v>
      </c>
    </row>
    <row r="158" spans="1:12" x14ac:dyDescent="0.25">
      <c r="A158" s="108" t="s">
        <v>538</v>
      </c>
      <c r="B158" s="3" t="s">
        <v>213</v>
      </c>
      <c r="C158" s="9">
        <v>58.961584954000003</v>
      </c>
      <c r="D158" s="5" t="str">
        <f t="shared" si="60"/>
        <v>N/A</v>
      </c>
      <c r="E158" s="9">
        <v>75.212396368</v>
      </c>
      <c r="F158" s="5" t="str">
        <f t="shared" si="61"/>
        <v>N/A</v>
      </c>
      <c r="G158" s="9">
        <v>78.237038948000006</v>
      </c>
      <c r="H158" s="5" t="str">
        <f t="shared" si="62"/>
        <v>N/A</v>
      </c>
      <c r="I158" s="8">
        <v>27.56</v>
      </c>
      <c r="J158" s="8">
        <v>4.0209999999999999</v>
      </c>
      <c r="K158" s="3" t="s">
        <v>734</v>
      </c>
      <c r="L158" s="85" t="str">
        <f t="shared" si="63"/>
        <v>Yes</v>
      </c>
    </row>
    <row r="159" spans="1:12" x14ac:dyDescent="0.25">
      <c r="A159" s="108" t="s">
        <v>539</v>
      </c>
      <c r="B159" s="3" t="s">
        <v>213</v>
      </c>
      <c r="C159" s="9">
        <v>42.136708065999997</v>
      </c>
      <c r="D159" s="5" t="str">
        <f t="shared" si="60"/>
        <v>N/A</v>
      </c>
      <c r="E159" s="9">
        <v>49.186574671999999</v>
      </c>
      <c r="F159" s="5" t="str">
        <f t="shared" si="61"/>
        <v>N/A</v>
      </c>
      <c r="G159" s="9">
        <v>49.755767104999997</v>
      </c>
      <c r="H159" s="5" t="str">
        <f t="shared" si="62"/>
        <v>N/A</v>
      </c>
      <c r="I159" s="8">
        <v>16.73</v>
      </c>
      <c r="J159" s="8">
        <v>1.157</v>
      </c>
      <c r="K159" s="3" t="s">
        <v>734</v>
      </c>
      <c r="L159" s="85" t="str">
        <f t="shared" si="63"/>
        <v>Yes</v>
      </c>
    </row>
    <row r="160" spans="1:12" ht="25" x14ac:dyDescent="0.25">
      <c r="A160" s="116" t="s">
        <v>540</v>
      </c>
      <c r="B160" s="25" t="s">
        <v>213</v>
      </c>
      <c r="C160" s="1">
        <v>142565.19</v>
      </c>
      <c r="D160" s="7" t="str">
        <f t="shared" si="56"/>
        <v>N/A</v>
      </c>
      <c r="E160" s="1">
        <v>194942.69</v>
      </c>
      <c r="F160" s="7" t="str">
        <f t="shared" si="57"/>
        <v>N/A</v>
      </c>
      <c r="G160" s="1">
        <v>224171.24</v>
      </c>
      <c r="H160" s="7" t="str">
        <f t="shared" si="58"/>
        <v>N/A</v>
      </c>
      <c r="I160" s="8">
        <v>36.74</v>
      </c>
      <c r="J160" s="8">
        <v>14.99</v>
      </c>
      <c r="K160" s="25" t="s">
        <v>734</v>
      </c>
      <c r="L160" s="85" t="str">
        <f t="shared" si="59"/>
        <v>Yes</v>
      </c>
    </row>
    <row r="161" spans="1:12" x14ac:dyDescent="0.25">
      <c r="A161" s="116" t="s">
        <v>541</v>
      </c>
      <c r="B161" s="25" t="s">
        <v>213</v>
      </c>
      <c r="C161" s="10">
        <v>352002517</v>
      </c>
      <c r="D161" s="7" t="str">
        <f t="shared" si="56"/>
        <v>N/A</v>
      </c>
      <c r="E161" s="10">
        <v>977288601</v>
      </c>
      <c r="F161" s="7" t="str">
        <f t="shared" si="57"/>
        <v>N/A</v>
      </c>
      <c r="G161" s="10">
        <v>837914624</v>
      </c>
      <c r="H161" s="7" t="str">
        <f t="shared" si="58"/>
        <v>N/A</v>
      </c>
      <c r="I161" s="8">
        <v>177.6</v>
      </c>
      <c r="J161" s="8">
        <v>-14.3</v>
      </c>
      <c r="K161" s="25" t="s">
        <v>734</v>
      </c>
      <c r="L161" s="85" t="str">
        <f t="shared" si="59"/>
        <v>Yes</v>
      </c>
    </row>
    <row r="162" spans="1:12" x14ac:dyDescent="0.25">
      <c r="A162" s="116" t="s">
        <v>1262</v>
      </c>
      <c r="B162" s="25" t="s">
        <v>213</v>
      </c>
      <c r="C162" s="10">
        <v>1762.2065321</v>
      </c>
      <c r="D162" s="7" t="str">
        <f t="shared" si="56"/>
        <v>N/A</v>
      </c>
      <c r="E162" s="10">
        <v>3481.8356752</v>
      </c>
      <c r="F162" s="7" t="str">
        <f t="shared" si="57"/>
        <v>N/A</v>
      </c>
      <c r="G162" s="10">
        <v>2533.0329176999999</v>
      </c>
      <c r="H162" s="7" t="str">
        <f t="shared" si="58"/>
        <v>N/A</v>
      </c>
      <c r="I162" s="8">
        <v>97.58</v>
      </c>
      <c r="J162" s="8">
        <v>-27.3</v>
      </c>
      <c r="K162" s="25" t="s">
        <v>734</v>
      </c>
      <c r="L162" s="85" t="str">
        <f t="shared" si="59"/>
        <v>Yes</v>
      </c>
    </row>
    <row r="163" spans="1:12" ht="25" x14ac:dyDescent="0.25">
      <c r="A163" s="116" t="s">
        <v>1263</v>
      </c>
      <c r="B163" s="25" t="s">
        <v>213</v>
      </c>
      <c r="C163" s="10">
        <v>1436.7319344</v>
      </c>
      <c r="D163" s="7" t="str">
        <f t="shared" si="56"/>
        <v>N/A</v>
      </c>
      <c r="E163" s="10">
        <v>3062.1241194999998</v>
      </c>
      <c r="F163" s="7" t="str">
        <f t="shared" si="57"/>
        <v>N/A</v>
      </c>
      <c r="G163" s="10">
        <v>1295.8520782000001</v>
      </c>
      <c r="H163" s="7" t="str">
        <f t="shared" si="58"/>
        <v>N/A</v>
      </c>
      <c r="I163" s="8">
        <v>113.1</v>
      </c>
      <c r="J163" s="8">
        <v>-57.7</v>
      </c>
      <c r="K163" s="25" t="s">
        <v>734</v>
      </c>
      <c r="L163" s="85" t="str">
        <f t="shared" si="59"/>
        <v>No</v>
      </c>
    </row>
    <row r="164" spans="1:12" ht="25" x14ac:dyDescent="0.25">
      <c r="A164" s="116" t="s">
        <v>1264</v>
      </c>
      <c r="B164" s="25" t="s">
        <v>213</v>
      </c>
      <c r="C164" s="10">
        <v>4996.3477472000004</v>
      </c>
      <c r="D164" s="7" t="str">
        <f t="shared" si="56"/>
        <v>N/A</v>
      </c>
      <c r="E164" s="10">
        <v>10760.488905</v>
      </c>
      <c r="F164" s="7" t="str">
        <f t="shared" si="57"/>
        <v>N/A</v>
      </c>
      <c r="G164" s="10">
        <v>4216.5282568000002</v>
      </c>
      <c r="H164" s="7" t="str">
        <f t="shared" si="58"/>
        <v>N/A</v>
      </c>
      <c r="I164" s="8">
        <v>115.4</v>
      </c>
      <c r="J164" s="8">
        <v>-60.8</v>
      </c>
      <c r="K164" s="25" t="s">
        <v>734</v>
      </c>
      <c r="L164" s="85" t="str">
        <f t="shared" si="59"/>
        <v>No</v>
      </c>
    </row>
    <row r="165" spans="1:12" ht="25" x14ac:dyDescent="0.25">
      <c r="A165" s="116" t="s">
        <v>1265</v>
      </c>
      <c r="B165" s="25" t="s">
        <v>213</v>
      </c>
      <c r="C165" s="10">
        <v>1043.8903092999999</v>
      </c>
      <c r="D165" s="7" t="str">
        <f t="shared" si="56"/>
        <v>N/A</v>
      </c>
      <c r="E165" s="10">
        <v>2080.5349713999999</v>
      </c>
      <c r="F165" s="7" t="str">
        <f t="shared" si="57"/>
        <v>N/A</v>
      </c>
      <c r="G165" s="10">
        <v>1064.3201736000001</v>
      </c>
      <c r="H165" s="7" t="str">
        <f t="shared" si="58"/>
        <v>N/A</v>
      </c>
      <c r="I165" s="8">
        <v>99.31</v>
      </c>
      <c r="J165" s="8">
        <v>-48.8</v>
      </c>
      <c r="K165" s="25" t="s">
        <v>734</v>
      </c>
      <c r="L165" s="85" t="str">
        <f t="shared" si="59"/>
        <v>No</v>
      </c>
    </row>
    <row r="166" spans="1:12" ht="25" x14ac:dyDescent="0.25">
      <c r="A166" s="116" t="s">
        <v>1266</v>
      </c>
      <c r="B166" s="25" t="s">
        <v>213</v>
      </c>
      <c r="C166" s="10">
        <v>2360.6713574999999</v>
      </c>
      <c r="D166" s="7" t="str">
        <f t="shared" si="56"/>
        <v>N/A</v>
      </c>
      <c r="E166" s="10">
        <v>4026.5864889999998</v>
      </c>
      <c r="F166" s="7" t="str">
        <f t="shared" si="57"/>
        <v>N/A</v>
      </c>
      <c r="G166" s="10">
        <v>2433.8697241</v>
      </c>
      <c r="H166" s="7" t="str">
        <f t="shared" si="58"/>
        <v>N/A</v>
      </c>
      <c r="I166" s="8">
        <v>70.569999999999993</v>
      </c>
      <c r="J166" s="8">
        <v>-39.6</v>
      </c>
      <c r="K166" s="25" t="s">
        <v>734</v>
      </c>
      <c r="L166" s="85" t="str">
        <f t="shared" si="59"/>
        <v>No</v>
      </c>
    </row>
    <row r="167" spans="1:12" x14ac:dyDescent="0.25">
      <c r="A167" s="142" t="s">
        <v>542</v>
      </c>
      <c r="B167" s="21" t="s">
        <v>213</v>
      </c>
      <c r="C167" s="26">
        <v>297698360</v>
      </c>
      <c r="D167" s="7" t="str">
        <f t="shared" si="56"/>
        <v>N/A</v>
      </c>
      <c r="E167" s="26">
        <v>460844637</v>
      </c>
      <c r="F167" s="7" t="str">
        <f t="shared" si="57"/>
        <v>N/A</v>
      </c>
      <c r="G167" s="26">
        <v>598236607</v>
      </c>
      <c r="H167" s="7" t="str">
        <f t="shared" si="58"/>
        <v>N/A</v>
      </c>
      <c r="I167" s="8">
        <v>54.8</v>
      </c>
      <c r="J167" s="8">
        <v>29.81</v>
      </c>
      <c r="K167" s="25" t="s">
        <v>734</v>
      </c>
      <c r="L167" s="85" t="str">
        <f t="shared" si="59"/>
        <v>Yes</v>
      </c>
    </row>
    <row r="168" spans="1:12" x14ac:dyDescent="0.25">
      <c r="A168" s="142" t="s">
        <v>1267</v>
      </c>
      <c r="B168" s="21" t="s">
        <v>213</v>
      </c>
      <c r="C168" s="26">
        <v>1490.3472824</v>
      </c>
      <c r="D168" s="7" t="str">
        <f t="shared" si="56"/>
        <v>N/A</v>
      </c>
      <c r="E168" s="26">
        <v>1641.8745661999999</v>
      </c>
      <c r="F168" s="7" t="str">
        <f t="shared" si="57"/>
        <v>N/A</v>
      </c>
      <c r="G168" s="26">
        <v>1808.4814068999999</v>
      </c>
      <c r="H168" s="7" t="str">
        <f t="shared" si="58"/>
        <v>N/A</v>
      </c>
      <c r="I168" s="8">
        <v>10.17</v>
      </c>
      <c r="J168" s="8">
        <v>10.15</v>
      </c>
      <c r="K168" s="25" t="s">
        <v>734</v>
      </c>
      <c r="L168" s="85" t="str">
        <f t="shared" si="59"/>
        <v>Yes</v>
      </c>
    </row>
    <row r="169" spans="1:12" ht="25" x14ac:dyDescent="0.25">
      <c r="A169" s="142" t="s">
        <v>1268</v>
      </c>
      <c r="B169" s="25" t="s">
        <v>213</v>
      </c>
      <c r="C169" s="10">
        <v>3366.2970968999998</v>
      </c>
      <c r="D169" s="7" t="str">
        <f t="shared" si="56"/>
        <v>N/A</v>
      </c>
      <c r="E169" s="10">
        <v>3987.251761</v>
      </c>
      <c r="F169" s="7" t="str">
        <f t="shared" si="57"/>
        <v>N/A</v>
      </c>
      <c r="G169" s="10">
        <v>3146.6026895</v>
      </c>
      <c r="H169" s="7" t="str">
        <f t="shared" si="58"/>
        <v>N/A</v>
      </c>
      <c r="I169" s="8">
        <v>18.45</v>
      </c>
      <c r="J169" s="8">
        <v>-21.1</v>
      </c>
      <c r="K169" s="25" t="s">
        <v>734</v>
      </c>
      <c r="L169" s="85" t="str">
        <f t="shared" si="59"/>
        <v>Yes</v>
      </c>
    </row>
    <row r="170" spans="1:12" ht="25" x14ac:dyDescent="0.25">
      <c r="A170" s="142" t="s">
        <v>1269</v>
      </c>
      <c r="B170" s="25" t="s">
        <v>213</v>
      </c>
      <c r="C170" s="10">
        <v>6451.4829149999996</v>
      </c>
      <c r="D170" s="7" t="str">
        <f t="shared" si="56"/>
        <v>N/A</v>
      </c>
      <c r="E170" s="10">
        <v>7450.7517148999996</v>
      </c>
      <c r="F170" s="7" t="str">
        <f t="shared" si="57"/>
        <v>N/A</v>
      </c>
      <c r="G170" s="10">
        <v>2343.0862298000002</v>
      </c>
      <c r="H170" s="7" t="str">
        <f t="shared" si="58"/>
        <v>N/A</v>
      </c>
      <c r="I170" s="8">
        <v>15.49</v>
      </c>
      <c r="J170" s="8">
        <v>-68.599999999999994</v>
      </c>
      <c r="K170" s="25" t="s">
        <v>734</v>
      </c>
      <c r="L170" s="85" t="str">
        <f t="shared" si="59"/>
        <v>No</v>
      </c>
    </row>
    <row r="171" spans="1:12" ht="25" x14ac:dyDescent="0.25">
      <c r="A171" s="142" t="s">
        <v>1270</v>
      </c>
      <c r="B171" s="25" t="s">
        <v>213</v>
      </c>
      <c r="C171" s="10">
        <v>761.34735024999998</v>
      </c>
      <c r="D171" s="7" t="str">
        <f t="shared" si="56"/>
        <v>N/A</v>
      </c>
      <c r="E171" s="10">
        <v>711.73656916000004</v>
      </c>
      <c r="F171" s="7" t="str">
        <f t="shared" si="57"/>
        <v>N/A</v>
      </c>
      <c r="G171" s="10">
        <v>272.94480618</v>
      </c>
      <c r="H171" s="7" t="str">
        <f t="shared" si="58"/>
        <v>N/A</v>
      </c>
      <c r="I171" s="8">
        <v>-6.52</v>
      </c>
      <c r="J171" s="8">
        <v>-61.7</v>
      </c>
      <c r="K171" s="25" t="s">
        <v>734</v>
      </c>
      <c r="L171" s="85" t="str">
        <f t="shared" si="59"/>
        <v>No</v>
      </c>
    </row>
    <row r="172" spans="1:12" ht="25" x14ac:dyDescent="0.25">
      <c r="A172" s="142" t="s">
        <v>1271</v>
      </c>
      <c r="B172" s="25" t="s">
        <v>213</v>
      </c>
      <c r="C172" s="10">
        <v>691.84522890999995</v>
      </c>
      <c r="D172" s="7" t="str">
        <f t="shared" si="56"/>
        <v>N/A</v>
      </c>
      <c r="E172" s="10">
        <v>879.96760664999999</v>
      </c>
      <c r="F172" s="7" t="str">
        <f t="shared" si="57"/>
        <v>N/A</v>
      </c>
      <c r="G172" s="10">
        <v>552.87817986000005</v>
      </c>
      <c r="H172" s="7" t="str">
        <f t="shared" si="58"/>
        <v>N/A</v>
      </c>
      <c r="I172" s="8">
        <v>27.19</v>
      </c>
      <c r="J172" s="8">
        <v>-37.200000000000003</v>
      </c>
      <c r="K172" s="25" t="s">
        <v>734</v>
      </c>
      <c r="L172" s="85" t="str">
        <f t="shared" si="59"/>
        <v>No</v>
      </c>
    </row>
    <row r="173" spans="1:12" ht="25" x14ac:dyDescent="0.25">
      <c r="A173" s="108" t="s">
        <v>543</v>
      </c>
      <c r="B173" s="76" t="s">
        <v>213</v>
      </c>
      <c r="C173" s="77">
        <v>40189032</v>
      </c>
      <c r="D173" s="72" t="str">
        <f>IF($B173="N/A","N/A",IF(C173&gt;10,"No",IF(C173&lt;-10,"No","Yes")))</f>
        <v>N/A</v>
      </c>
      <c r="E173" s="77">
        <v>54709449</v>
      </c>
      <c r="F173" s="72" t="str">
        <f>IF($B173="N/A","N/A",IF(E173&gt;10,"No",IF(E173&lt;-10,"No","Yes")))</f>
        <v>N/A</v>
      </c>
      <c r="G173" s="77">
        <v>61160540</v>
      </c>
      <c r="H173" s="72" t="str">
        <f>IF($B173="N/A","N/A",IF(G173&gt;10,"No",IF(G173&lt;-10,"No","Yes")))</f>
        <v>N/A</v>
      </c>
      <c r="I173" s="73">
        <v>36.130000000000003</v>
      </c>
      <c r="J173" s="73">
        <v>11.79</v>
      </c>
      <c r="K173" s="74" t="s">
        <v>734</v>
      </c>
      <c r="L173" s="87" t="str">
        <f>IF(J173="Div by 0", "N/A", IF(K173="N/A","N/A", IF(J173&gt;VALUE(MID(K173,1,2)), "No", IF(J173&lt;-1*VALUE(MID(K173,1,2)), "No", "Yes"))))</f>
        <v>Yes</v>
      </c>
    </row>
    <row r="174" spans="1:12" ht="25" x14ac:dyDescent="0.25">
      <c r="A174" s="108" t="s">
        <v>1272</v>
      </c>
      <c r="B174" s="25" t="s">
        <v>213</v>
      </c>
      <c r="C174" s="10">
        <v>16358854</v>
      </c>
      <c r="D174" s="7" t="str">
        <f t="shared" ref="D174:D181" si="64">IF($B174="N/A","N/A",IF(C174&gt;10,"No",IF(C174&lt;-10,"No","Yes")))</f>
        <v>N/A</v>
      </c>
      <c r="E174" s="10">
        <v>23785593</v>
      </c>
      <c r="F174" s="7" t="str">
        <f t="shared" ref="F174:F181" si="65">IF($B174="N/A","N/A",IF(E174&gt;10,"No",IF(E174&lt;-10,"No","Yes")))</f>
        <v>N/A</v>
      </c>
      <c r="G174" s="10">
        <v>38953727</v>
      </c>
      <c r="H174" s="7" t="str">
        <f t="shared" ref="H174:H181" si="66">IF($B174="N/A","N/A",IF(G174&gt;10,"No",IF(G174&lt;-10,"No","Yes")))</f>
        <v>N/A</v>
      </c>
      <c r="I174" s="8">
        <v>45.4</v>
      </c>
      <c r="J174" s="8">
        <v>63.77</v>
      </c>
      <c r="K174" s="25" t="s">
        <v>734</v>
      </c>
      <c r="L174" s="85" t="str">
        <f t="shared" ref="L174:L181" si="67">IF(J174="Div by 0", "N/A", IF(K174="N/A","N/A", IF(J174&gt;VALUE(MID(K174,1,2)), "No", IF(J174&lt;-1*VALUE(MID(K174,1,2)), "No", "Yes"))))</f>
        <v>No</v>
      </c>
    </row>
    <row r="175" spans="1:12" ht="25" x14ac:dyDescent="0.25">
      <c r="A175" s="108" t="s">
        <v>544</v>
      </c>
      <c r="B175" s="25" t="s">
        <v>213</v>
      </c>
      <c r="C175" s="10">
        <v>61443211</v>
      </c>
      <c r="D175" s="7" t="str">
        <f t="shared" si="64"/>
        <v>N/A</v>
      </c>
      <c r="E175" s="10">
        <v>133394588</v>
      </c>
      <c r="F175" s="7" t="str">
        <f t="shared" si="65"/>
        <v>N/A</v>
      </c>
      <c r="G175" s="10">
        <v>177465639</v>
      </c>
      <c r="H175" s="7" t="str">
        <f t="shared" si="66"/>
        <v>N/A</v>
      </c>
      <c r="I175" s="8">
        <v>117.1</v>
      </c>
      <c r="J175" s="8">
        <v>33.04</v>
      </c>
      <c r="K175" s="25" t="s">
        <v>734</v>
      </c>
      <c r="L175" s="85" t="str">
        <f t="shared" si="67"/>
        <v>No</v>
      </c>
    </row>
    <row r="176" spans="1:12" ht="25" x14ac:dyDescent="0.25">
      <c r="A176" s="108" t="s">
        <v>509</v>
      </c>
      <c r="B176" s="25" t="s">
        <v>213</v>
      </c>
      <c r="C176" s="10">
        <v>179707263</v>
      </c>
      <c r="D176" s="7" t="str">
        <f t="shared" si="64"/>
        <v>N/A</v>
      </c>
      <c r="E176" s="10">
        <v>248955007</v>
      </c>
      <c r="F176" s="7" t="str">
        <f t="shared" si="65"/>
        <v>N/A</v>
      </c>
      <c r="G176" s="10">
        <v>320656701</v>
      </c>
      <c r="H176" s="7" t="str">
        <f t="shared" si="66"/>
        <v>N/A</v>
      </c>
      <c r="I176" s="8">
        <v>38.53</v>
      </c>
      <c r="J176" s="8">
        <v>28.8</v>
      </c>
      <c r="K176" s="25" t="s">
        <v>734</v>
      </c>
      <c r="L176" s="85" t="str">
        <f t="shared" si="67"/>
        <v>Yes</v>
      </c>
    </row>
    <row r="177" spans="1:12" ht="25" x14ac:dyDescent="0.25">
      <c r="A177" s="108" t="s">
        <v>510</v>
      </c>
      <c r="B177" s="25" t="s">
        <v>213</v>
      </c>
      <c r="C177" s="10">
        <v>201.19564858000001</v>
      </c>
      <c r="D177" s="7" t="str">
        <f t="shared" si="64"/>
        <v>N/A</v>
      </c>
      <c r="E177" s="10">
        <v>194.91612928999999</v>
      </c>
      <c r="F177" s="7" t="str">
        <f t="shared" si="65"/>
        <v>N/A</v>
      </c>
      <c r="G177" s="10">
        <v>184.88955394999999</v>
      </c>
      <c r="H177" s="7" t="str">
        <f t="shared" si="66"/>
        <v>N/A</v>
      </c>
      <c r="I177" s="8">
        <v>-3.12</v>
      </c>
      <c r="J177" s="8">
        <v>-5.14</v>
      </c>
      <c r="K177" s="25" t="s">
        <v>734</v>
      </c>
      <c r="L177" s="85" t="str">
        <f t="shared" si="67"/>
        <v>Yes</v>
      </c>
    </row>
    <row r="178" spans="1:12" ht="25" x14ac:dyDescent="0.25">
      <c r="A178" s="108" t="s">
        <v>1273</v>
      </c>
      <c r="B178" s="21" t="s">
        <v>213</v>
      </c>
      <c r="C178" s="26">
        <v>81.896230806999995</v>
      </c>
      <c r="D178" s="7" t="str">
        <f t="shared" si="64"/>
        <v>N/A</v>
      </c>
      <c r="E178" s="26">
        <v>84.742138791000002</v>
      </c>
      <c r="F178" s="7" t="str">
        <f t="shared" si="65"/>
        <v>N/A</v>
      </c>
      <c r="G178" s="26">
        <v>117.75790747000001</v>
      </c>
      <c r="H178" s="7" t="str">
        <f t="shared" si="66"/>
        <v>N/A</v>
      </c>
      <c r="I178" s="8">
        <v>3.4750000000000001</v>
      </c>
      <c r="J178" s="8">
        <v>38.96</v>
      </c>
      <c r="K178" s="25" t="s">
        <v>734</v>
      </c>
      <c r="L178" s="85" t="str">
        <f t="shared" si="67"/>
        <v>No</v>
      </c>
    </row>
    <row r="179" spans="1:12" ht="25" x14ac:dyDescent="0.25">
      <c r="A179" s="108" t="s">
        <v>511</v>
      </c>
      <c r="B179" s="21" t="s">
        <v>213</v>
      </c>
      <c r="C179" s="26">
        <v>307.59901576999999</v>
      </c>
      <c r="D179" s="7" t="str">
        <f t="shared" si="64"/>
        <v>N/A</v>
      </c>
      <c r="E179" s="26">
        <v>475.25166559000002</v>
      </c>
      <c r="F179" s="7" t="str">
        <f t="shared" si="65"/>
        <v>N/A</v>
      </c>
      <c r="G179" s="26">
        <v>536.48222917999999</v>
      </c>
      <c r="H179" s="7" t="str">
        <f t="shared" si="66"/>
        <v>N/A</v>
      </c>
      <c r="I179" s="8">
        <v>54.5</v>
      </c>
      <c r="J179" s="8">
        <v>12.88</v>
      </c>
      <c r="K179" s="25" t="s">
        <v>734</v>
      </c>
      <c r="L179" s="85" t="str">
        <f t="shared" si="67"/>
        <v>Yes</v>
      </c>
    </row>
    <row r="180" spans="1:12" ht="25" x14ac:dyDescent="0.25">
      <c r="A180" s="108" t="s">
        <v>512</v>
      </c>
      <c r="B180" s="21" t="s">
        <v>213</v>
      </c>
      <c r="C180" s="26">
        <v>899.65638720000004</v>
      </c>
      <c r="D180" s="7" t="str">
        <f t="shared" si="64"/>
        <v>N/A</v>
      </c>
      <c r="E180" s="26">
        <v>886.96463257000005</v>
      </c>
      <c r="F180" s="7" t="str">
        <f t="shared" si="65"/>
        <v>N/A</v>
      </c>
      <c r="G180" s="26">
        <v>969.35171632000004</v>
      </c>
      <c r="H180" s="7" t="str">
        <f t="shared" si="66"/>
        <v>N/A</v>
      </c>
      <c r="I180" s="8">
        <v>-1.41</v>
      </c>
      <c r="J180" s="8">
        <v>9.2889999999999997</v>
      </c>
      <c r="K180" s="25" t="s">
        <v>734</v>
      </c>
      <c r="L180" s="85" t="str">
        <f t="shared" si="67"/>
        <v>Yes</v>
      </c>
    </row>
    <row r="181" spans="1:12" ht="25" x14ac:dyDescent="0.25">
      <c r="A181" s="108" t="s">
        <v>1624</v>
      </c>
      <c r="B181" s="25" t="s">
        <v>213</v>
      </c>
      <c r="C181" s="9">
        <v>79.181080445000006</v>
      </c>
      <c r="D181" s="7" t="str">
        <f t="shared" si="64"/>
        <v>N/A</v>
      </c>
      <c r="E181" s="9">
        <v>80.447267726000007</v>
      </c>
      <c r="F181" s="7" t="str">
        <f t="shared" si="65"/>
        <v>N/A</v>
      </c>
      <c r="G181" s="9">
        <v>73.828201755999999</v>
      </c>
      <c r="H181" s="7" t="str">
        <f t="shared" si="66"/>
        <v>N/A</v>
      </c>
      <c r="I181" s="8">
        <v>1.599</v>
      </c>
      <c r="J181" s="8">
        <v>-8.23</v>
      </c>
      <c r="K181" s="25" t="s">
        <v>734</v>
      </c>
      <c r="L181" s="85" t="str">
        <f t="shared" si="67"/>
        <v>Yes</v>
      </c>
    </row>
    <row r="182" spans="1:12" ht="25" x14ac:dyDescent="0.25">
      <c r="A182" s="108" t="s">
        <v>1625</v>
      </c>
      <c r="B182" s="78" t="s">
        <v>213</v>
      </c>
      <c r="C182" s="79">
        <v>80.956137583</v>
      </c>
      <c r="D182" s="75" t="str">
        <f t="shared" ref="D182" si="68">IF($B182="N/A","N/A",IF(C182&lt;0,"No","Yes"))</f>
        <v>N/A</v>
      </c>
      <c r="E182" s="79">
        <v>79.426767063</v>
      </c>
      <c r="F182" s="75" t="str">
        <f t="shared" ref="F182" si="69">IF($B182="N/A","N/A",IF(E182&lt;0,"No","Yes"))</f>
        <v>N/A</v>
      </c>
      <c r="G182" s="79">
        <v>64.425427873000004</v>
      </c>
      <c r="H182" s="75" t="str">
        <f t="shared" ref="H182" si="70">IF($B182="N/A","N/A",IF(G182&lt;0,"No","Yes"))</f>
        <v>N/A</v>
      </c>
      <c r="I182" s="73">
        <v>-1.89</v>
      </c>
      <c r="J182" s="73">
        <v>-18.899999999999999</v>
      </c>
      <c r="K182" s="78" t="s">
        <v>734</v>
      </c>
      <c r="L182" s="87" t="str">
        <f t="shared" ref="L182" si="71">IF(J182="Div by 0", "N/A", IF(OR(J182="N/A",K182="N/A"),"N/A", IF(J182&gt;VALUE(MID(K182,1,2)), "No", IF(J182&lt;-1*VALUE(MID(K182,1,2)), "No", "Yes"))))</f>
        <v>Yes</v>
      </c>
    </row>
    <row r="183" spans="1:12" ht="25" x14ac:dyDescent="0.25">
      <c r="A183" s="108" t="s">
        <v>1626</v>
      </c>
      <c r="B183" s="3" t="s">
        <v>213</v>
      </c>
      <c r="C183" s="9">
        <v>81.977623222999995</v>
      </c>
      <c r="D183" s="5" t="str">
        <f t="shared" ref="D183:D185" si="72">IF($B183="N/A","N/A",IF(C183&lt;0,"No","Yes"))</f>
        <v>N/A</v>
      </c>
      <c r="E183" s="9">
        <v>81.980316134999995</v>
      </c>
      <c r="F183" s="5" t="str">
        <f t="shared" ref="F183:F185" si="73">IF($B183="N/A","N/A",IF(E183&lt;0,"No","Yes"))</f>
        <v>N/A</v>
      </c>
      <c r="G183" s="9">
        <v>70.204298222000006</v>
      </c>
      <c r="H183" s="5" t="str">
        <f t="shared" ref="H183:H185" si="74">IF($B183="N/A","N/A",IF(G183&lt;0,"No","Yes"))</f>
        <v>N/A</v>
      </c>
      <c r="I183" s="8">
        <v>3.3E-3</v>
      </c>
      <c r="J183" s="8">
        <v>-14.4</v>
      </c>
      <c r="K183" s="3" t="s">
        <v>734</v>
      </c>
      <c r="L183" s="85" t="str">
        <f t="shared" ref="L183:L213" si="75">IF(J183="Div by 0", "N/A", IF(OR(J183="N/A",K183="N/A"),"N/A", IF(J183&gt;VALUE(MID(K183,1,2)), "No", IF(J183&lt;-1*VALUE(MID(K183,1,2)), "No", "Yes"))))</f>
        <v>Yes</v>
      </c>
    </row>
    <row r="184" spans="1:12" ht="25" x14ac:dyDescent="0.25">
      <c r="A184" s="108" t="s">
        <v>1627</v>
      </c>
      <c r="B184" s="3" t="s">
        <v>213</v>
      </c>
      <c r="C184" s="9">
        <v>80.277072200000006</v>
      </c>
      <c r="D184" s="5" t="str">
        <f t="shared" si="72"/>
        <v>N/A</v>
      </c>
      <c r="E184" s="9">
        <v>81.834310518999999</v>
      </c>
      <c r="F184" s="5" t="str">
        <f t="shared" si="73"/>
        <v>N/A</v>
      </c>
      <c r="G184" s="9">
        <v>59.666474354000002</v>
      </c>
      <c r="H184" s="5" t="str">
        <f t="shared" si="74"/>
        <v>N/A</v>
      </c>
      <c r="I184" s="8">
        <v>1.94</v>
      </c>
      <c r="J184" s="8">
        <v>-27.1</v>
      </c>
      <c r="K184" s="3" t="s">
        <v>734</v>
      </c>
      <c r="L184" s="85" t="str">
        <f t="shared" si="75"/>
        <v>Yes</v>
      </c>
    </row>
    <row r="185" spans="1:12" ht="25" x14ac:dyDescent="0.25">
      <c r="A185" s="108" t="s">
        <v>1628</v>
      </c>
      <c r="B185" s="3" t="s">
        <v>213</v>
      </c>
      <c r="C185" s="9">
        <v>73.291479343000006</v>
      </c>
      <c r="D185" s="5" t="str">
        <f t="shared" si="72"/>
        <v>N/A</v>
      </c>
      <c r="E185" s="9">
        <v>74.099783079999995</v>
      </c>
      <c r="F185" s="5" t="str">
        <f t="shared" si="73"/>
        <v>N/A</v>
      </c>
      <c r="G185" s="9">
        <v>62.300250806000001</v>
      </c>
      <c r="H185" s="5" t="str">
        <f t="shared" si="74"/>
        <v>N/A</v>
      </c>
      <c r="I185" s="8">
        <v>1.103</v>
      </c>
      <c r="J185" s="8">
        <v>-15.9</v>
      </c>
      <c r="K185" s="3" t="s">
        <v>734</v>
      </c>
      <c r="L185" s="85" t="str">
        <f t="shared" si="75"/>
        <v>Yes</v>
      </c>
    </row>
    <row r="186" spans="1:12" ht="25" x14ac:dyDescent="0.25">
      <c r="A186" s="108" t="s">
        <v>1630</v>
      </c>
      <c r="B186" s="74" t="s">
        <v>213</v>
      </c>
      <c r="C186" s="79">
        <v>7.3776852180999999</v>
      </c>
      <c r="D186" s="72" t="str">
        <f>IF($B186="N/A","N/A",IF(C186&gt;10,"No",IF(C186&lt;-10,"No","Yes")))</f>
        <v>N/A</v>
      </c>
      <c r="E186" s="79">
        <v>6.5985706243999998</v>
      </c>
      <c r="F186" s="72" t="str">
        <f>IF($B186="N/A","N/A",IF(E186&gt;10,"No",IF(E186&lt;-10,"No","Yes")))</f>
        <v>N/A</v>
      </c>
      <c r="G186" s="79">
        <v>7.0058495443000002</v>
      </c>
      <c r="H186" s="72" t="str">
        <f>IF($B186="N/A","N/A",IF(G186&gt;10,"No",IF(G186&lt;-10,"No","Yes")))</f>
        <v>N/A</v>
      </c>
      <c r="I186" s="73">
        <v>-10.6</v>
      </c>
      <c r="J186" s="73">
        <v>6.1719999999999997</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1750</v>
      </c>
      <c r="J188" s="8" t="s">
        <v>1750</v>
      </c>
      <c r="K188" s="25" t="s">
        <v>734</v>
      </c>
      <c r="L188" s="85" t="str">
        <f t="shared" si="75"/>
        <v>N/A</v>
      </c>
    </row>
    <row r="189" spans="1:12" ht="25" x14ac:dyDescent="0.25">
      <c r="A189" s="108" t="s">
        <v>1633</v>
      </c>
      <c r="B189" s="21" t="s">
        <v>213</v>
      </c>
      <c r="C189" s="9">
        <v>0</v>
      </c>
      <c r="D189" s="7" t="str">
        <f t="shared" si="76"/>
        <v>N/A</v>
      </c>
      <c r="E189" s="9">
        <v>3.5627510000000001E-4</v>
      </c>
      <c r="F189" s="7" t="str">
        <f t="shared" si="77"/>
        <v>N/A</v>
      </c>
      <c r="G189" s="9">
        <v>0</v>
      </c>
      <c r="H189" s="7" t="str">
        <f t="shared" si="78"/>
        <v>N/A</v>
      </c>
      <c r="I189" s="8" t="s">
        <v>1750</v>
      </c>
      <c r="J189" s="8">
        <v>-100</v>
      </c>
      <c r="K189" s="25" t="s">
        <v>734</v>
      </c>
      <c r="L189" s="85" t="str">
        <f t="shared" si="75"/>
        <v>No</v>
      </c>
    </row>
    <row r="190" spans="1:12" ht="25" x14ac:dyDescent="0.25">
      <c r="A190" s="108" t="s">
        <v>1634</v>
      </c>
      <c r="B190" s="21" t="s">
        <v>213</v>
      </c>
      <c r="C190" s="9">
        <v>0.18472998879999999</v>
      </c>
      <c r="D190" s="7" t="str">
        <f t="shared" si="76"/>
        <v>N/A</v>
      </c>
      <c r="E190" s="9">
        <v>0.2191091698</v>
      </c>
      <c r="F190" s="7" t="str">
        <f t="shared" si="77"/>
        <v>N/A</v>
      </c>
      <c r="G190" s="9">
        <v>0.13724512159999999</v>
      </c>
      <c r="H190" s="7" t="str">
        <f t="shared" si="78"/>
        <v>N/A</v>
      </c>
      <c r="I190" s="8">
        <v>18.61</v>
      </c>
      <c r="J190" s="8">
        <v>-37.4</v>
      </c>
      <c r="K190" s="25" t="s">
        <v>734</v>
      </c>
      <c r="L190" s="85" t="str">
        <f t="shared" si="75"/>
        <v>No</v>
      </c>
    </row>
    <row r="191" spans="1:12" ht="25" x14ac:dyDescent="0.25">
      <c r="A191" s="108" t="s">
        <v>1635</v>
      </c>
      <c r="B191" s="21" t="s">
        <v>213</v>
      </c>
      <c r="C191" s="9">
        <v>46.877862939000003</v>
      </c>
      <c r="D191" s="7" t="str">
        <f t="shared" si="76"/>
        <v>N/A</v>
      </c>
      <c r="E191" s="9">
        <v>37.803635430999996</v>
      </c>
      <c r="F191" s="7" t="str">
        <f t="shared" si="77"/>
        <v>N/A</v>
      </c>
      <c r="G191" s="9">
        <v>26.810562433000001</v>
      </c>
      <c r="H191" s="7" t="str">
        <f t="shared" si="78"/>
        <v>N/A</v>
      </c>
      <c r="I191" s="8">
        <v>-19.399999999999999</v>
      </c>
      <c r="J191" s="8">
        <v>-29.1</v>
      </c>
      <c r="K191" s="25" t="s">
        <v>734</v>
      </c>
      <c r="L191" s="85" t="str">
        <f t="shared" si="75"/>
        <v>Yes</v>
      </c>
    </row>
    <row r="192" spans="1:12" ht="25" x14ac:dyDescent="0.25">
      <c r="A192" s="108" t="s">
        <v>1636</v>
      </c>
      <c r="B192" s="21" t="s">
        <v>213</v>
      </c>
      <c r="C192" s="9">
        <v>3.1559291317999998</v>
      </c>
      <c r="D192" s="7" t="str">
        <f t="shared" si="76"/>
        <v>N/A</v>
      </c>
      <c r="E192" s="9">
        <v>18.229526653000001</v>
      </c>
      <c r="F192" s="7" t="str">
        <f t="shared" si="77"/>
        <v>N/A</v>
      </c>
      <c r="G192" s="9">
        <v>11.023745824000001</v>
      </c>
      <c r="H192" s="7" t="str">
        <f t="shared" si="78"/>
        <v>N/A</v>
      </c>
      <c r="I192" s="8">
        <v>477.6</v>
      </c>
      <c r="J192" s="8">
        <v>-39.5</v>
      </c>
      <c r="K192" s="25" t="s">
        <v>734</v>
      </c>
      <c r="L192" s="85" t="str">
        <f t="shared" si="75"/>
        <v>No</v>
      </c>
    </row>
    <row r="193" spans="1:12" ht="25" x14ac:dyDescent="0.25">
      <c r="A193" s="108" t="s">
        <v>1637</v>
      </c>
      <c r="B193" s="21" t="s">
        <v>213</v>
      </c>
      <c r="C193" s="9">
        <v>5.1414010443000002</v>
      </c>
      <c r="D193" s="7" t="str">
        <f t="shared" si="76"/>
        <v>N/A</v>
      </c>
      <c r="E193" s="9">
        <v>4.4623452874999998</v>
      </c>
      <c r="F193" s="7" t="str">
        <f t="shared" si="77"/>
        <v>N/A</v>
      </c>
      <c r="G193" s="9">
        <v>3.1726598043999998</v>
      </c>
      <c r="H193" s="7" t="str">
        <f t="shared" si="78"/>
        <v>N/A</v>
      </c>
      <c r="I193" s="8">
        <v>-13.2</v>
      </c>
      <c r="J193" s="8">
        <v>-28.9</v>
      </c>
      <c r="K193" s="25" t="s">
        <v>734</v>
      </c>
      <c r="L193" s="85" t="str">
        <f t="shared" si="75"/>
        <v>Yes</v>
      </c>
    </row>
    <row r="194" spans="1:12" ht="25" x14ac:dyDescent="0.25">
      <c r="A194" s="108" t="s">
        <v>1638</v>
      </c>
      <c r="B194" s="21" t="s">
        <v>213</v>
      </c>
      <c r="C194" s="9">
        <v>0.3334151018</v>
      </c>
      <c r="D194" s="7" t="str">
        <f t="shared" si="76"/>
        <v>N/A</v>
      </c>
      <c r="E194" s="9">
        <v>0.28074475739999999</v>
      </c>
      <c r="F194" s="7" t="str">
        <f t="shared" si="77"/>
        <v>N/A</v>
      </c>
      <c r="G194" s="9">
        <v>0.14963950479999999</v>
      </c>
      <c r="H194" s="7" t="str">
        <f t="shared" si="78"/>
        <v>N/A</v>
      </c>
      <c r="I194" s="8">
        <v>-15.8</v>
      </c>
      <c r="J194" s="8">
        <v>-46.7</v>
      </c>
      <c r="K194" s="25" t="s">
        <v>734</v>
      </c>
      <c r="L194" s="85" t="str">
        <f t="shared" si="75"/>
        <v>No</v>
      </c>
    </row>
    <row r="195" spans="1:12" ht="25" x14ac:dyDescent="0.25">
      <c r="A195" s="108" t="s">
        <v>1639</v>
      </c>
      <c r="B195" s="21" t="s">
        <v>213</v>
      </c>
      <c r="C195" s="9">
        <v>46.725172839999999</v>
      </c>
      <c r="D195" s="7" t="str">
        <f t="shared" si="76"/>
        <v>N/A</v>
      </c>
      <c r="E195" s="9">
        <v>52.978459608999998</v>
      </c>
      <c r="F195" s="7" t="str">
        <f t="shared" si="77"/>
        <v>N/A</v>
      </c>
      <c r="G195" s="9">
        <v>42.770900406999999</v>
      </c>
      <c r="H195" s="7" t="str">
        <f t="shared" si="78"/>
        <v>N/A</v>
      </c>
      <c r="I195" s="8">
        <v>13.38</v>
      </c>
      <c r="J195" s="8">
        <v>-19.3</v>
      </c>
      <c r="K195" s="25" t="s">
        <v>734</v>
      </c>
      <c r="L195" s="85" t="str">
        <f t="shared" si="75"/>
        <v>Yes</v>
      </c>
    </row>
    <row r="196" spans="1:12" ht="25" x14ac:dyDescent="0.25">
      <c r="A196" s="108" t="s">
        <v>1640</v>
      </c>
      <c r="B196" s="21" t="s">
        <v>213</v>
      </c>
      <c r="C196" s="9">
        <v>0.2062567897</v>
      </c>
      <c r="D196" s="7" t="str">
        <f t="shared" si="76"/>
        <v>N/A</v>
      </c>
      <c r="E196" s="9">
        <v>0.29107673449999999</v>
      </c>
      <c r="F196" s="7" t="str">
        <f t="shared" si="77"/>
        <v>N/A</v>
      </c>
      <c r="G196" s="9">
        <v>0.46887044849999998</v>
      </c>
      <c r="H196" s="7" t="str">
        <f t="shared" si="78"/>
        <v>N/A</v>
      </c>
      <c r="I196" s="8">
        <v>41.12</v>
      </c>
      <c r="J196" s="8">
        <v>61.08</v>
      </c>
      <c r="K196" s="25" t="s">
        <v>734</v>
      </c>
      <c r="L196" s="85" t="str">
        <f t="shared" si="75"/>
        <v>No</v>
      </c>
    </row>
    <row r="197" spans="1:12" ht="25" x14ac:dyDescent="0.25">
      <c r="A197" s="108" t="s">
        <v>1641</v>
      </c>
      <c r="B197" s="21" t="s">
        <v>213</v>
      </c>
      <c r="C197" s="9">
        <v>45.041576763000002</v>
      </c>
      <c r="D197" s="7" t="str">
        <f t="shared" si="76"/>
        <v>N/A</v>
      </c>
      <c r="E197" s="9">
        <v>41.547017621000002</v>
      </c>
      <c r="F197" s="7" t="str">
        <f t="shared" si="77"/>
        <v>N/A</v>
      </c>
      <c r="G197" s="9">
        <v>38.693148323999999</v>
      </c>
      <c r="H197" s="7" t="str">
        <f t="shared" si="78"/>
        <v>N/A</v>
      </c>
      <c r="I197" s="8">
        <v>-7.76</v>
      </c>
      <c r="J197" s="8">
        <v>-6.87</v>
      </c>
      <c r="K197" s="25" t="s">
        <v>734</v>
      </c>
      <c r="L197" s="85" t="str">
        <f t="shared" si="75"/>
        <v>Yes</v>
      </c>
    </row>
    <row r="198" spans="1:12" ht="25" x14ac:dyDescent="0.25">
      <c r="A198" s="108" t="s">
        <v>1642</v>
      </c>
      <c r="B198" s="21" t="s">
        <v>213</v>
      </c>
      <c r="C198" s="9">
        <v>36.287678159000002</v>
      </c>
      <c r="D198" s="7" t="str">
        <f t="shared" si="76"/>
        <v>N/A</v>
      </c>
      <c r="E198" s="9">
        <v>49.887417077000002</v>
      </c>
      <c r="F198" s="7" t="str">
        <f t="shared" si="77"/>
        <v>N/A</v>
      </c>
      <c r="G198" s="9">
        <v>47.175743285000003</v>
      </c>
      <c r="H198" s="7" t="str">
        <f t="shared" si="78"/>
        <v>N/A</v>
      </c>
      <c r="I198" s="8">
        <v>37.479999999999997</v>
      </c>
      <c r="J198" s="8">
        <v>-5.44</v>
      </c>
      <c r="K198" s="25" t="s">
        <v>734</v>
      </c>
      <c r="L198" s="85" t="str">
        <f t="shared" si="75"/>
        <v>Yes</v>
      </c>
    </row>
    <row r="199" spans="1:12" ht="25" x14ac:dyDescent="0.25">
      <c r="A199" s="108" t="s">
        <v>1643</v>
      </c>
      <c r="B199" s="21" t="s">
        <v>213</v>
      </c>
      <c r="C199" s="9">
        <v>3.2680687455999999</v>
      </c>
      <c r="D199" s="7" t="str">
        <f t="shared" si="76"/>
        <v>N/A</v>
      </c>
      <c r="E199" s="9">
        <v>3.6133417889000001</v>
      </c>
      <c r="F199" s="7" t="str">
        <f t="shared" si="77"/>
        <v>N/A</v>
      </c>
      <c r="G199" s="9">
        <v>27.109236839000001</v>
      </c>
      <c r="H199" s="7" t="str">
        <f t="shared" si="78"/>
        <v>N/A</v>
      </c>
      <c r="I199" s="8">
        <v>10.57</v>
      </c>
      <c r="J199" s="8">
        <v>650.29999999999995</v>
      </c>
      <c r="K199" s="25" t="s">
        <v>734</v>
      </c>
      <c r="L199" s="85" t="str">
        <f t="shared" si="75"/>
        <v>No</v>
      </c>
    </row>
    <row r="200" spans="1:12" ht="25" x14ac:dyDescent="0.25">
      <c r="A200" s="108" t="s">
        <v>1644</v>
      </c>
      <c r="B200" s="21" t="s">
        <v>213</v>
      </c>
      <c r="C200" s="9">
        <v>1.9023684499999999E-2</v>
      </c>
      <c r="D200" s="7" t="str">
        <f t="shared" si="76"/>
        <v>N/A</v>
      </c>
      <c r="E200" s="9">
        <v>1.74574786E-2</v>
      </c>
      <c r="F200" s="7" t="str">
        <f t="shared" si="77"/>
        <v>N/A</v>
      </c>
      <c r="G200" s="9">
        <v>4.2322284199999997E-2</v>
      </c>
      <c r="H200" s="7" t="str">
        <f t="shared" si="78"/>
        <v>N/A</v>
      </c>
      <c r="I200" s="8">
        <v>-8.23</v>
      </c>
      <c r="J200" s="8">
        <v>142.4</v>
      </c>
      <c r="K200" s="25" t="s">
        <v>734</v>
      </c>
      <c r="L200" s="85" t="str">
        <f t="shared" si="75"/>
        <v>No</v>
      </c>
    </row>
    <row r="201" spans="1:12" ht="25" x14ac:dyDescent="0.25">
      <c r="A201" s="108" t="s">
        <v>1645</v>
      </c>
      <c r="B201" s="21" t="s">
        <v>213</v>
      </c>
      <c r="C201" s="9">
        <v>1.0543126192000001</v>
      </c>
      <c r="D201" s="7" t="str">
        <f t="shared" si="76"/>
        <v>N/A</v>
      </c>
      <c r="E201" s="9">
        <v>1.0225094590999999</v>
      </c>
      <c r="F201" s="7" t="str">
        <f t="shared" si="77"/>
        <v>N/A</v>
      </c>
      <c r="G201" s="9">
        <v>2.0263305067999999</v>
      </c>
      <c r="H201" s="7" t="str">
        <f t="shared" si="78"/>
        <v>N/A</v>
      </c>
      <c r="I201" s="8">
        <v>-3.02</v>
      </c>
      <c r="J201" s="8">
        <v>98.17</v>
      </c>
      <c r="K201" s="25" t="s">
        <v>734</v>
      </c>
      <c r="L201" s="85" t="str">
        <f t="shared" si="75"/>
        <v>No</v>
      </c>
    </row>
    <row r="202" spans="1:12" ht="25" x14ac:dyDescent="0.25">
      <c r="A202" s="108" t="s">
        <v>1646</v>
      </c>
      <c r="B202" s="21" t="s">
        <v>213</v>
      </c>
      <c r="C202" s="9">
        <v>0.38397805270000002</v>
      </c>
      <c r="D202" s="7" t="str">
        <f t="shared" si="76"/>
        <v>N/A</v>
      </c>
      <c r="E202" s="9">
        <v>0.26364355389999999</v>
      </c>
      <c r="F202" s="7" t="str">
        <f t="shared" si="77"/>
        <v>N/A</v>
      </c>
      <c r="G202" s="9">
        <v>0.19921703769999999</v>
      </c>
      <c r="H202" s="7" t="str">
        <f t="shared" si="78"/>
        <v>N/A</v>
      </c>
      <c r="I202" s="8">
        <v>-31.3</v>
      </c>
      <c r="J202" s="8">
        <v>-24.4</v>
      </c>
      <c r="K202" s="25" t="s">
        <v>734</v>
      </c>
      <c r="L202" s="85" t="str">
        <f t="shared" si="75"/>
        <v>Yes</v>
      </c>
    </row>
    <row r="203" spans="1:12" ht="25" x14ac:dyDescent="0.25">
      <c r="A203" s="108" t="s">
        <v>1647</v>
      </c>
      <c r="B203" s="21" t="s">
        <v>213</v>
      </c>
      <c r="C203" s="9">
        <v>9.3115929299999997E-2</v>
      </c>
      <c r="D203" s="7" t="str">
        <f t="shared" si="76"/>
        <v>N/A</v>
      </c>
      <c r="E203" s="9">
        <v>7.6242865600000001E-2</v>
      </c>
      <c r="F203" s="7" t="str">
        <f t="shared" si="77"/>
        <v>N/A</v>
      </c>
      <c r="G203" s="9">
        <v>6.3785728299999997E-2</v>
      </c>
      <c r="H203" s="7" t="str">
        <f t="shared" si="78"/>
        <v>N/A</v>
      </c>
      <c r="I203" s="8">
        <v>-18.100000000000001</v>
      </c>
      <c r="J203" s="8">
        <v>-16.3</v>
      </c>
      <c r="K203" s="25" t="s">
        <v>734</v>
      </c>
      <c r="L203" s="85" t="str">
        <f t="shared" si="75"/>
        <v>Yes</v>
      </c>
    </row>
    <row r="204" spans="1:12" ht="25" x14ac:dyDescent="0.25">
      <c r="A204" s="108" t="s">
        <v>1648</v>
      </c>
      <c r="B204" s="21" t="s">
        <v>213</v>
      </c>
      <c r="C204" s="9">
        <v>2.8330271188</v>
      </c>
      <c r="D204" s="7" t="str">
        <f t="shared" si="76"/>
        <v>N/A</v>
      </c>
      <c r="E204" s="9">
        <v>2.6129213842999999</v>
      </c>
      <c r="F204" s="7" t="str">
        <f t="shared" si="77"/>
        <v>N/A</v>
      </c>
      <c r="G204" s="9">
        <v>1.6659864871000001</v>
      </c>
      <c r="H204" s="7" t="str">
        <f t="shared" si="78"/>
        <v>N/A</v>
      </c>
      <c r="I204" s="8">
        <v>-7.77</v>
      </c>
      <c r="J204" s="8">
        <v>-36.200000000000003</v>
      </c>
      <c r="K204" s="25" t="s">
        <v>734</v>
      </c>
      <c r="L204" s="85" t="str">
        <f t="shared" si="75"/>
        <v>No</v>
      </c>
    </row>
    <row r="205" spans="1:12" ht="25" x14ac:dyDescent="0.25">
      <c r="A205" s="108" t="s">
        <v>1649</v>
      </c>
      <c r="B205" s="21" t="s">
        <v>213</v>
      </c>
      <c r="C205" s="9">
        <v>9.5118422399999999E-2</v>
      </c>
      <c r="D205" s="7" t="str">
        <f t="shared" si="76"/>
        <v>N/A</v>
      </c>
      <c r="E205" s="9">
        <v>0.13930355350000001</v>
      </c>
      <c r="F205" s="7" t="str">
        <f t="shared" si="77"/>
        <v>N/A</v>
      </c>
      <c r="G205" s="9">
        <v>9.97596699E-2</v>
      </c>
      <c r="H205" s="7" t="str">
        <f t="shared" si="78"/>
        <v>N/A</v>
      </c>
      <c r="I205" s="8">
        <v>46.45</v>
      </c>
      <c r="J205" s="8">
        <v>-28.4</v>
      </c>
      <c r="K205" s="25" t="s">
        <v>734</v>
      </c>
      <c r="L205" s="85" t="str">
        <f t="shared" si="75"/>
        <v>Yes</v>
      </c>
    </row>
    <row r="206" spans="1:12" ht="25" x14ac:dyDescent="0.25">
      <c r="A206" s="108" t="s">
        <v>1650</v>
      </c>
      <c r="B206" s="21" t="s">
        <v>213</v>
      </c>
      <c r="C206" s="9">
        <v>1.1269029942</v>
      </c>
      <c r="D206" s="7" t="str">
        <f t="shared" si="76"/>
        <v>N/A</v>
      </c>
      <c r="E206" s="9">
        <v>1.0934081985999999</v>
      </c>
      <c r="F206" s="7" t="str">
        <f t="shared" si="77"/>
        <v>N/A</v>
      </c>
      <c r="G206" s="9">
        <v>0.7339893287</v>
      </c>
      <c r="H206" s="7" t="str">
        <f t="shared" si="78"/>
        <v>N/A</v>
      </c>
      <c r="I206" s="8">
        <v>-2.97</v>
      </c>
      <c r="J206" s="8">
        <v>-32.9</v>
      </c>
      <c r="K206" s="25" t="s">
        <v>734</v>
      </c>
      <c r="L206" s="85" t="str">
        <f t="shared" si="75"/>
        <v>No</v>
      </c>
    </row>
    <row r="207" spans="1:12" ht="25" x14ac:dyDescent="0.25">
      <c r="A207" s="108" t="s">
        <v>1651</v>
      </c>
      <c r="B207" s="21" t="s">
        <v>213</v>
      </c>
      <c r="C207" s="9">
        <v>0.3674574846</v>
      </c>
      <c r="D207" s="7" t="str">
        <f t="shared" si="76"/>
        <v>N/A</v>
      </c>
      <c r="E207" s="9">
        <v>0.26863140489999998</v>
      </c>
      <c r="F207" s="7" t="str">
        <f t="shared" si="77"/>
        <v>N/A</v>
      </c>
      <c r="G207" s="9">
        <v>0.15961547179999999</v>
      </c>
      <c r="H207" s="7" t="str">
        <f t="shared" si="78"/>
        <v>N/A</v>
      </c>
      <c r="I207" s="8">
        <v>-26.9</v>
      </c>
      <c r="J207" s="8">
        <v>-40.6</v>
      </c>
      <c r="K207" s="25" t="s">
        <v>734</v>
      </c>
      <c r="L207" s="85" t="str">
        <f t="shared" si="75"/>
        <v>No</v>
      </c>
    </row>
    <row r="208" spans="1:12" ht="25" x14ac:dyDescent="0.25">
      <c r="A208" s="108" t="s">
        <v>1652</v>
      </c>
      <c r="B208" s="21" t="s">
        <v>213</v>
      </c>
      <c r="C208" s="9">
        <v>12.179663680999999</v>
      </c>
      <c r="D208" s="7" t="str">
        <f t="shared" si="76"/>
        <v>N/A</v>
      </c>
      <c r="E208" s="9">
        <v>12.621044456</v>
      </c>
      <c r="F208" s="7" t="str">
        <f t="shared" si="77"/>
        <v>N/A</v>
      </c>
      <c r="G208" s="9">
        <v>10.739581916000001</v>
      </c>
      <c r="H208" s="7" t="str">
        <f t="shared" si="78"/>
        <v>N/A</v>
      </c>
      <c r="I208" s="8">
        <v>3.6240000000000001</v>
      </c>
      <c r="J208" s="8">
        <v>-14.9</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1750</v>
      </c>
      <c r="J209" s="8" t="s">
        <v>1750</v>
      </c>
      <c r="K209" s="25" t="s">
        <v>734</v>
      </c>
      <c r="L209" s="85" t="str">
        <f t="shared" si="75"/>
        <v>N/A</v>
      </c>
    </row>
    <row r="210" spans="1:12" ht="25" x14ac:dyDescent="0.25">
      <c r="A210" s="108" t="s">
        <v>1654</v>
      </c>
      <c r="B210" s="21" t="s">
        <v>213</v>
      </c>
      <c r="C210" s="9">
        <v>9.4337450124999993</v>
      </c>
      <c r="D210" s="7" t="str">
        <f t="shared" si="76"/>
        <v>N/A</v>
      </c>
      <c r="E210" s="9">
        <v>9.8709571686000004</v>
      </c>
      <c r="F210" s="7" t="str">
        <f t="shared" si="77"/>
        <v>N/A</v>
      </c>
      <c r="G210" s="9">
        <v>8.4339243338000003</v>
      </c>
      <c r="H210" s="7" t="str">
        <f t="shared" si="78"/>
        <v>N/A</v>
      </c>
      <c r="I210" s="8">
        <v>4.6349999999999998</v>
      </c>
      <c r="J210" s="8">
        <v>-14.6</v>
      </c>
      <c r="K210" s="25" t="s">
        <v>734</v>
      </c>
      <c r="L210" s="85" t="str">
        <f t="shared" si="75"/>
        <v>Yes</v>
      </c>
    </row>
    <row r="211" spans="1:12" ht="25" x14ac:dyDescent="0.25">
      <c r="A211" s="108" t="s">
        <v>1655</v>
      </c>
      <c r="B211" s="21" t="s">
        <v>213</v>
      </c>
      <c r="C211" s="9">
        <v>5.0062329999999995E-4</v>
      </c>
      <c r="D211" s="7" t="str">
        <f t="shared" si="76"/>
        <v>N/A</v>
      </c>
      <c r="E211" s="9">
        <v>0</v>
      </c>
      <c r="F211" s="7" t="str">
        <f t="shared" si="77"/>
        <v>N/A</v>
      </c>
      <c r="G211" s="9">
        <v>0</v>
      </c>
      <c r="H211" s="7" t="str">
        <f t="shared" si="78"/>
        <v>N/A</v>
      </c>
      <c r="I211" s="8">
        <v>-100</v>
      </c>
      <c r="J211" s="8" t="s">
        <v>1750</v>
      </c>
      <c r="K211" s="25" t="s">
        <v>734</v>
      </c>
      <c r="L211" s="85" t="str">
        <f t="shared" si="75"/>
        <v>N/A</v>
      </c>
    </row>
    <row r="212" spans="1:12" ht="25" x14ac:dyDescent="0.25">
      <c r="A212" s="108" t="s">
        <v>1656</v>
      </c>
      <c r="B212" s="21" t="s">
        <v>213</v>
      </c>
      <c r="C212" s="9">
        <v>4.1051108599999997E-2</v>
      </c>
      <c r="D212" s="7" t="str">
        <f t="shared" si="76"/>
        <v>N/A</v>
      </c>
      <c r="E212" s="9">
        <v>0.20307679149999999</v>
      </c>
      <c r="F212" s="7" t="str">
        <f t="shared" si="77"/>
        <v>N/A</v>
      </c>
      <c r="G212" s="9">
        <v>0.23640018739999999</v>
      </c>
      <c r="H212" s="7" t="str">
        <f t="shared" si="78"/>
        <v>N/A</v>
      </c>
      <c r="I212" s="8">
        <v>394.7</v>
      </c>
      <c r="J212" s="8">
        <v>16.41</v>
      </c>
      <c r="K212" s="25" t="s">
        <v>734</v>
      </c>
      <c r="L212" s="85" t="str">
        <f t="shared" si="75"/>
        <v>Yes</v>
      </c>
    </row>
    <row r="213" spans="1:12" ht="25" x14ac:dyDescent="0.25">
      <c r="A213" s="109" t="s">
        <v>1629</v>
      </c>
      <c r="B213" s="93" t="s">
        <v>213</v>
      </c>
      <c r="C213" s="143">
        <v>4.3188770018999998</v>
      </c>
      <c r="D213" s="124" t="str">
        <f t="shared" si="76"/>
        <v>N/A</v>
      </c>
      <c r="E213" s="143">
        <v>3.7651149699999999</v>
      </c>
      <c r="F213" s="124" t="str">
        <f t="shared" si="77"/>
        <v>N/A</v>
      </c>
      <c r="G213" s="143">
        <v>2.0003325321999998</v>
      </c>
      <c r="H213" s="124" t="str">
        <f t="shared" si="78"/>
        <v>N/A</v>
      </c>
      <c r="I213" s="125">
        <v>-12.8</v>
      </c>
      <c r="J213" s="125">
        <v>-46.9</v>
      </c>
      <c r="K213" s="138" t="s">
        <v>734</v>
      </c>
      <c r="L213" s="96" t="str">
        <f t="shared" si="75"/>
        <v>No</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157682</v>
      </c>
      <c r="D6" s="7" t="str">
        <f t="shared" ref="D6:D39" si="0">IF($B6="N/A","N/A",IF(C6&gt;10,"No",IF(C6&lt;-10,"No","Yes")))</f>
        <v>N/A</v>
      </c>
      <c r="E6" s="1">
        <v>121646</v>
      </c>
      <c r="F6" s="7" t="str">
        <f t="shared" ref="F6:F39" si="1">IF($B6="N/A","N/A",IF(E6&gt;10,"No",IF(E6&lt;-10,"No","Yes")))</f>
        <v>N/A</v>
      </c>
      <c r="G6" s="1">
        <v>76791</v>
      </c>
      <c r="H6" s="7" t="str">
        <f t="shared" ref="H6:H39" si="2">IF($B6="N/A","N/A",IF(G6&gt;10,"No",IF(G6&lt;-10,"No","Yes")))</f>
        <v>N/A</v>
      </c>
      <c r="I6" s="8">
        <v>-22.9</v>
      </c>
      <c r="J6" s="8">
        <v>-36.9</v>
      </c>
      <c r="K6" s="25" t="s">
        <v>734</v>
      </c>
      <c r="L6" s="85" t="str">
        <f t="shared" ref="L6:L39" si="3">IF(J6="Div by 0", "N/A", IF(K6="N/A","N/A", IF(J6&gt;VALUE(MID(K6,1,2)), "No", IF(J6&lt;-1*VALUE(MID(K6,1,2)), "No", "Yes"))))</f>
        <v>No</v>
      </c>
    </row>
    <row r="7" spans="1:12" x14ac:dyDescent="0.25">
      <c r="A7" s="117" t="s">
        <v>4</v>
      </c>
      <c r="B7" s="21" t="s">
        <v>213</v>
      </c>
      <c r="C7" s="22">
        <v>107179</v>
      </c>
      <c r="D7" s="7" t="str">
        <f t="shared" si="0"/>
        <v>N/A</v>
      </c>
      <c r="E7" s="22">
        <v>88877</v>
      </c>
      <c r="F7" s="7" t="str">
        <f t="shared" si="1"/>
        <v>N/A</v>
      </c>
      <c r="G7" s="22">
        <v>41257</v>
      </c>
      <c r="H7" s="7" t="str">
        <f t="shared" si="2"/>
        <v>N/A</v>
      </c>
      <c r="I7" s="8">
        <v>-17.100000000000001</v>
      </c>
      <c r="J7" s="8">
        <v>-53.6</v>
      </c>
      <c r="K7" s="25" t="s">
        <v>734</v>
      </c>
      <c r="L7" s="85" t="str">
        <f t="shared" si="3"/>
        <v>No</v>
      </c>
    </row>
    <row r="8" spans="1:12" x14ac:dyDescent="0.25">
      <c r="A8" s="117" t="s">
        <v>359</v>
      </c>
      <c r="B8" s="21" t="s">
        <v>213</v>
      </c>
      <c r="C8" s="4">
        <v>67.971613754000003</v>
      </c>
      <c r="D8" s="7" t="str">
        <f>IF($B8="N/A","N/A",IF(C8&gt;10,"No",IF(C8&lt;-10,"No","Yes")))</f>
        <v>N/A</v>
      </c>
      <c r="E8" s="4">
        <v>73.061999572999994</v>
      </c>
      <c r="F8" s="7" t="str">
        <f t="shared" si="1"/>
        <v>N/A</v>
      </c>
      <c r="G8" s="4">
        <v>53.726348139999999</v>
      </c>
      <c r="H8" s="7" t="str">
        <f t="shared" si="2"/>
        <v>N/A</v>
      </c>
      <c r="I8" s="8">
        <v>7.4889999999999999</v>
      </c>
      <c r="J8" s="8">
        <v>-26.5</v>
      </c>
      <c r="K8" s="25" t="s">
        <v>734</v>
      </c>
      <c r="L8" s="85" t="str">
        <f t="shared" si="3"/>
        <v>Yes</v>
      </c>
    </row>
    <row r="9" spans="1:12" x14ac:dyDescent="0.25">
      <c r="A9" s="117" t="s">
        <v>83</v>
      </c>
      <c r="B9" s="21" t="s">
        <v>213</v>
      </c>
      <c r="C9" s="22">
        <v>106184.38</v>
      </c>
      <c r="D9" s="7" t="str">
        <f t="shared" si="0"/>
        <v>N/A</v>
      </c>
      <c r="E9" s="22">
        <v>71130.69</v>
      </c>
      <c r="F9" s="7" t="str">
        <f t="shared" si="1"/>
        <v>N/A</v>
      </c>
      <c r="G9" s="22">
        <v>37116.199999999997</v>
      </c>
      <c r="H9" s="7" t="str">
        <f t="shared" si="2"/>
        <v>N/A</v>
      </c>
      <c r="I9" s="8">
        <v>-33</v>
      </c>
      <c r="J9" s="8">
        <v>-47.8</v>
      </c>
      <c r="K9" s="25" t="s">
        <v>734</v>
      </c>
      <c r="L9" s="85" t="str">
        <f t="shared" si="3"/>
        <v>No</v>
      </c>
    </row>
    <row r="10" spans="1:12" x14ac:dyDescent="0.25">
      <c r="A10" s="117" t="s">
        <v>100</v>
      </c>
      <c r="B10" s="21" t="s">
        <v>213</v>
      </c>
      <c r="C10" s="22">
        <v>303</v>
      </c>
      <c r="D10" s="7" t="str">
        <f t="shared" si="0"/>
        <v>N/A</v>
      </c>
      <c r="E10" s="22">
        <v>131</v>
      </c>
      <c r="F10" s="7" t="str">
        <f t="shared" si="1"/>
        <v>N/A</v>
      </c>
      <c r="G10" s="22">
        <v>37</v>
      </c>
      <c r="H10" s="7" t="str">
        <f t="shared" si="2"/>
        <v>N/A</v>
      </c>
      <c r="I10" s="8">
        <v>-56.8</v>
      </c>
      <c r="J10" s="8">
        <v>-71.8</v>
      </c>
      <c r="K10" s="25" t="s">
        <v>734</v>
      </c>
      <c r="L10" s="85" t="str">
        <f t="shared" si="3"/>
        <v>No</v>
      </c>
    </row>
    <row r="11" spans="1:12" x14ac:dyDescent="0.25">
      <c r="A11" s="117" t="s">
        <v>974</v>
      </c>
      <c r="B11" s="21" t="s">
        <v>213</v>
      </c>
      <c r="C11" s="22">
        <v>159</v>
      </c>
      <c r="D11" s="7" t="str">
        <f t="shared" si="0"/>
        <v>N/A</v>
      </c>
      <c r="E11" s="22">
        <v>12</v>
      </c>
      <c r="F11" s="7" t="str">
        <f t="shared" si="1"/>
        <v>N/A</v>
      </c>
      <c r="G11" s="22">
        <v>11</v>
      </c>
      <c r="H11" s="7" t="str">
        <f t="shared" si="2"/>
        <v>N/A</v>
      </c>
      <c r="I11" s="8">
        <v>-92.5</v>
      </c>
      <c r="J11" s="8">
        <v>-83.3</v>
      </c>
      <c r="K11" s="25" t="s">
        <v>734</v>
      </c>
      <c r="L11" s="85" t="str">
        <f t="shared" si="3"/>
        <v>No</v>
      </c>
    </row>
    <row r="12" spans="1:12" x14ac:dyDescent="0.25">
      <c r="A12" s="117" t="s">
        <v>975</v>
      </c>
      <c r="B12" s="21" t="s">
        <v>213</v>
      </c>
      <c r="C12" s="22">
        <v>121</v>
      </c>
      <c r="D12" s="7" t="str">
        <f t="shared" si="0"/>
        <v>N/A</v>
      </c>
      <c r="E12" s="22">
        <v>88</v>
      </c>
      <c r="F12" s="7" t="str">
        <f t="shared" si="1"/>
        <v>N/A</v>
      </c>
      <c r="G12" s="22">
        <v>30</v>
      </c>
      <c r="H12" s="7" t="str">
        <f t="shared" si="2"/>
        <v>N/A</v>
      </c>
      <c r="I12" s="8">
        <v>-27.3</v>
      </c>
      <c r="J12" s="8">
        <v>-65.900000000000006</v>
      </c>
      <c r="K12" s="25" t="s">
        <v>734</v>
      </c>
      <c r="L12" s="85" t="str">
        <f t="shared" si="3"/>
        <v>No</v>
      </c>
    </row>
    <row r="13" spans="1:12" x14ac:dyDescent="0.25">
      <c r="A13" s="117" t="s">
        <v>976</v>
      </c>
      <c r="B13" s="21" t="s">
        <v>213</v>
      </c>
      <c r="C13" s="22">
        <v>11</v>
      </c>
      <c r="D13" s="7" t="str">
        <f t="shared" si="0"/>
        <v>N/A</v>
      </c>
      <c r="E13" s="22">
        <v>11</v>
      </c>
      <c r="F13" s="7" t="str">
        <f t="shared" si="1"/>
        <v>N/A</v>
      </c>
      <c r="G13" s="22">
        <v>0</v>
      </c>
      <c r="H13" s="7" t="str">
        <f t="shared" si="2"/>
        <v>N/A</v>
      </c>
      <c r="I13" s="8">
        <v>50</v>
      </c>
      <c r="J13" s="8">
        <v>-100</v>
      </c>
      <c r="K13" s="25" t="s">
        <v>734</v>
      </c>
      <c r="L13" s="85" t="str">
        <f t="shared" si="3"/>
        <v>No</v>
      </c>
    </row>
    <row r="14" spans="1:12" x14ac:dyDescent="0.25">
      <c r="A14" s="117" t="s">
        <v>977</v>
      </c>
      <c r="B14" s="21" t="s">
        <v>213</v>
      </c>
      <c r="C14" s="22">
        <v>17</v>
      </c>
      <c r="D14" s="7" t="str">
        <f t="shared" si="0"/>
        <v>N/A</v>
      </c>
      <c r="E14" s="22">
        <v>22</v>
      </c>
      <c r="F14" s="7" t="str">
        <f t="shared" si="1"/>
        <v>N/A</v>
      </c>
      <c r="G14" s="22">
        <v>11</v>
      </c>
      <c r="H14" s="7" t="str">
        <f t="shared" si="2"/>
        <v>N/A</v>
      </c>
      <c r="I14" s="8">
        <v>29.41</v>
      </c>
      <c r="J14" s="8">
        <v>-77.3</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1750</v>
      </c>
      <c r="J15" s="8" t="s">
        <v>1750</v>
      </c>
      <c r="K15" s="25" t="s">
        <v>734</v>
      </c>
      <c r="L15" s="85" t="str">
        <f t="shared" si="3"/>
        <v>N/A</v>
      </c>
    </row>
    <row r="16" spans="1:12" x14ac:dyDescent="0.25">
      <c r="A16" s="116" t="s">
        <v>102</v>
      </c>
      <c r="B16" s="21" t="s">
        <v>213</v>
      </c>
      <c r="C16" s="22">
        <v>13717</v>
      </c>
      <c r="D16" s="7" t="str">
        <f t="shared" si="0"/>
        <v>N/A</v>
      </c>
      <c r="E16" s="22">
        <v>9010</v>
      </c>
      <c r="F16" s="7" t="str">
        <f t="shared" si="1"/>
        <v>N/A</v>
      </c>
      <c r="G16" s="22">
        <v>1056</v>
      </c>
      <c r="H16" s="7" t="str">
        <f t="shared" si="2"/>
        <v>N/A</v>
      </c>
      <c r="I16" s="8">
        <v>-34.299999999999997</v>
      </c>
      <c r="J16" s="8">
        <v>-88.3</v>
      </c>
      <c r="K16" s="25" t="s">
        <v>734</v>
      </c>
      <c r="L16" s="85" t="str">
        <f t="shared" si="3"/>
        <v>No</v>
      </c>
    </row>
    <row r="17" spans="1:12" x14ac:dyDescent="0.25">
      <c r="A17" s="116" t="s">
        <v>979</v>
      </c>
      <c r="B17" s="21" t="s">
        <v>213</v>
      </c>
      <c r="C17" s="22">
        <v>8078</v>
      </c>
      <c r="D17" s="7" t="str">
        <f t="shared" si="0"/>
        <v>N/A</v>
      </c>
      <c r="E17" s="22">
        <v>4526</v>
      </c>
      <c r="F17" s="7" t="str">
        <f t="shared" si="1"/>
        <v>N/A</v>
      </c>
      <c r="G17" s="22">
        <v>280</v>
      </c>
      <c r="H17" s="7" t="str">
        <f t="shared" si="2"/>
        <v>N/A</v>
      </c>
      <c r="I17" s="8">
        <v>-44</v>
      </c>
      <c r="J17" s="8">
        <v>-93.8</v>
      </c>
      <c r="K17" s="25" t="s">
        <v>734</v>
      </c>
      <c r="L17" s="85" t="str">
        <f t="shared" si="3"/>
        <v>No</v>
      </c>
    </row>
    <row r="18" spans="1:12" x14ac:dyDescent="0.25">
      <c r="A18" s="116" t="s">
        <v>980</v>
      </c>
      <c r="B18" s="21" t="s">
        <v>213</v>
      </c>
      <c r="C18" s="22">
        <v>3193</v>
      </c>
      <c r="D18" s="7" t="str">
        <f t="shared" si="0"/>
        <v>N/A</v>
      </c>
      <c r="E18" s="22">
        <v>2604</v>
      </c>
      <c r="F18" s="7" t="str">
        <f t="shared" si="1"/>
        <v>N/A</v>
      </c>
      <c r="G18" s="22">
        <v>623</v>
      </c>
      <c r="H18" s="7" t="str">
        <f t="shared" si="2"/>
        <v>N/A</v>
      </c>
      <c r="I18" s="8">
        <v>-18.399999999999999</v>
      </c>
      <c r="J18" s="8">
        <v>-76.099999999999994</v>
      </c>
      <c r="K18" s="25" t="s">
        <v>734</v>
      </c>
      <c r="L18" s="85" t="str">
        <f t="shared" si="3"/>
        <v>No</v>
      </c>
    </row>
    <row r="19" spans="1:12" x14ac:dyDescent="0.25">
      <c r="A19" s="116" t="s">
        <v>981</v>
      </c>
      <c r="B19" s="21" t="s">
        <v>213</v>
      </c>
      <c r="C19" s="22">
        <v>635</v>
      </c>
      <c r="D19" s="7" t="str">
        <f t="shared" si="0"/>
        <v>N/A</v>
      </c>
      <c r="E19" s="22">
        <v>430</v>
      </c>
      <c r="F19" s="7" t="str">
        <f t="shared" si="1"/>
        <v>N/A</v>
      </c>
      <c r="G19" s="22">
        <v>47</v>
      </c>
      <c r="H19" s="7" t="str">
        <f t="shared" si="2"/>
        <v>N/A</v>
      </c>
      <c r="I19" s="8">
        <v>-32.299999999999997</v>
      </c>
      <c r="J19" s="8">
        <v>-89.1</v>
      </c>
      <c r="K19" s="25" t="s">
        <v>734</v>
      </c>
      <c r="L19" s="85" t="str">
        <f t="shared" si="3"/>
        <v>No</v>
      </c>
    </row>
    <row r="20" spans="1:12" x14ac:dyDescent="0.25">
      <c r="A20" s="116" t="s">
        <v>982</v>
      </c>
      <c r="B20" s="21" t="s">
        <v>213</v>
      </c>
      <c r="C20" s="22">
        <v>1811</v>
      </c>
      <c r="D20" s="7" t="str">
        <f t="shared" si="0"/>
        <v>N/A</v>
      </c>
      <c r="E20" s="22">
        <v>1450</v>
      </c>
      <c r="F20" s="7" t="str">
        <f t="shared" si="1"/>
        <v>N/A</v>
      </c>
      <c r="G20" s="22">
        <v>106</v>
      </c>
      <c r="H20" s="7" t="str">
        <f t="shared" si="2"/>
        <v>N/A</v>
      </c>
      <c r="I20" s="8">
        <v>-19.899999999999999</v>
      </c>
      <c r="J20" s="8">
        <v>-92.7</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1750</v>
      </c>
      <c r="J21" s="8" t="s">
        <v>1750</v>
      </c>
      <c r="K21" s="25" t="s">
        <v>734</v>
      </c>
      <c r="L21" s="85" t="str">
        <f t="shared" si="3"/>
        <v>N/A</v>
      </c>
    </row>
    <row r="22" spans="1:12" x14ac:dyDescent="0.25">
      <c r="A22" s="116" t="s">
        <v>1688</v>
      </c>
      <c r="B22" s="21" t="s">
        <v>213</v>
      </c>
      <c r="C22" s="22">
        <v>92341</v>
      </c>
      <c r="D22" s="7" t="str">
        <f t="shared" si="0"/>
        <v>N/A</v>
      </c>
      <c r="E22" s="22">
        <v>62784</v>
      </c>
      <c r="F22" s="7" t="str">
        <f t="shared" si="1"/>
        <v>N/A</v>
      </c>
      <c r="G22" s="22">
        <v>10125</v>
      </c>
      <c r="H22" s="7" t="str">
        <f t="shared" si="2"/>
        <v>N/A</v>
      </c>
      <c r="I22" s="8">
        <v>-32</v>
      </c>
      <c r="J22" s="8">
        <v>-83.9</v>
      </c>
      <c r="K22" s="25" t="s">
        <v>734</v>
      </c>
      <c r="L22" s="85" t="str">
        <f t="shared" si="3"/>
        <v>No</v>
      </c>
    </row>
    <row r="23" spans="1:12" x14ac:dyDescent="0.25">
      <c r="A23" s="116" t="s">
        <v>984</v>
      </c>
      <c r="B23" s="21" t="s">
        <v>213</v>
      </c>
      <c r="C23" s="22">
        <v>24300</v>
      </c>
      <c r="D23" s="7" t="str">
        <f t="shared" si="0"/>
        <v>N/A</v>
      </c>
      <c r="E23" s="22">
        <v>1030</v>
      </c>
      <c r="F23" s="7" t="str">
        <f t="shared" si="1"/>
        <v>N/A</v>
      </c>
      <c r="G23" s="22">
        <v>11</v>
      </c>
      <c r="H23" s="7" t="str">
        <f t="shared" si="2"/>
        <v>N/A</v>
      </c>
      <c r="I23" s="8">
        <v>-95.8</v>
      </c>
      <c r="J23" s="8">
        <v>-99.8</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116" t="s">
        <v>986</v>
      </c>
      <c r="B25" s="21" t="s">
        <v>213</v>
      </c>
      <c r="C25" s="22">
        <v>3236</v>
      </c>
      <c r="D25" s="7" t="str">
        <f t="shared" si="0"/>
        <v>N/A</v>
      </c>
      <c r="E25" s="22">
        <v>1800</v>
      </c>
      <c r="F25" s="7" t="str">
        <f t="shared" si="1"/>
        <v>N/A</v>
      </c>
      <c r="G25" s="22">
        <v>1246</v>
      </c>
      <c r="H25" s="7" t="str">
        <f t="shared" si="2"/>
        <v>N/A</v>
      </c>
      <c r="I25" s="8">
        <v>-44.4</v>
      </c>
      <c r="J25" s="8">
        <v>-30.8</v>
      </c>
      <c r="K25" s="25" t="s">
        <v>734</v>
      </c>
      <c r="L25" s="85" t="str">
        <f t="shared" si="3"/>
        <v>No</v>
      </c>
    </row>
    <row r="26" spans="1:12" x14ac:dyDescent="0.25">
      <c r="A26" s="116" t="s">
        <v>987</v>
      </c>
      <c r="B26" s="21" t="s">
        <v>213</v>
      </c>
      <c r="C26" s="22">
        <v>47835</v>
      </c>
      <c r="D26" s="7" t="str">
        <f t="shared" si="0"/>
        <v>N/A</v>
      </c>
      <c r="E26" s="22">
        <v>49619</v>
      </c>
      <c r="F26" s="7" t="str">
        <f t="shared" si="1"/>
        <v>N/A</v>
      </c>
      <c r="G26" s="22">
        <v>7731</v>
      </c>
      <c r="H26" s="7" t="str">
        <f t="shared" si="2"/>
        <v>N/A</v>
      </c>
      <c r="I26" s="8">
        <v>3.7290000000000001</v>
      </c>
      <c r="J26" s="8">
        <v>-84.4</v>
      </c>
      <c r="K26" s="25" t="s">
        <v>734</v>
      </c>
      <c r="L26" s="85" t="str">
        <f t="shared" si="3"/>
        <v>No</v>
      </c>
    </row>
    <row r="27" spans="1:12" x14ac:dyDescent="0.25">
      <c r="A27" s="116" t="s">
        <v>988</v>
      </c>
      <c r="B27" s="21" t="s">
        <v>213</v>
      </c>
      <c r="C27" s="22">
        <v>12764</v>
      </c>
      <c r="D27" s="7" t="str">
        <f t="shared" si="0"/>
        <v>N/A</v>
      </c>
      <c r="E27" s="22">
        <v>7502</v>
      </c>
      <c r="F27" s="7" t="str">
        <f t="shared" si="1"/>
        <v>N/A</v>
      </c>
      <c r="G27" s="22">
        <v>867</v>
      </c>
      <c r="H27" s="7" t="str">
        <f t="shared" si="2"/>
        <v>N/A</v>
      </c>
      <c r="I27" s="8">
        <v>-41.2</v>
      </c>
      <c r="J27" s="8">
        <v>-88.4</v>
      </c>
      <c r="K27" s="25" t="s">
        <v>734</v>
      </c>
      <c r="L27" s="85" t="str">
        <f t="shared" si="3"/>
        <v>No</v>
      </c>
    </row>
    <row r="28" spans="1:12" x14ac:dyDescent="0.25">
      <c r="A28" s="134" t="s">
        <v>989</v>
      </c>
      <c r="B28" s="21" t="s">
        <v>213</v>
      </c>
      <c r="C28" s="22">
        <v>4206</v>
      </c>
      <c r="D28" s="7" t="str">
        <f t="shared" si="0"/>
        <v>N/A</v>
      </c>
      <c r="E28" s="22">
        <v>2833</v>
      </c>
      <c r="F28" s="7" t="str">
        <f t="shared" si="1"/>
        <v>N/A</v>
      </c>
      <c r="G28" s="22">
        <v>279</v>
      </c>
      <c r="H28" s="7" t="str">
        <f t="shared" si="2"/>
        <v>N/A</v>
      </c>
      <c r="I28" s="8">
        <v>-32.6</v>
      </c>
      <c r="J28" s="8">
        <v>-90.2</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1750</v>
      </c>
      <c r="J29" s="8" t="s">
        <v>1750</v>
      </c>
      <c r="K29" s="25" t="s">
        <v>734</v>
      </c>
      <c r="L29" s="85" t="str">
        <f t="shared" si="3"/>
        <v>N/A</v>
      </c>
    </row>
    <row r="30" spans="1:12" x14ac:dyDescent="0.25">
      <c r="A30" s="134" t="s">
        <v>106</v>
      </c>
      <c r="B30" s="21" t="s">
        <v>213</v>
      </c>
      <c r="C30" s="22">
        <v>51321</v>
      </c>
      <c r="D30" s="7" t="str">
        <f t="shared" si="0"/>
        <v>N/A</v>
      </c>
      <c r="E30" s="22">
        <v>49721</v>
      </c>
      <c r="F30" s="7" t="str">
        <f t="shared" si="1"/>
        <v>N/A</v>
      </c>
      <c r="G30" s="22">
        <v>13994</v>
      </c>
      <c r="H30" s="7" t="str">
        <f t="shared" si="2"/>
        <v>N/A</v>
      </c>
      <c r="I30" s="8">
        <v>-3.12</v>
      </c>
      <c r="J30" s="8">
        <v>-71.900000000000006</v>
      </c>
      <c r="K30" s="25" t="s">
        <v>734</v>
      </c>
      <c r="L30" s="85" t="str">
        <f t="shared" si="3"/>
        <v>No</v>
      </c>
    </row>
    <row r="31" spans="1:12" x14ac:dyDescent="0.25">
      <c r="A31" s="142" t="s">
        <v>991</v>
      </c>
      <c r="B31" s="21" t="s">
        <v>213</v>
      </c>
      <c r="C31" s="22">
        <v>14894</v>
      </c>
      <c r="D31" s="7" t="str">
        <f t="shared" si="0"/>
        <v>N/A</v>
      </c>
      <c r="E31" s="22">
        <v>9788</v>
      </c>
      <c r="F31" s="7" t="str">
        <f t="shared" si="1"/>
        <v>N/A</v>
      </c>
      <c r="G31" s="22">
        <v>2315</v>
      </c>
      <c r="H31" s="7" t="str">
        <f t="shared" si="2"/>
        <v>N/A</v>
      </c>
      <c r="I31" s="8">
        <v>-34.299999999999997</v>
      </c>
      <c r="J31" s="8">
        <v>-76.3</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1750</v>
      </c>
      <c r="J32" s="8" t="s">
        <v>1750</v>
      </c>
      <c r="K32" s="25" t="s">
        <v>734</v>
      </c>
      <c r="L32" s="85" t="str">
        <f t="shared" si="3"/>
        <v>N/A</v>
      </c>
    </row>
    <row r="33" spans="1:12" x14ac:dyDescent="0.25">
      <c r="A33" s="142" t="s">
        <v>993</v>
      </c>
      <c r="B33" s="21" t="s">
        <v>213</v>
      </c>
      <c r="C33" s="22">
        <v>5076</v>
      </c>
      <c r="D33" s="7" t="str">
        <f t="shared" si="0"/>
        <v>N/A</v>
      </c>
      <c r="E33" s="22">
        <v>2597</v>
      </c>
      <c r="F33" s="7" t="str">
        <f t="shared" si="1"/>
        <v>N/A</v>
      </c>
      <c r="G33" s="22">
        <v>2375</v>
      </c>
      <c r="H33" s="7" t="str">
        <f t="shared" si="2"/>
        <v>N/A</v>
      </c>
      <c r="I33" s="8">
        <v>-48.8</v>
      </c>
      <c r="J33" s="8">
        <v>-8.5500000000000007</v>
      </c>
      <c r="K33" s="25" t="s">
        <v>734</v>
      </c>
      <c r="L33" s="85" t="str">
        <f t="shared" si="3"/>
        <v>Yes</v>
      </c>
    </row>
    <row r="34" spans="1:12" x14ac:dyDescent="0.25">
      <c r="A34" s="142" t="s">
        <v>994</v>
      </c>
      <c r="B34" s="21" t="s">
        <v>213</v>
      </c>
      <c r="C34" s="22">
        <v>9682</v>
      </c>
      <c r="D34" s="7" t="str">
        <f t="shared" si="0"/>
        <v>N/A</v>
      </c>
      <c r="E34" s="22">
        <v>7532</v>
      </c>
      <c r="F34" s="7" t="str">
        <f t="shared" si="1"/>
        <v>N/A</v>
      </c>
      <c r="G34" s="22">
        <v>2034</v>
      </c>
      <c r="H34" s="7" t="str">
        <f t="shared" si="2"/>
        <v>N/A</v>
      </c>
      <c r="I34" s="8">
        <v>-22.2</v>
      </c>
      <c r="J34" s="8">
        <v>-73</v>
      </c>
      <c r="K34" s="25" t="s">
        <v>734</v>
      </c>
      <c r="L34" s="85" t="str">
        <f t="shared" si="3"/>
        <v>No</v>
      </c>
    </row>
    <row r="35" spans="1:12" x14ac:dyDescent="0.25">
      <c r="A35" s="142" t="s">
        <v>995</v>
      </c>
      <c r="B35" s="21" t="s">
        <v>213</v>
      </c>
      <c r="C35" s="22">
        <v>3972</v>
      </c>
      <c r="D35" s="7" t="str">
        <f t="shared" si="0"/>
        <v>N/A</v>
      </c>
      <c r="E35" s="22">
        <v>3023</v>
      </c>
      <c r="F35" s="7" t="str">
        <f t="shared" si="1"/>
        <v>N/A</v>
      </c>
      <c r="G35" s="22">
        <v>652</v>
      </c>
      <c r="H35" s="7" t="str">
        <f t="shared" si="2"/>
        <v>N/A</v>
      </c>
      <c r="I35" s="8">
        <v>-23.9</v>
      </c>
      <c r="J35" s="8">
        <v>-78.400000000000006</v>
      </c>
      <c r="K35" s="25" t="s">
        <v>734</v>
      </c>
      <c r="L35" s="85" t="str">
        <f t="shared" si="3"/>
        <v>No</v>
      </c>
    </row>
    <row r="36" spans="1:12" x14ac:dyDescent="0.25">
      <c r="A36" s="142" t="s">
        <v>996</v>
      </c>
      <c r="B36" s="21" t="s">
        <v>213</v>
      </c>
      <c r="C36" s="22">
        <v>17697</v>
      </c>
      <c r="D36" s="7" t="str">
        <f t="shared" si="0"/>
        <v>N/A</v>
      </c>
      <c r="E36" s="22">
        <v>26781</v>
      </c>
      <c r="F36" s="7" t="str">
        <f t="shared" si="1"/>
        <v>N/A</v>
      </c>
      <c r="G36" s="22">
        <v>6618</v>
      </c>
      <c r="H36" s="7" t="str">
        <f t="shared" si="2"/>
        <v>N/A</v>
      </c>
      <c r="I36" s="8">
        <v>51.33</v>
      </c>
      <c r="J36" s="8">
        <v>-75.3</v>
      </c>
      <c r="K36" s="25" t="s">
        <v>734</v>
      </c>
      <c r="L36" s="85" t="str">
        <f t="shared" si="3"/>
        <v>No</v>
      </c>
    </row>
    <row r="37" spans="1:12" x14ac:dyDescent="0.25">
      <c r="A37" s="142" t="s">
        <v>122</v>
      </c>
      <c r="B37" s="21" t="s">
        <v>213</v>
      </c>
      <c r="C37" s="22">
        <v>71</v>
      </c>
      <c r="D37" s="7" t="str">
        <f t="shared" si="0"/>
        <v>N/A</v>
      </c>
      <c r="E37" s="22">
        <v>42</v>
      </c>
      <c r="F37" s="7" t="str">
        <f t="shared" si="1"/>
        <v>N/A</v>
      </c>
      <c r="G37" s="22">
        <v>437</v>
      </c>
      <c r="H37" s="7" t="str">
        <f t="shared" si="2"/>
        <v>N/A</v>
      </c>
      <c r="I37" s="8">
        <v>-40.799999999999997</v>
      </c>
      <c r="J37" s="8">
        <v>940.5</v>
      </c>
      <c r="K37" s="25" t="s">
        <v>734</v>
      </c>
      <c r="L37" s="85" t="str">
        <f t="shared" si="3"/>
        <v>No</v>
      </c>
    </row>
    <row r="38" spans="1:12" x14ac:dyDescent="0.25">
      <c r="A38" s="142" t="s">
        <v>84</v>
      </c>
      <c r="B38" s="21" t="s">
        <v>213</v>
      </c>
      <c r="C38" s="26">
        <v>467236601</v>
      </c>
      <c r="D38" s="7" t="str">
        <f t="shared" si="0"/>
        <v>N/A</v>
      </c>
      <c r="E38" s="26">
        <v>452289228</v>
      </c>
      <c r="F38" s="7" t="str">
        <f t="shared" si="1"/>
        <v>N/A</v>
      </c>
      <c r="G38" s="26">
        <v>201711240</v>
      </c>
      <c r="H38" s="7" t="str">
        <f t="shared" si="2"/>
        <v>N/A</v>
      </c>
      <c r="I38" s="8">
        <v>-3.2</v>
      </c>
      <c r="J38" s="8">
        <v>-55.4</v>
      </c>
      <c r="K38" s="25" t="s">
        <v>734</v>
      </c>
      <c r="L38" s="85" t="str">
        <f t="shared" si="3"/>
        <v>No</v>
      </c>
    </row>
    <row r="39" spans="1:12" x14ac:dyDescent="0.25">
      <c r="A39" s="142" t="s">
        <v>1274</v>
      </c>
      <c r="B39" s="21" t="s">
        <v>213</v>
      </c>
      <c r="C39" s="26">
        <v>2963.1575005</v>
      </c>
      <c r="D39" s="7" t="str">
        <f t="shared" si="0"/>
        <v>N/A</v>
      </c>
      <c r="E39" s="26">
        <v>3718.0772734000002</v>
      </c>
      <c r="F39" s="7" t="str">
        <f t="shared" si="1"/>
        <v>N/A</v>
      </c>
      <c r="G39" s="26">
        <v>2626.7562604999998</v>
      </c>
      <c r="H39" s="7" t="str">
        <f t="shared" si="2"/>
        <v>N/A</v>
      </c>
      <c r="I39" s="8">
        <v>25.48</v>
      </c>
      <c r="J39" s="8">
        <v>-29.4</v>
      </c>
      <c r="K39" s="25" t="s">
        <v>734</v>
      </c>
      <c r="L39" s="85" t="str">
        <f t="shared" si="3"/>
        <v>Yes</v>
      </c>
    </row>
    <row r="40" spans="1:12" x14ac:dyDescent="0.25">
      <c r="A40" s="142" t="s">
        <v>1275</v>
      </c>
      <c r="B40" s="21" t="s">
        <v>213</v>
      </c>
      <c r="C40" s="26">
        <v>4359.4043702999998</v>
      </c>
      <c r="D40" s="7" t="str">
        <f>IF($B40="N/A","N/A",IF(C40&gt;10,"No",IF(C40&lt;-10,"No","Yes")))</f>
        <v>N/A</v>
      </c>
      <c r="E40" s="26">
        <v>5088.9344600000004</v>
      </c>
      <c r="F40" s="7" t="str">
        <f>IF($B40="N/A","N/A",IF(E40&gt;10,"No",IF(E40&lt;-10,"No","Yes")))</f>
        <v>N/A</v>
      </c>
      <c r="G40" s="26">
        <v>4889.1397822999998</v>
      </c>
      <c r="H40" s="7" t="str">
        <f>IF($B40="N/A","N/A",IF(G40&gt;10,"No",IF(G40&lt;-10,"No","Yes")))</f>
        <v>N/A</v>
      </c>
      <c r="I40" s="8">
        <v>16.73</v>
      </c>
      <c r="J40" s="8">
        <v>-3.93</v>
      </c>
      <c r="K40" s="25" t="s">
        <v>734</v>
      </c>
      <c r="L40" s="85" t="str">
        <f>IF(J40="Div by 0", "N/A", IF(K40="N/A","N/A", IF(J40&gt;VALUE(MID(K40,1,2)), "No", IF(J40&lt;-1*VALUE(MID(K40,1,2)), "No", "Yes"))))</f>
        <v>Yes</v>
      </c>
    </row>
    <row r="41" spans="1:12" x14ac:dyDescent="0.25">
      <c r="A41" s="142" t="s">
        <v>107</v>
      </c>
      <c r="B41" s="21" t="s">
        <v>213</v>
      </c>
      <c r="C41" s="26">
        <v>47556867</v>
      </c>
      <c r="D41" s="7" t="str">
        <f t="shared" ref="D41:D44" si="4">IF($B41="N/A","N/A",IF(C41&gt;10,"No",IF(C41&lt;-10,"No","Yes")))</f>
        <v>N/A</v>
      </c>
      <c r="E41" s="26">
        <v>27241759</v>
      </c>
      <c r="F41" s="7" t="str">
        <f t="shared" ref="F41:F44" si="5">IF($B41="N/A","N/A",IF(E41&gt;10,"No",IF(E41&lt;-10,"No","Yes")))</f>
        <v>N/A</v>
      </c>
      <c r="G41" s="26">
        <v>8254572</v>
      </c>
      <c r="H41" s="7" t="str">
        <f t="shared" ref="H41:H44" si="6">IF($B41="N/A","N/A",IF(G41&gt;10,"No",IF(G41&lt;-10,"No","Yes")))</f>
        <v>N/A</v>
      </c>
      <c r="I41" s="8">
        <v>-42.7</v>
      </c>
      <c r="J41" s="8">
        <v>-69.7</v>
      </c>
      <c r="K41" s="25" t="s">
        <v>734</v>
      </c>
      <c r="L41" s="85" t="str">
        <f t="shared" ref="L41:L43" si="7">IF(J41="Div by 0", "N/A", IF(K41="N/A","N/A", IF(J41&gt;VALUE(MID(K41,1,2)), "No", IF(J41&lt;-1*VALUE(MID(K41,1,2)), "No", "Yes"))))</f>
        <v>No</v>
      </c>
    </row>
    <row r="42" spans="1:12" x14ac:dyDescent="0.25">
      <c r="A42" s="142" t="s">
        <v>158</v>
      </c>
      <c r="B42" s="25" t="s">
        <v>217</v>
      </c>
      <c r="C42" s="1">
        <v>768</v>
      </c>
      <c r="D42" s="7" t="str">
        <f>IF($B42="N/A","N/A",IF(C42&gt;0,"No",IF(C42&lt;0,"No","Yes")))</f>
        <v>No</v>
      </c>
      <c r="E42" s="1">
        <v>507</v>
      </c>
      <c r="F42" s="7" t="str">
        <f>IF($B42="N/A","N/A",IF(E42&gt;0,"No",IF(E42&lt;0,"No","Yes")))</f>
        <v>No</v>
      </c>
      <c r="G42" s="1">
        <v>75</v>
      </c>
      <c r="H42" s="7" t="str">
        <f>IF($B42="N/A","N/A",IF(G42&gt;0,"No",IF(G42&lt;0,"No","Yes")))</f>
        <v>No</v>
      </c>
      <c r="I42" s="8">
        <v>-34</v>
      </c>
      <c r="J42" s="8">
        <v>-85.2</v>
      </c>
      <c r="K42" s="25" t="s">
        <v>734</v>
      </c>
      <c r="L42" s="85" t="str">
        <f t="shared" si="7"/>
        <v>No</v>
      </c>
    </row>
    <row r="43" spans="1:12" x14ac:dyDescent="0.25">
      <c r="A43" s="142" t="s">
        <v>156</v>
      </c>
      <c r="B43" s="21" t="s">
        <v>213</v>
      </c>
      <c r="C43" s="26">
        <v>4463789</v>
      </c>
      <c r="D43" s="7" t="str">
        <f t="shared" si="4"/>
        <v>N/A</v>
      </c>
      <c r="E43" s="26">
        <v>4074294</v>
      </c>
      <c r="F43" s="7" t="str">
        <f t="shared" si="5"/>
        <v>N/A</v>
      </c>
      <c r="G43" s="26">
        <v>92791</v>
      </c>
      <c r="H43" s="7" t="str">
        <f t="shared" si="6"/>
        <v>N/A</v>
      </c>
      <c r="I43" s="8">
        <v>-8.73</v>
      </c>
      <c r="J43" s="8">
        <v>-97.7</v>
      </c>
      <c r="K43" s="25" t="s">
        <v>734</v>
      </c>
      <c r="L43" s="85" t="str">
        <f t="shared" si="7"/>
        <v>No</v>
      </c>
    </row>
    <row r="44" spans="1:12" x14ac:dyDescent="0.25">
      <c r="A44" s="142" t="s">
        <v>1276</v>
      </c>
      <c r="B44" s="21" t="s">
        <v>213</v>
      </c>
      <c r="C44" s="26">
        <v>5812.2252603999996</v>
      </c>
      <c r="D44" s="7" t="str">
        <f t="shared" si="4"/>
        <v>N/A</v>
      </c>
      <c r="E44" s="26">
        <v>8036.0828401999997</v>
      </c>
      <c r="F44" s="7" t="str">
        <f t="shared" si="5"/>
        <v>N/A</v>
      </c>
      <c r="G44" s="26">
        <v>1237.2133332999999</v>
      </c>
      <c r="H44" s="7" t="str">
        <f t="shared" si="6"/>
        <v>N/A</v>
      </c>
      <c r="I44" s="8">
        <v>38.26</v>
      </c>
      <c r="J44" s="8">
        <v>-84.6</v>
      </c>
      <c r="K44" s="25" t="s">
        <v>734</v>
      </c>
      <c r="L44" s="85" t="str">
        <f>IF(J44="Div by 0", "N/A", IF(OR(J44="N/A",K44="N/A"),"N/A", IF(J44&gt;VALUE(MID(K44,1,2)), "No", IF(J44&lt;-1*VALUE(MID(K44,1,2)), "No", "Yes"))))</f>
        <v>No</v>
      </c>
    </row>
    <row r="45" spans="1:12" x14ac:dyDescent="0.25">
      <c r="A45" s="142" t="s">
        <v>1277</v>
      </c>
      <c r="B45" s="21" t="s">
        <v>213</v>
      </c>
      <c r="C45" s="26">
        <v>7602.7029702999998</v>
      </c>
      <c r="D45" s="7" t="str">
        <f t="shared" ref="D45:D71" si="8">IF($B45="N/A","N/A",IF(C45&gt;10,"No",IF(C45&lt;-10,"No","Yes")))</f>
        <v>N/A</v>
      </c>
      <c r="E45" s="26">
        <v>10515.251908</v>
      </c>
      <c r="F45" s="7" t="str">
        <f t="shared" ref="F45:F71" si="9">IF($B45="N/A","N/A",IF(E45&gt;10,"No",IF(E45&lt;-10,"No","Yes")))</f>
        <v>N/A</v>
      </c>
      <c r="G45" s="26">
        <v>6883.5135135</v>
      </c>
      <c r="H45" s="7" t="str">
        <f t="shared" ref="H45:H71" si="10">IF($B45="N/A","N/A",IF(G45&gt;10,"No",IF(G45&lt;-10,"No","Yes")))</f>
        <v>N/A</v>
      </c>
      <c r="I45" s="8">
        <v>38.31</v>
      </c>
      <c r="J45" s="8">
        <v>-34.5</v>
      </c>
      <c r="K45" s="25" t="s">
        <v>734</v>
      </c>
      <c r="L45" s="85" t="str">
        <f t="shared" ref="L45:L71" si="11">IF(J45="Div by 0", "N/A", IF(K45="N/A","N/A", IF(J45&gt;VALUE(MID(K45,1,2)), "No", IF(J45&lt;-1*VALUE(MID(K45,1,2)), "No", "Yes"))))</f>
        <v>No</v>
      </c>
    </row>
    <row r="46" spans="1:12" x14ac:dyDescent="0.25">
      <c r="A46" s="142" t="s">
        <v>1278</v>
      </c>
      <c r="B46" s="21" t="s">
        <v>213</v>
      </c>
      <c r="C46" s="26">
        <v>4926.6729560000003</v>
      </c>
      <c r="D46" s="7" t="str">
        <f t="shared" si="8"/>
        <v>N/A</v>
      </c>
      <c r="E46" s="26">
        <v>12828.916667</v>
      </c>
      <c r="F46" s="7" t="str">
        <f t="shared" si="9"/>
        <v>N/A</v>
      </c>
      <c r="G46" s="26">
        <v>953.5</v>
      </c>
      <c r="H46" s="7" t="str">
        <f t="shared" si="10"/>
        <v>N/A</v>
      </c>
      <c r="I46" s="8">
        <v>160.4</v>
      </c>
      <c r="J46" s="8">
        <v>-92.6</v>
      </c>
      <c r="K46" s="25" t="s">
        <v>734</v>
      </c>
      <c r="L46" s="85" t="str">
        <f t="shared" si="11"/>
        <v>No</v>
      </c>
    </row>
    <row r="47" spans="1:12" x14ac:dyDescent="0.25">
      <c r="A47" s="142" t="s">
        <v>1279</v>
      </c>
      <c r="B47" s="21" t="s">
        <v>213</v>
      </c>
      <c r="C47" s="26">
        <v>5916.3553719000001</v>
      </c>
      <c r="D47" s="7" t="str">
        <f t="shared" si="8"/>
        <v>N/A</v>
      </c>
      <c r="E47" s="26">
        <v>6065.4204545000002</v>
      </c>
      <c r="F47" s="7" t="str">
        <f t="shared" si="9"/>
        <v>N/A</v>
      </c>
      <c r="G47" s="26">
        <v>6152.5666666999996</v>
      </c>
      <c r="H47" s="7" t="str">
        <f t="shared" si="10"/>
        <v>N/A</v>
      </c>
      <c r="I47" s="8">
        <v>2.52</v>
      </c>
      <c r="J47" s="8">
        <v>1.4370000000000001</v>
      </c>
      <c r="K47" s="25" t="s">
        <v>734</v>
      </c>
      <c r="L47" s="85" t="str">
        <f t="shared" si="11"/>
        <v>Yes</v>
      </c>
    </row>
    <row r="48" spans="1:12" x14ac:dyDescent="0.25">
      <c r="A48" s="142" t="s">
        <v>1280</v>
      </c>
      <c r="B48" s="21" t="s">
        <v>213</v>
      </c>
      <c r="C48" s="26">
        <v>1354.3333333</v>
      </c>
      <c r="D48" s="7" t="str">
        <f t="shared" si="8"/>
        <v>N/A</v>
      </c>
      <c r="E48" s="26">
        <v>6324.4444444000001</v>
      </c>
      <c r="F48" s="7" t="str">
        <f t="shared" si="9"/>
        <v>N/A</v>
      </c>
      <c r="G48" s="26" t="s">
        <v>1750</v>
      </c>
      <c r="H48" s="7" t="str">
        <f t="shared" si="10"/>
        <v>N/A</v>
      </c>
      <c r="I48" s="8">
        <v>367</v>
      </c>
      <c r="J48" s="8" t="s">
        <v>1750</v>
      </c>
      <c r="K48" s="25" t="s">
        <v>734</v>
      </c>
      <c r="L48" s="85" t="str">
        <f t="shared" si="11"/>
        <v>N/A</v>
      </c>
    </row>
    <row r="49" spans="1:12" x14ac:dyDescent="0.25">
      <c r="A49" s="142" t="s">
        <v>1281</v>
      </c>
      <c r="B49" s="21" t="s">
        <v>213</v>
      </c>
      <c r="C49" s="26">
        <v>46839.588235000003</v>
      </c>
      <c r="D49" s="7" t="str">
        <f t="shared" si="8"/>
        <v>N/A</v>
      </c>
      <c r="E49" s="26">
        <v>28767</v>
      </c>
      <c r="F49" s="7" t="str">
        <f t="shared" si="9"/>
        <v>N/A</v>
      </c>
      <c r="G49" s="26">
        <v>13641.2</v>
      </c>
      <c r="H49" s="7" t="str">
        <f t="shared" si="10"/>
        <v>N/A</v>
      </c>
      <c r="I49" s="8">
        <v>-38.6</v>
      </c>
      <c r="J49" s="8">
        <v>-52.6</v>
      </c>
      <c r="K49" s="25" t="s">
        <v>734</v>
      </c>
      <c r="L49" s="85" t="str">
        <f t="shared" si="11"/>
        <v>No</v>
      </c>
    </row>
    <row r="50" spans="1:12" x14ac:dyDescent="0.25">
      <c r="A50" s="142" t="s">
        <v>1282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1"/>
        <v>N/A</v>
      </c>
    </row>
    <row r="51" spans="1:12" x14ac:dyDescent="0.25">
      <c r="A51" s="142" t="s">
        <v>1283</v>
      </c>
      <c r="B51" s="21" t="s">
        <v>213</v>
      </c>
      <c r="C51" s="26">
        <v>18388.506452000001</v>
      </c>
      <c r="D51" s="7" t="str">
        <f t="shared" si="8"/>
        <v>N/A</v>
      </c>
      <c r="E51" s="26">
        <v>26538.33596</v>
      </c>
      <c r="F51" s="7" t="str">
        <f t="shared" si="9"/>
        <v>N/A</v>
      </c>
      <c r="G51" s="26">
        <v>14072.542614</v>
      </c>
      <c r="H51" s="7" t="str">
        <f t="shared" si="10"/>
        <v>N/A</v>
      </c>
      <c r="I51" s="8">
        <v>44.32</v>
      </c>
      <c r="J51" s="8">
        <v>-47</v>
      </c>
      <c r="K51" s="25" t="s">
        <v>734</v>
      </c>
      <c r="L51" s="85" t="str">
        <f t="shared" si="11"/>
        <v>No</v>
      </c>
    </row>
    <row r="52" spans="1:12" x14ac:dyDescent="0.25">
      <c r="A52" s="142" t="s">
        <v>1284</v>
      </c>
      <c r="B52" s="21" t="s">
        <v>213</v>
      </c>
      <c r="C52" s="26">
        <v>15066.117108</v>
      </c>
      <c r="D52" s="7" t="str">
        <f t="shared" si="8"/>
        <v>N/A</v>
      </c>
      <c r="E52" s="26">
        <v>25410.717852000002</v>
      </c>
      <c r="F52" s="7" t="str">
        <f t="shared" si="9"/>
        <v>N/A</v>
      </c>
      <c r="G52" s="26">
        <v>12905.475</v>
      </c>
      <c r="H52" s="7" t="str">
        <f t="shared" si="10"/>
        <v>N/A</v>
      </c>
      <c r="I52" s="8">
        <v>68.66</v>
      </c>
      <c r="J52" s="8">
        <v>-49.2</v>
      </c>
      <c r="K52" s="25" t="s">
        <v>734</v>
      </c>
      <c r="L52" s="85" t="str">
        <f t="shared" si="11"/>
        <v>No</v>
      </c>
    </row>
    <row r="53" spans="1:12" x14ac:dyDescent="0.25">
      <c r="A53" s="142" t="s">
        <v>1285</v>
      </c>
      <c r="B53" s="21" t="s">
        <v>213</v>
      </c>
      <c r="C53" s="26">
        <v>12126.632320999999</v>
      </c>
      <c r="D53" s="7" t="str">
        <f t="shared" si="8"/>
        <v>N/A</v>
      </c>
      <c r="E53" s="26">
        <v>14690.650154000001</v>
      </c>
      <c r="F53" s="7" t="str">
        <f t="shared" si="9"/>
        <v>N/A</v>
      </c>
      <c r="G53" s="26">
        <v>14028.797753000001</v>
      </c>
      <c r="H53" s="7" t="str">
        <f t="shared" si="10"/>
        <v>N/A</v>
      </c>
      <c r="I53" s="8">
        <v>21.14</v>
      </c>
      <c r="J53" s="8">
        <v>-4.51</v>
      </c>
      <c r="K53" s="25" t="s">
        <v>734</v>
      </c>
      <c r="L53" s="85" t="str">
        <f t="shared" si="11"/>
        <v>Yes</v>
      </c>
    </row>
    <row r="54" spans="1:12" x14ac:dyDescent="0.25">
      <c r="A54" s="142" t="s">
        <v>1286</v>
      </c>
      <c r="B54" s="21" t="s">
        <v>213</v>
      </c>
      <c r="C54" s="26">
        <v>13225.159055</v>
      </c>
      <c r="D54" s="7" t="str">
        <f t="shared" si="8"/>
        <v>N/A</v>
      </c>
      <c r="E54" s="26">
        <v>22059.541860000001</v>
      </c>
      <c r="F54" s="7" t="str">
        <f t="shared" si="9"/>
        <v>N/A</v>
      </c>
      <c r="G54" s="26">
        <v>11917.638298</v>
      </c>
      <c r="H54" s="7" t="str">
        <f t="shared" si="10"/>
        <v>N/A</v>
      </c>
      <c r="I54" s="8">
        <v>66.8</v>
      </c>
      <c r="J54" s="8">
        <v>-46</v>
      </c>
      <c r="K54" s="25" t="s">
        <v>734</v>
      </c>
      <c r="L54" s="85" t="str">
        <f t="shared" si="11"/>
        <v>No</v>
      </c>
    </row>
    <row r="55" spans="1:12" x14ac:dyDescent="0.25">
      <c r="A55" s="142" t="s">
        <v>1662</v>
      </c>
      <c r="B55" s="21" t="s">
        <v>213</v>
      </c>
      <c r="C55" s="26">
        <v>46058.937603999999</v>
      </c>
      <c r="D55" s="7" t="str">
        <f t="shared" si="8"/>
        <v>N/A</v>
      </c>
      <c r="E55" s="26">
        <v>52663.063448000001</v>
      </c>
      <c r="F55" s="7" t="str">
        <f t="shared" si="9"/>
        <v>N/A</v>
      </c>
      <c r="G55" s="26">
        <v>18367.943395999999</v>
      </c>
      <c r="H55" s="7" t="str">
        <f t="shared" si="10"/>
        <v>N/A</v>
      </c>
      <c r="I55" s="8">
        <v>14.34</v>
      </c>
      <c r="J55" s="8">
        <v>-65.099999999999994</v>
      </c>
      <c r="K55" s="25" t="s">
        <v>734</v>
      </c>
      <c r="L55" s="85" t="str">
        <f t="shared" si="11"/>
        <v>No</v>
      </c>
    </row>
    <row r="56" spans="1:12" x14ac:dyDescent="0.25">
      <c r="A56" s="142" t="s">
        <v>1287</v>
      </c>
      <c r="B56" s="21" t="s">
        <v>213</v>
      </c>
      <c r="C56" s="26" t="s">
        <v>1750</v>
      </c>
      <c r="D56" s="7" t="str">
        <f t="shared" si="8"/>
        <v>N/A</v>
      </c>
      <c r="E56" s="26" t="s">
        <v>1750</v>
      </c>
      <c r="F56" s="7" t="str">
        <f t="shared" si="9"/>
        <v>N/A</v>
      </c>
      <c r="G56" s="26" t="s">
        <v>1750</v>
      </c>
      <c r="H56" s="7" t="str">
        <f t="shared" si="10"/>
        <v>N/A</v>
      </c>
      <c r="I56" s="8" t="s">
        <v>1750</v>
      </c>
      <c r="J56" s="8" t="s">
        <v>1750</v>
      </c>
      <c r="K56" s="25" t="s">
        <v>734</v>
      </c>
      <c r="L56" s="85" t="str">
        <f t="shared" si="11"/>
        <v>N/A</v>
      </c>
    </row>
    <row r="57" spans="1:12" x14ac:dyDescent="0.25">
      <c r="A57" s="142" t="s">
        <v>1663</v>
      </c>
      <c r="B57" s="21" t="s">
        <v>213</v>
      </c>
      <c r="C57" s="26">
        <v>1384.4907029000001</v>
      </c>
      <c r="D57" s="7" t="str">
        <f t="shared" si="8"/>
        <v>N/A</v>
      </c>
      <c r="E57" s="26">
        <v>1814.6627963000001</v>
      </c>
      <c r="F57" s="7" t="str">
        <f t="shared" si="9"/>
        <v>N/A</v>
      </c>
      <c r="G57" s="26">
        <v>784.77807407</v>
      </c>
      <c r="H57" s="7" t="str">
        <f t="shared" si="10"/>
        <v>N/A</v>
      </c>
      <c r="I57" s="8">
        <v>31.07</v>
      </c>
      <c r="J57" s="8">
        <v>-56.8</v>
      </c>
      <c r="K57" s="25" t="s">
        <v>734</v>
      </c>
      <c r="L57" s="85" t="str">
        <f t="shared" si="11"/>
        <v>No</v>
      </c>
    </row>
    <row r="58" spans="1:12" x14ac:dyDescent="0.25">
      <c r="A58" s="142" t="s">
        <v>1288</v>
      </c>
      <c r="B58" s="21" t="s">
        <v>213</v>
      </c>
      <c r="C58" s="26">
        <v>1133.6049794</v>
      </c>
      <c r="D58" s="7" t="str">
        <f t="shared" si="8"/>
        <v>N/A</v>
      </c>
      <c r="E58" s="26">
        <v>507.21067961</v>
      </c>
      <c r="F58" s="7" t="str">
        <f t="shared" si="9"/>
        <v>N/A</v>
      </c>
      <c r="G58" s="26">
        <v>140</v>
      </c>
      <c r="H58" s="7" t="str">
        <f t="shared" si="10"/>
        <v>N/A</v>
      </c>
      <c r="I58" s="8">
        <v>-55.3</v>
      </c>
      <c r="J58" s="8">
        <v>-72.400000000000006</v>
      </c>
      <c r="K58" s="25" t="s">
        <v>734</v>
      </c>
      <c r="L58" s="85" t="str">
        <f t="shared" si="11"/>
        <v>No</v>
      </c>
    </row>
    <row r="59" spans="1:12" ht="12" customHeight="1" x14ac:dyDescent="0.25">
      <c r="A59" s="142" t="s">
        <v>1664</v>
      </c>
      <c r="B59" s="21" t="s">
        <v>213</v>
      </c>
      <c r="C59" s="26" t="s">
        <v>1750</v>
      </c>
      <c r="D59" s="7" t="str">
        <f t="shared" si="8"/>
        <v>N/A</v>
      </c>
      <c r="E59" s="26" t="s">
        <v>1750</v>
      </c>
      <c r="F59" s="7" t="str">
        <f t="shared" si="9"/>
        <v>N/A</v>
      </c>
      <c r="G59" s="26" t="s">
        <v>1750</v>
      </c>
      <c r="H59" s="7" t="str">
        <f t="shared" si="10"/>
        <v>N/A</v>
      </c>
      <c r="I59" s="8" t="s">
        <v>1750</v>
      </c>
      <c r="J59" s="8" t="s">
        <v>1750</v>
      </c>
      <c r="K59" s="25" t="s">
        <v>734</v>
      </c>
      <c r="L59" s="85" t="str">
        <f t="shared" si="11"/>
        <v>N/A</v>
      </c>
    </row>
    <row r="60" spans="1:12" x14ac:dyDescent="0.25">
      <c r="A60" s="142" t="s">
        <v>1665</v>
      </c>
      <c r="B60" s="21" t="s">
        <v>213</v>
      </c>
      <c r="C60" s="26">
        <v>1686.1912855</v>
      </c>
      <c r="D60" s="7" t="str">
        <f t="shared" si="8"/>
        <v>N/A</v>
      </c>
      <c r="E60" s="26">
        <v>1283.9894443999999</v>
      </c>
      <c r="F60" s="7" t="str">
        <f t="shared" si="9"/>
        <v>N/A</v>
      </c>
      <c r="G60" s="26">
        <v>751.89406099999997</v>
      </c>
      <c r="H60" s="7" t="str">
        <f t="shared" si="10"/>
        <v>N/A</v>
      </c>
      <c r="I60" s="8">
        <v>-23.9</v>
      </c>
      <c r="J60" s="8">
        <v>-41.4</v>
      </c>
      <c r="K60" s="25" t="s">
        <v>734</v>
      </c>
      <c r="L60" s="85" t="str">
        <f t="shared" si="11"/>
        <v>No</v>
      </c>
    </row>
    <row r="61" spans="1:12" x14ac:dyDescent="0.25">
      <c r="A61" s="84" t="s">
        <v>1666</v>
      </c>
      <c r="B61" s="21" t="s">
        <v>213</v>
      </c>
      <c r="C61" s="26">
        <v>820.17606354999998</v>
      </c>
      <c r="D61" s="7" t="str">
        <f t="shared" si="8"/>
        <v>N/A</v>
      </c>
      <c r="E61" s="26">
        <v>1237.0804531000001</v>
      </c>
      <c r="F61" s="7" t="str">
        <f t="shared" si="9"/>
        <v>N/A</v>
      </c>
      <c r="G61" s="26">
        <v>539.48014487</v>
      </c>
      <c r="H61" s="7" t="str">
        <f t="shared" si="10"/>
        <v>N/A</v>
      </c>
      <c r="I61" s="8">
        <v>50.83</v>
      </c>
      <c r="J61" s="8">
        <v>-56.4</v>
      </c>
      <c r="K61" s="25" t="s">
        <v>734</v>
      </c>
      <c r="L61" s="85" t="str">
        <f t="shared" si="11"/>
        <v>No</v>
      </c>
    </row>
    <row r="62" spans="1:12" x14ac:dyDescent="0.25">
      <c r="A62" s="84" t="s">
        <v>1667</v>
      </c>
      <c r="B62" s="21" t="s">
        <v>213</v>
      </c>
      <c r="C62" s="26">
        <v>2966.8231746000001</v>
      </c>
      <c r="D62" s="7" t="str">
        <f t="shared" si="8"/>
        <v>N/A</v>
      </c>
      <c r="E62" s="26">
        <v>4701.4888030000002</v>
      </c>
      <c r="F62" s="7" t="str">
        <f t="shared" si="9"/>
        <v>N/A</v>
      </c>
      <c r="G62" s="26">
        <v>2378.1972317999998</v>
      </c>
      <c r="H62" s="7" t="str">
        <f t="shared" si="10"/>
        <v>N/A</v>
      </c>
      <c r="I62" s="8">
        <v>58.47</v>
      </c>
      <c r="J62" s="8">
        <v>-49.4</v>
      </c>
      <c r="K62" s="25" t="s">
        <v>734</v>
      </c>
      <c r="L62" s="85" t="str">
        <f t="shared" si="11"/>
        <v>No</v>
      </c>
    </row>
    <row r="63" spans="1:12" x14ac:dyDescent="0.25">
      <c r="A63" s="84" t="s">
        <v>1668</v>
      </c>
      <c r="B63" s="21" t="s">
        <v>213</v>
      </c>
      <c r="C63" s="26">
        <v>4217.8999049000004</v>
      </c>
      <c r="D63" s="7" t="str">
        <f t="shared" si="8"/>
        <v>N/A</v>
      </c>
      <c r="E63" s="26">
        <v>5098.8058595000002</v>
      </c>
      <c r="F63" s="7" t="str">
        <f t="shared" si="9"/>
        <v>N/A</v>
      </c>
      <c r="G63" s="26">
        <v>2781.7921147000002</v>
      </c>
      <c r="H63" s="7" t="str">
        <f t="shared" si="10"/>
        <v>N/A</v>
      </c>
      <c r="I63" s="8">
        <v>20.88</v>
      </c>
      <c r="J63" s="8">
        <v>-45.4</v>
      </c>
      <c r="K63" s="25" t="s">
        <v>734</v>
      </c>
      <c r="L63" s="85" t="str">
        <f t="shared" si="11"/>
        <v>No</v>
      </c>
    </row>
    <row r="64" spans="1:12" x14ac:dyDescent="0.25">
      <c r="A64" s="84" t="s">
        <v>1669</v>
      </c>
      <c r="B64" s="21" t="s">
        <v>213</v>
      </c>
      <c r="C64" s="26" t="s">
        <v>1750</v>
      </c>
      <c r="D64" s="7" t="str">
        <f t="shared" si="8"/>
        <v>N/A</v>
      </c>
      <c r="E64" s="26" t="s">
        <v>1750</v>
      </c>
      <c r="F64" s="7" t="str">
        <f t="shared" si="9"/>
        <v>N/A</v>
      </c>
      <c r="G64" s="26" t="s">
        <v>1750</v>
      </c>
      <c r="H64" s="7" t="str">
        <f t="shared" si="10"/>
        <v>N/A</v>
      </c>
      <c r="I64" s="8" t="s">
        <v>1750</v>
      </c>
      <c r="J64" s="8" t="s">
        <v>1750</v>
      </c>
      <c r="K64" s="25" t="s">
        <v>734</v>
      </c>
      <c r="L64" s="85" t="str">
        <f t="shared" si="11"/>
        <v>N/A</v>
      </c>
    </row>
    <row r="65" spans="1:12" x14ac:dyDescent="0.25">
      <c r="A65" s="84" t="s">
        <v>1670</v>
      </c>
      <c r="B65" s="21" t="s">
        <v>213</v>
      </c>
      <c r="C65" s="26">
        <v>1653.3696342999999</v>
      </c>
      <c r="D65" s="7" t="str">
        <f t="shared" si="8"/>
        <v>N/A</v>
      </c>
      <c r="E65" s="26">
        <v>1968.3742081</v>
      </c>
      <c r="F65" s="7" t="str">
        <f t="shared" si="9"/>
        <v>N/A</v>
      </c>
      <c r="G65" s="26">
        <v>1001.5831785</v>
      </c>
      <c r="H65" s="7" t="str">
        <f t="shared" si="10"/>
        <v>N/A</v>
      </c>
      <c r="I65" s="8">
        <v>19.05</v>
      </c>
      <c r="J65" s="8">
        <v>-49.1</v>
      </c>
      <c r="K65" s="25" t="s">
        <v>734</v>
      </c>
      <c r="L65" s="85" t="str">
        <f t="shared" si="11"/>
        <v>No</v>
      </c>
    </row>
    <row r="66" spans="1:12" x14ac:dyDescent="0.25">
      <c r="A66" s="84" t="s">
        <v>1671</v>
      </c>
      <c r="B66" s="21" t="s">
        <v>213</v>
      </c>
      <c r="C66" s="26">
        <v>1932.0357191000001</v>
      </c>
      <c r="D66" s="7" t="str">
        <f t="shared" si="8"/>
        <v>N/A</v>
      </c>
      <c r="E66" s="26">
        <v>3051.5825500999999</v>
      </c>
      <c r="F66" s="7" t="str">
        <f t="shared" si="9"/>
        <v>N/A</v>
      </c>
      <c r="G66" s="26">
        <v>953.07602592000001</v>
      </c>
      <c r="H66" s="7" t="str">
        <f t="shared" si="10"/>
        <v>N/A</v>
      </c>
      <c r="I66" s="8">
        <v>57.95</v>
      </c>
      <c r="J66" s="8">
        <v>-68.8</v>
      </c>
      <c r="K66" s="25" t="s">
        <v>734</v>
      </c>
      <c r="L66" s="85" t="str">
        <f t="shared" si="11"/>
        <v>No</v>
      </c>
    </row>
    <row r="67" spans="1:12" x14ac:dyDescent="0.25">
      <c r="A67" s="84" t="s">
        <v>1672</v>
      </c>
      <c r="B67" s="21" t="s">
        <v>213</v>
      </c>
      <c r="C67" s="26" t="s">
        <v>1750</v>
      </c>
      <c r="D67" s="7" t="str">
        <f t="shared" si="8"/>
        <v>N/A</v>
      </c>
      <c r="E67" s="26" t="s">
        <v>1750</v>
      </c>
      <c r="F67" s="7" t="str">
        <f t="shared" si="9"/>
        <v>N/A</v>
      </c>
      <c r="G67" s="26" t="s">
        <v>1750</v>
      </c>
      <c r="H67" s="7" t="str">
        <f t="shared" si="10"/>
        <v>N/A</v>
      </c>
      <c r="I67" s="8" t="s">
        <v>1750</v>
      </c>
      <c r="J67" s="8" t="s">
        <v>1750</v>
      </c>
      <c r="K67" s="25" t="s">
        <v>734</v>
      </c>
      <c r="L67" s="85" t="str">
        <f t="shared" si="11"/>
        <v>N/A</v>
      </c>
    </row>
    <row r="68" spans="1:12" x14ac:dyDescent="0.25">
      <c r="A68" s="108" t="s">
        <v>1673</v>
      </c>
      <c r="B68" s="21" t="s">
        <v>213</v>
      </c>
      <c r="C68" s="26">
        <v>921.04038613</v>
      </c>
      <c r="D68" s="7" t="str">
        <f t="shared" si="8"/>
        <v>N/A</v>
      </c>
      <c r="E68" s="26">
        <v>654.13939160999996</v>
      </c>
      <c r="F68" s="7" t="str">
        <f t="shared" si="9"/>
        <v>N/A</v>
      </c>
      <c r="G68" s="26">
        <v>400.34905263000002</v>
      </c>
      <c r="H68" s="7" t="str">
        <f t="shared" si="10"/>
        <v>N/A</v>
      </c>
      <c r="I68" s="8">
        <v>-29</v>
      </c>
      <c r="J68" s="8">
        <v>-38.799999999999997</v>
      </c>
      <c r="K68" s="25" t="s">
        <v>734</v>
      </c>
      <c r="L68" s="85" t="str">
        <f t="shared" si="11"/>
        <v>No</v>
      </c>
    </row>
    <row r="69" spans="1:12" x14ac:dyDescent="0.25">
      <c r="A69" s="108" t="s">
        <v>1674</v>
      </c>
      <c r="B69" s="21" t="s">
        <v>213</v>
      </c>
      <c r="C69" s="26">
        <v>2440.4851269999999</v>
      </c>
      <c r="D69" s="7" t="str">
        <f t="shared" si="8"/>
        <v>N/A</v>
      </c>
      <c r="E69" s="26">
        <v>2967.2749601999999</v>
      </c>
      <c r="F69" s="7" t="str">
        <f t="shared" si="9"/>
        <v>N/A</v>
      </c>
      <c r="G69" s="26">
        <v>2934.9813175999998</v>
      </c>
      <c r="H69" s="7" t="str">
        <f t="shared" si="10"/>
        <v>N/A</v>
      </c>
      <c r="I69" s="8">
        <v>21.59</v>
      </c>
      <c r="J69" s="8">
        <v>-1.0900000000000001</v>
      </c>
      <c r="K69" s="25" t="s">
        <v>734</v>
      </c>
      <c r="L69" s="85" t="str">
        <f t="shared" si="11"/>
        <v>Yes</v>
      </c>
    </row>
    <row r="70" spans="1:12" x14ac:dyDescent="0.25">
      <c r="A70" s="142" t="s">
        <v>1675</v>
      </c>
      <c r="B70" s="21" t="s">
        <v>213</v>
      </c>
      <c r="C70" s="26">
        <v>1381.0631923000001</v>
      </c>
      <c r="D70" s="7" t="str">
        <f t="shared" si="8"/>
        <v>N/A</v>
      </c>
      <c r="E70" s="26">
        <v>3039.9440952999998</v>
      </c>
      <c r="F70" s="7" t="str">
        <f t="shared" si="9"/>
        <v>N/A</v>
      </c>
      <c r="G70" s="26">
        <v>1121.9018404999999</v>
      </c>
      <c r="H70" s="7" t="str">
        <f t="shared" si="10"/>
        <v>N/A</v>
      </c>
      <c r="I70" s="8">
        <v>120.1</v>
      </c>
      <c r="J70" s="8">
        <v>-63.1</v>
      </c>
      <c r="K70" s="25" t="s">
        <v>734</v>
      </c>
      <c r="L70" s="85" t="str">
        <f t="shared" si="11"/>
        <v>No</v>
      </c>
    </row>
    <row r="71" spans="1:12" x14ac:dyDescent="0.25">
      <c r="A71" s="142" t="s">
        <v>1676</v>
      </c>
      <c r="B71" s="21" t="s">
        <v>213</v>
      </c>
      <c r="C71" s="26">
        <v>1259.3819291</v>
      </c>
      <c r="D71" s="7" t="str">
        <f t="shared" si="8"/>
        <v>N/A</v>
      </c>
      <c r="E71" s="26">
        <v>1298.0313655</v>
      </c>
      <c r="F71" s="7" t="str">
        <f t="shared" si="9"/>
        <v>N/A</v>
      </c>
      <c r="G71" s="26">
        <v>628.24463584</v>
      </c>
      <c r="H71" s="7" t="str">
        <f t="shared" si="10"/>
        <v>N/A</v>
      </c>
      <c r="I71" s="8">
        <v>3.069</v>
      </c>
      <c r="J71" s="8">
        <v>-51.6</v>
      </c>
      <c r="K71" s="25" t="s">
        <v>734</v>
      </c>
      <c r="L71" s="85" t="str">
        <f t="shared" si="11"/>
        <v>No</v>
      </c>
    </row>
    <row r="72" spans="1:12" x14ac:dyDescent="0.25">
      <c r="A72" s="142" t="s">
        <v>1595</v>
      </c>
      <c r="B72" s="21" t="s">
        <v>213</v>
      </c>
      <c r="C72" s="26">
        <v>109799780</v>
      </c>
      <c r="D72" s="7" t="str">
        <f t="shared" ref="D72:D135" si="12">IF($B72="N/A","N/A",IF(C72&gt;10,"No",IF(C72&lt;-10,"No","Yes")))</f>
        <v>N/A</v>
      </c>
      <c r="E72" s="26">
        <v>98911220</v>
      </c>
      <c r="F72" s="7" t="str">
        <f t="shared" ref="F72:F135" si="13">IF($B72="N/A","N/A",IF(E72&gt;10,"No",IF(E72&lt;-10,"No","Yes")))</f>
        <v>N/A</v>
      </c>
      <c r="G72" s="26">
        <v>36240511</v>
      </c>
      <c r="H72" s="7" t="str">
        <f t="shared" ref="H72:H135" si="14">IF($B72="N/A","N/A",IF(G72&gt;10,"No",IF(G72&lt;-10,"No","Yes")))</f>
        <v>N/A</v>
      </c>
      <c r="I72" s="8">
        <v>-9.92</v>
      </c>
      <c r="J72" s="8">
        <v>-63.4</v>
      </c>
      <c r="K72" s="25" t="s">
        <v>734</v>
      </c>
      <c r="L72" s="85" t="str">
        <f t="shared" ref="L72:L132" si="15">IF(J72="Div by 0", "N/A", IF(K72="N/A","N/A", IF(J72&gt;VALUE(MID(K72,1,2)), "No", IF(J72&lt;-1*VALUE(MID(K72,1,2)), "No", "Yes"))))</f>
        <v>No</v>
      </c>
    </row>
    <row r="73" spans="1:12" x14ac:dyDescent="0.25">
      <c r="A73" s="142" t="s">
        <v>1596</v>
      </c>
      <c r="B73" s="21" t="s">
        <v>213</v>
      </c>
      <c r="C73" s="22">
        <v>11309</v>
      </c>
      <c r="D73" s="7" t="str">
        <f t="shared" si="12"/>
        <v>N/A</v>
      </c>
      <c r="E73" s="22">
        <v>9881</v>
      </c>
      <c r="F73" s="7" t="str">
        <f t="shared" si="13"/>
        <v>N/A</v>
      </c>
      <c r="G73" s="22">
        <v>2723</v>
      </c>
      <c r="H73" s="7" t="str">
        <f t="shared" si="14"/>
        <v>N/A</v>
      </c>
      <c r="I73" s="8">
        <v>-12.6</v>
      </c>
      <c r="J73" s="8">
        <v>-72.400000000000006</v>
      </c>
      <c r="K73" s="25" t="s">
        <v>734</v>
      </c>
      <c r="L73" s="85" t="str">
        <f t="shared" si="15"/>
        <v>No</v>
      </c>
    </row>
    <row r="74" spans="1:12" x14ac:dyDescent="0.25">
      <c r="A74" s="142" t="s">
        <v>1289</v>
      </c>
      <c r="B74" s="21" t="s">
        <v>213</v>
      </c>
      <c r="C74" s="26">
        <v>9709.0618092000004</v>
      </c>
      <c r="D74" s="7" t="str">
        <f t="shared" si="12"/>
        <v>N/A</v>
      </c>
      <c r="E74" s="26">
        <v>10010.243902</v>
      </c>
      <c r="F74" s="7" t="str">
        <f t="shared" si="13"/>
        <v>N/A</v>
      </c>
      <c r="G74" s="26">
        <v>13309.038193</v>
      </c>
      <c r="H74" s="7" t="str">
        <f t="shared" si="14"/>
        <v>N/A</v>
      </c>
      <c r="I74" s="8">
        <v>3.1019999999999999</v>
      </c>
      <c r="J74" s="8">
        <v>32.950000000000003</v>
      </c>
      <c r="K74" s="25" t="s">
        <v>734</v>
      </c>
      <c r="L74" s="85" t="str">
        <f t="shared" si="15"/>
        <v>No</v>
      </c>
    </row>
    <row r="75" spans="1:12" x14ac:dyDescent="0.25">
      <c r="A75" s="142" t="s">
        <v>1290</v>
      </c>
      <c r="B75" s="21" t="s">
        <v>213</v>
      </c>
      <c r="C75" s="22">
        <v>4.3522857900999998</v>
      </c>
      <c r="D75" s="7" t="str">
        <f t="shared" si="12"/>
        <v>N/A</v>
      </c>
      <c r="E75" s="22">
        <v>4.1496812064000004</v>
      </c>
      <c r="F75" s="7" t="str">
        <f t="shared" si="13"/>
        <v>N/A</v>
      </c>
      <c r="G75" s="22">
        <v>4.5919941241000002</v>
      </c>
      <c r="H75" s="7" t="str">
        <f t="shared" si="14"/>
        <v>N/A</v>
      </c>
      <c r="I75" s="8">
        <v>-4.66</v>
      </c>
      <c r="J75" s="8">
        <v>10.66</v>
      </c>
      <c r="K75" s="25" t="s">
        <v>734</v>
      </c>
      <c r="L75" s="85" t="str">
        <f t="shared" si="15"/>
        <v>Yes</v>
      </c>
    </row>
    <row r="76" spans="1:12" ht="25" x14ac:dyDescent="0.25">
      <c r="A76" s="142" t="s">
        <v>545</v>
      </c>
      <c r="B76" s="21" t="s">
        <v>213</v>
      </c>
      <c r="C76" s="26">
        <v>0</v>
      </c>
      <c r="D76" s="7" t="str">
        <f t="shared" si="12"/>
        <v>N/A</v>
      </c>
      <c r="E76" s="26">
        <v>14400</v>
      </c>
      <c r="F76" s="7" t="str">
        <f t="shared" si="13"/>
        <v>N/A</v>
      </c>
      <c r="G76" s="26">
        <v>0</v>
      </c>
      <c r="H76" s="7" t="str">
        <f t="shared" si="14"/>
        <v>N/A</v>
      </c>
      <c r="I76" s="8" t="s">
        <v>1750</v>
      </c>
      <c r="J76" s="8">
        <v>-100</v>
      </c>
      <c r="K76" s="25" t="s">
        <v>734</v>
      </c>
      <c r="L76" s="85" t="str">
        <f t="shared" si="15"/>
        <v>No</v>
      </c>
    </row>
    <row r="77" spans="1:12" x14ac:dyDescent="0.25">
      <c r="A77" s="142" t="s">
        <v>546</v>
      </c>
      <c r="B77" s="21" t="s">
        <v>213</v>
      </c>
      <c r="C77" s="22">
        <v>0</v>
      </c>
      <c r="D77" s="7" t="str">
        <f t="shared" si="12"/>
        <v>N/A</v>
      </c>
      <c r="E77" s="22">
        <v>11</v>
      </c>
      <c r="F77" s="7" t="str">
        <f t="shared" si="13"/>
        <v>N/A</v>
      </c>
      <c r="G77" s="22">
        <v>0</v>
      </c>
      <c r="H77" s="7" t="str">
        <f t="shared" si="14"/>
        <v>N/A</v>
      </c>
      <c r="I77" s="8" t="s">
        <v>1750</v>
      </c>
      <c r="J77" s="8">
        <v>-100</v>
      </c>
      <c r="K77" s="25" t="s">
        <v>734</v>
      </c>
      <c r="L77" s="85" t="str">
        <f t="shared" si="15"/>
        <v>No</v>
      </c>
    </row>
    <row r="78" spans="1:12" x14ac:dyDescent="0.25">
      <c r="A78" s="142" t="s">
        <v>1291</v>
      </c>
      <c r="B78" s="21" t="s">
        <v>213</v>
      </c>
      <c r="C78" s="26" t="s">
        <v>1750</v>
      </c>
      <c r="D78" s="7" t="str">
        <f t="shared" si="12"/>
        <v>N/A</v>
      </c>
      <c r="E78" s="26">
        <v>14400</v>
      </c>
      <c r="F78" s="7" t="str">
        <f t="shared" si="13"/>
        <v>N/A</v>
      </c>
      <c r="G78" s="26" t="s">
        <v>1750</v>
      </c>
      <c r="H78" s="7" t="str">
        <f t="shared" si="14"/>
        <v>N/A</v>
      </c>
      <c r="I78" s="8" t="s">
        <v>1750</v>
      </c>
      <c r="J78" s="8" t="s">
        <v>1750</v>
      </c>
      <c r="K78" s="25" t="s">
        <v>734</v>
      </c>
      <c r="L78" s="85" t="str">
        <f t="shared" si="15"/>
        <v>N/A</v>
      </c>
    </row>
    <row r="79" spans="1:12" ht="25" x14ac:dyDescent="0.25">
      <c r="A79" s="142" t="s">
        <v>547</v>
      </c>
      <c r="B79" s="21" t="s">
        <v>213</v>
      </c>
      <c r="C79" s="26">
        <v>9872068</v>
      </c>
      <c r="D79" s="7" t="str">
        <f t="shared" si="12"/>
        <v>N/A</v>
      </c>
      <c r="E79" s="26">
        <v>8596838</v>
      </c>
      <c r="F79" s="7" t="str">
        <f t="shared" si="13"/>
        <v>N/A</v>
      </c>
      <c r="G79" s="26">
        <v>2373959</v>
      </c>
      <c r="H79" s="7" t="str">
        <f t="shared" si="14"/>
        <v>N/A</v>
      </c>
      <c r="I79" s="8">
        <v>-12.9</v>
      </c>
      <c r="J79" s="8">
        <v>-72.400000000000006</v>
      </c>
      <c r="K79" s="25" t="s">
        <v>734</v>
      </c>
      <c r="L79" s="85" t="str">
        <f t="shared" si="15"/>
        <v>No</v>
      </c>
    </row>
    <row r="80" spans="1:12" x14ac:dyDescent="0.25">
      <c r="A80" s="142" t="s">
        <v>548</v>
      </c>
      <c r="B80" s="21" t="s">
        <v>213</v>
      </c>
      <c r="C80" s="22">
        <v>77</v>
      </c>
      <c r="D80" s="7" t="str">
        <f t="shared" si="12"/>
        <v>N/A</v>
      </c>
      <c r="E80" s="22">
        <v>72</v>
      </c>
      <c r="F80" s="7" t="str">
        <f t="shared" si="13"/>
        <v>N/A</v>
      </c>
      <c r="G80" s="22">
        <v>19</v>
      </c>
      <c r="H80" s="7" t="str">
        <f t="shared" si="14"/>
        <v>N/A</v>
      </c>
      <c r="I80" s="8">
        <v>-6.49</v>
      </c>
      <c r="J80" s="8">
        <v>-73.599999999999994</v>
      </c>
      <c r="K80" s="25" t="s">
        <v>734</v>
      </c>
      <c r="L80" s="85" t="str">
        <f t="shared" si="15"/>
        <v>No</v>
      </c>
    </row>
    <row r="81" spans="1:12" ht="25" x14ac:dyDescent="0.25">
      <c r="A81" s="142" t="s">
        <v>1292</v>
      </c>
      <c r="B81" s="21" t="s">
        <v>213</v>
      </c>
      <c r="C81" s="26">
        <v>128208.67531999999</v>
      </c>
      <c r="D81" s="7" t="str">
        <f t="shared" si="12"/>
        <v>N/A</v>
      </c>
      <c r="E81" s="26">
        <v>119400.52778</v>
      </c>
      <c r="F81" s="7" t="str">
        <f t="shared" si="13"/>
        <v>N/A</v>
      </c>
      <c r="G81" s="26">
        <v>124945.21053</v>
      </c>
      <c r="H81" s="7" t="str">
        <f t="shared" si="14"/>
        <v>N/A</v>
      </c>
      <c r="I81" s="8">
        <v>-6.87</v>
      </c>
      <c r="J81" s="8">
        <v>4.6440000000000001</v>
      </c>
      <c r="K81" s="25" t="s">
        <v>734</v>
      </c>
      <c r="L81" s="85" t="str">
        <f t="shared" si="15"/>
        <v>Yes</v>
      </c>
    </row>
    <row r="82" spans="1:12" x14ac:dyDescent="0.25">
      <c r="A82" s="142" t="s">
        <v>549</v>
      </c>
      <c r="B82" s="21" t="s">
        <v>213</v>
      </c>
      <c r="C82" s="26">
        <v>19487885</v>
      </c>
      <c r="D82" s="7" t="str">
        <f t="shared" si="12"/>
        <v>N/A</v>
      </c>
      <c r="E82" s="26">
        <v>20402733</v>
      </c>
      <c r="F82" s="7" t="str">
        <f t="shared" si="13"/>
        <v>N/A</v>
      </c>
      <c r="G82" s="26">
        <v>17595616</v>
      </c>
      <c r="H82" s="7" t="str">
        <f t="shared" si="14"/>
        <v>N/A</v>
      </c>
      <c r="I82" s="8">
        <v>4.694</v>
      </c>
      <c r="J82" s="8">
        <v>-13.8</v>
      </c>
      <c r="K82" s="25" t="s">
        <v>734</v>
      </c>
      <c r="L82" s="85" t="str">
        <f t="shared" si="15"/>
        <v>Yes</v>
      </c>
    </row>
    <row r="83" spans="1:12" x14ac:dyDescent="0.25">
      <c r="A83" s="142" t="s">
        <v>550</v>
      </c>
      <c r="B83" s="21" t="s">
        <v>213</v>
      </c>
      <c r="C83" s="22">
        <v>283</v>
      </c>
      <c r="D83" s="7" t="str">
        <f t="shared" si="12"/>
        <v>N/A</v>
      </c>
      <c r="E83" s="22">
        <v>282</v>
      </c>
      <c r="F83" s="7" t="str">
        <f t="shared" si="13"/>
        <v>N/A</v>
      </c>
      <c r="G83" s="22">
        <v>234</v>
      </c>
      <c r="H83" s="7" t="str">
        <f t="shared" si="14"/>
        <v>N/A</v>
      </c>
      <c r="I83" s="8">
        <v>-0.35299999999999998</v>
      </c>
      <c r="J83" s="8">
        <v>-17</v>
      </c>
      <c r="K83" s="25" t="s">
        <v>734</v>
      </c>
      <c r="L83" s="85" t="str">
        <f t="shared" si="15"/>
        <v>Yes</v>
      </c>
    </row>
    <row r="84" spans="1:12" x14ac:dyDescent="0.25">
      <c r="A84" s="142" t="s">
        <v>1293</v>
      </c>
      <c r="B84" s="21" t="s">
        <v>213</v>
      </c>
      <c r="C84" s="26">
        <v>68861.784452000007</v>
      </c>
      <c r="D84" s="7" t="str">
        <f t="shared" si="12"/>
        <v>N/A</v>
      </c>
      <c r="E84" s="26">
        <v>72350.117020999998</v>
      </c>
      <c r="F84" s="7" t="str">
        <f t="shared" si="13"/>
        <v>N/A</v>
      </c>
      <c r="G84" s="26">
        <v>75194.940170999995</v>
      </c>
      <c r="H84" s="7" t="str">
        <f t="shared" si="14"/>
        <v>N/A</v>
      </c>
      <c r="I84" s="8">
        <v>5.0659999999999998</v>
      </c>
      <c r="J84" s="8">
        <v>3.9319999999999999</v>
      </c>
      <c r="K84" s="25" t="s">
        <v>734</v>
      </c>
      <c r="L84" s="85" t="str">
        <f t="shared" si="15"/>
        <v>Yes</v>
      </c>
    </row>
    <row r="85" spans="1:12" x14ac:dyDescent="0.25">
      <c r="A85" s="142" t="s">
        <v>551</v>
      </c>
      <c r="B85" s="21" t="s">
        <v>213</v>
      </c>
      <c r="C85" s="26">
        <v>28395084</v>
      </c>
      <c r="D85" s="7" t="str">
        <f t="shared" si="12"/>
        <v>N/A</v>
      </c>
      <c r="E85" s="26">
        <v>28086926</v>
      </c>
      <c r="F85" s="7" t="str">
        <f t="shared" si="13"/>
        <v>N/A</v>
      </c>
      <c r="G85" s="26">
        <v>26228706</v>
      </c>
      <c r="H85" s="7" t="str">
        <f t="shared" si="14"/>
        <v>N/A</v>
      </c>
      <c r="I85" s="8">
        <v>-1.0900000000000001</v>
      </c>
      <c r="J85" s="8">
        <v>-6.62</v>
      </c>
      <c r="K85" s="25" t="s">
        <v>734</v>
      </c>
      <c r="L85" s="85" t="str">
        <f t="shared" si="15"/>
        <v>Yes</v>
      </c>
    </row>
    <row r="86" spans="1:12" x14ac:dyDescent="0.25">
      <c r="A86" s="142" t="s">
        <v>552</v>
      </c>
      <c r="B86" s="21" t="s">
        <v>213</v>
      </c>
      <c r="C86" s="22">
        <v>641</v>
      </c>
      <c r="D86" s="7" t="str">
        <f t="shared" si="12"/>
        <v>N/A</v>
      </c>
      <c r="E86" s="22">
        <v>581</v>
      </c>
      <c r="F86" s="7" t="str">
        <f t="shared" si="13"/>
        <v>N/A</v>
      </c>
      <c r="G86" s="22">
        <v>455</v>
      </c>
      <c r="H86" s="7" t="str">
        <f t="shared" si="14"/>
        <v>N/A</v>
      </c>
      <c r="I86" s="8">
        <v>-9.36</v>
      </c>
      <c r="J86" s="8">
        <v>-21.7</v>
      </c>
      <c r="K86" s="25" t="s">
        <v>734</v>
      </c>
      <c r="L86" s="85" t="str">
        <f t="shared" si="15"/>
        <v>Yes</v>
      </c>
    </row>
    <row r="87" spans="1:12" x14ac:dyDescent="0.25">
      <c r="A87" s="142" t="s">
        <v>1294</v>
      </c>
      <c r="B87" s="21" t="s">
        <v>213</v>
      </c>
      <c r="C87" s="26">
        <v>44298.102963999998</v>
      </c>
      <c r="D87" s="7" t="str">
        <f t="shared" si="12"/>
        <v>N/A</v>
      </c>
      <c r="E87" s="26">
        <v>48342.385542000004</v>
      </c>
      <c r="F87" s="7" t="str">
        <f t="shared" si="13"/>
        <v>N/A</v>
      </c>
      <c r="G87" s="26">
        <v>57645.507691999999</v>
      </c>
      <c r="H87" s="7" t="str">
        <f t="shared" si="14"/>
        <v>N/A</v>
      </c>
      <c r="I87" s="8">
        <v>9.1300000000000008</v>
      </c>
      <c r="J87" s="8">
        <v>19.239999999999998</v>
      </c>
      <c r="K87" s="25" t="s">
        <v>734</v>
      </c>
      <c r="L87" s="85" t="str">
        <f t="shared" si="15"/>
        <v>Yes</v>
      </c>
    </row>
    <row r="88" spans="1:12" ht="25" x14ac:dyDescent="0.25">
      <c r="A88" s="142" t="s">
        <v>553</v>
      </c>
      <c r="B88" s="21" t="s">
        <v>213</v>
      </c>
      <c r="C88" s="26">
        <v>12826691</v>
      </c>
      <c r="D88" s="7" t="str">
        <f t="shared" si="12"/>
        <v>N/A</v>
      </c>
      <c r="E88" s="26">
        <v>13057090</v>
      </c>
      <c r="F88" s="7" t="str">
        <f t="shared" si="13"/>
        <v>N/A</v>
      </c>
      <c r="G88" s="26">
        <v>6009745</v>
      </c>
      <c r="H88" s="7" t="str">
        <f t="shared" si="14"/>
        <v>N/A</v>
      </c>
      <c r="I88" s="8">
        <v>1.796</v>
      </c>
      <c r="J88" s="8">
        <v>-54</v>
      </c>
      <c r="K88" s="25" t="s">
        <v>734</v>
      </c>
      <c r="L88" s="85" t="str">
        <f t="shared" si="15"/>
        <v>No</v>
      </c>
    </row>
    <row r="89" spans="1:12" x14ac:dyDescent="0.25">
      <c r="A89" s="142" t="s">
        <v>554</v>
      </c>
      <c r="B89" s="21" t="s">
        <v>213</v>
      </c>
      <c r="C89" s="22">
        <v>30167</v>
      </c>
      <c r="D89" s="7" t="str">
        <f t="shared" si="12"/>
        <v>N/A</v>
      </c>
      <c r="E89" s="22">
        <v>29461</v>
      </c>
      <c r="F89" s="7" t="str">
        <f t="shared" si="13"/>
        <v>N/A</v>
      </c>
      <c r="G89" s="22">
        <v>11806</v>
      </c>
      <c r="H89" s="7" t="str">
        <f t="shared" si="14"/>
        <v>N/A</v>
      </c>
      <c r="I89" s="8">
        <v>-2.34</v>
      </c>
      <c r="J89" s="8">
        <v>-59.9</v>
      </c>
      <c r="K89" s="25" t="s">
        <v>734</v>
      </c>
      <c r="L89" s="85" t="str">
        <f t="shared" si="15"/>
        <v>No</v>
      </c>
    </row>
    <row r="90" spans="1:12" x14ac:dyDescent="0.25">
      <c r="A90" s="142" t="s">
        <v>1295</v>
      </c>
      <c r="B90" s="21" t="s">
        <v>213</v>
      </c>
      <c r="C90" s="26">
        <v>425.18947857000001</v>
      </c>
      <c r="D90" s="7" t="str">
        <f t="shared" si="12"/>
        <v>N/A</v>
      </c>
      <c r="E90" s="26">
        <v>443.19914462999998</v>
      </c>
      <c r="F90" s="7" t="str">
        <f t="shared" si="13"/>
        <v>N/A</v>
      </c>
      <c r="G90" s="26">
        <v>509.04158902</v>
      </c>
      <c r="H90" s="7" t="str">
        <f t="shared" si="14"/>
        <v>N/A</v>
      </c>
      <c r="I90" s="8">
        <v>4.2359999999999998</v>
      </c>
      <c r="J90" s="8">
        <v>14.86</v>
      </c>
      <c r="K90" s="25" t="s">
        <v>734</v>
      </c>
      <c r="L90" s="85" t="str">
        <f t="shared" si="15"/>
        <v>Yes</v>
      </c>
    </row>
    <row r="91" spans="1:12" x14ac:dyDescent="0.25">
      <c r="A91" s="142" t="s">
        <v>555</v>
      </c>
      <c r="B91" s="21" t="s">
        <v>213</v>
      </c>
      <c r="C91" s="26">
        <v>15855311</v>
      </c>
      <c r="D91" s="7" t="str">
        <f t="shared" si="12"/>
        <v>N/A</v>
      </c>
      <c r="E91" s="26">
        <v>12764470</v>
      </c>
      <c r="F91" s="7" t="str">
        <f t="shared" si="13"/>
        <v>N/A</v>
      </c>
      <c r="G91" s="26">
        <v>4511631</v>
      </c>
      <c r="H91" s="7" t="str">
        <f t="shared" si="14"/>
        <v>N/A</v>
      </c>
      <c r="I91" s="8">
        <v>-19.5</v>
      </c>
      <c r="J91" s="8">
        <v>-64.7</v>
      </c>
      <c r="K91" s="25" t="s">
        <v>734</v>
      </c>
      <c r="L91" s="85" t="str">
        <f t="shared" si="15"/>
        <v>No</v>
      </c>
    </row>
    <row r="92" spans="1:12" x14ac:dyDescent="0.25">
      <c r="A92" s="142" t="s">
        <v>556</v>
      </c>
      <c r="B92" s="21" t="s">
        <v>213</v>
      </c>
      <c r="C92" s="22">
        <v>43862</v>
      </c>
      <c r="D92" s="7" t="str">
        <f t="shared" si="12"/>
        <v>N/A</v>
      </c>
      <c r="E92" s="22">
        <v>31954</v>
      </c>
      <c r="F92" s="7" t="str">
        <f t="shared" si="13"/>
        <v>N/A</v>
      </c>
      <c r="G92" s="22">
        <v>11437</v>
      </c>
      <c r="H92" s="7" t="str">
        <f t="shared" si="14"/>
        <v>N/A</v>
      </c>
      <c r="I92" s="8">
        <v>-27.1</v>
      </c>
      <c r="J92" s="8">
        <v>-64.2</v>
      </c>
      <c r="K92" s="25" t="s">
        <v>734</v>
      </c>
      <c r="L92" s="85" t="str">
        <f t="shared" si="15"/>
        <v>No</v>
      </c>
    </row>
    <row r="93" spans="1:12" x14ac:dyDescent="0.25">
      <c r="A93" s="142" t="s">
        <v>1296</v>
      </c>
      <c r="B93" s="21" t="s">
        <v>213</v>
      </c>
      <c r="C93" s="26">
        <v>361.48171538000003</v>
      </c>
      <c r="D93" s="7" t="str">
        <f t="shared" si="12"/>
        <v>N/A</v>
      </c>
      <c r="E93" s="26">
        <v>399.46391688</v>
      </c>
      <c r="F93" s="7" t="str">
        <f t="shared" si="13"/>
        <v>N/A</v>
      </c>
      <c r="G93" s="26">
        <v>394.47678587000001</v>
      </c>
      <c r="H93" s="7" t="str">
        <f t="shared" si="14"/>
        <v>N/A</v>
      </c>
      <c r="I93" s="8">
        <v>10.51</v>
      </c>
      <c r="J93" s="8">
        <v>-1.25</v>
      </c>
      <c r="K93" s="25" t="s">
        <v>734</v>
      </c>
      <c r="L93" s="85" t="str">
        <f t="shared" si="15"/>
        <v>Yes</v>
      </c>
    </row>
    <row r="94" spans="1:12" ht="25" x14ac:dyDescent="0.25">
      <c r="A94" s="142" t="s">
        <v>557</v>
      </c>
      <c r="B94" s="21" t="s">
        <v>213</v>
      </c>
      <c r="C94" s="26">
        <v>656018</v>
      </c>
      <c r="D94" s="7" t="str">
        <f t="shared" si="12"/>
        <v>N/A</v>
      </c>
      <c r="E94" s="26">
        <v>659182</v>
      </c>
      <c r="F94" s="7" t="str">
        <f t="shared" si="13"/>
        <v>N/A</v>
      </c>
      <c r="G94" s="26">
        <v>209579</v>
      </c>
      <c r="H94" s="7" t="str">
        <f t="shared" si="14"/>
        <v>N/A</v>
      </c>
      <c r="I94" s="8">
        <v>0.48230000000000001</v>
      </c>
      <c r="J94" s="8">
        <v>-68.2</v>
      </c>
      <c r="K94" s="25" t="s">
        <v>734</v>
      </c>
      <c r="L94" s="85" t="str">
        <f t="shared" si="15"/>
        <v>No</v>
      </c>
    </row>
    <row r="95" spans="1:12" x14ac:dyDescent="0.25">
      <c r="A95" s="142" t="s">
        <v>558</v>
      </c>
      <c r="B95" s="21" t="s">
        <v>213</v>
      </c>
      <c r="C95" s="22">
        <v>7013</v>
      </c>
      <c r="D95" s="7" t="str">
        <f t="shared" si="12"/>
        <v>N/A</v>
      </c>
      <c r="E95" s="22">
        <v>6764</v>
      </c>
      <c r="F95" s="7" t="str">
        <f t="shared" si="13"/>
        <v>N/A</v>
      </c>
      <c r="G95" s="22">
        <v>2099</v>
      </c>
      <c r="H95" s="7" t="str">
        <f t="shared" si="14"/>
        <v>N/A</v>
      </c>
      <c r="I95" s="8">
        <v>-3.55</v>
      </c>
      <c r="J95" s="8">
        <v>-69</v>
      </c>
      <c r="K95" s="25" t="s">
        <v>734</v>
      </c>
      <c r="L95" s="85" t="str">
        <f t="shared" si="15"/>
        <v>No</v>
      </c>
    </row>
    <row r="96" spans="1:12" ht="25" x14ac:dyDescent="0.25">
      <c r="A96" s="142" t="s">
        <v>1297</v>
      </c>
      <c r="B96" s="21" t="s">
        <v>213</v>
      </c>
      <c r="C96" s="26">
        <v>93.543134179000006</v>
      </c>
      <c r="D96" s="7" t="str">
        <f t="shared" si="12"/>
        <v>N/A</v>
      </c>
      <c r="E96" s="26">
        <v>97.454464814000005</v>
      </c>
      <c r="F96" s="7" t="str">
        <f t="shared" si="13"/>
        <v>N/A</v>
      </c>
      <c r="G96" s="26">
        <v>99.847070032999994</v>
      </c>
      <c r="H96" s="7" t="str">
        <f t="shared" si="14"/>
        <v>N/A</v>
      </c>
      <c r="I96" s="8">
        <v>4.181</v>
      </c>
      <c r="J96" s="8">
        <v>2.4550000000000001</v>
      </c>
      <c r="K96" s="25" t="s">
        <v>734</v>
      </c>
      <c r="L96" s="85" t="str">
        <f t="shared" si="15"/>
        <v>Yes</v>
      </c>
    </row>
    <row r="97" spans="1:12" ht="25" x14ac:dyDescent="0.25">
      <c r="A97" s="142" t="s">
        <v>559</v>
      </c>
      <c r="B97" s="21" t="s">
        <v>213</v>
      </c>
      <c r="C97" s="26">
        <v>25959925</v>
      </c>
      <c r="D97" s="7" t="str">
        <f t="shared" si="12"/>
        <v>N/A</v>
      </c>
      <c r="E97" s="26">
        <v>28117931</v>
      </c>
      <c r="F97" s="7" t="str">
        <f t="shared" si="13"/>
        <v>N/A</v>
      </c>
      <c r="G97" s="26">
        <v>9381872</v>
      </c>
      <c r="H97" s="7" t="str">
        <f t="shared" si="14"/>
        <v>N/A</v>
      </c>
      <c r="I97" s="8">
        <v>8.3130000000000006</v>
      </c>
      <c r="J97" s="8">
        <v>-66.599999999999994</v>
      </c>
      <c r="K97" s="25" t="s">
        <v>734</v>
      </c>
      <c r="L97" s="85" t="str">
        <f t="shared" si="15"/>
        <v>No</v>
      </c>
    </row>
    <row r="98" spans="1:12" x14ac:dyDescent="0.25">
      <c r="A98" s="142" t="s">
        <v>560</v>
      </c>
      <c r="B98" s="21" t="s">
        <v>213</v>
      </c>
      <c r="C98" s="22">
        <v>25388</v>
      </c>
      <c r="D98" s="7" t="str">
        <f t="shared" si="12"/>
        <v>N/A</v>
      </c>
      <c r="E98" s="22">
        <v>23992</v>
      </c>
      <c r="F98" s="7" t="str">
        <f t="shared" si="13"/>
        <v>N/A</v>
      </c>
      <c r="G98" s="22">
        <v>9382</v>
      </c>
      <c r="H98" s="7" t="str">
        <f t="shared" si="14"/>
        <v>N/A</v>
      </c>
      <c r="I98" s="8">
        <v>-5.5</v>
      </c>
      <c r="J98" s="8">
        <v>-60.9</v>
      </c>
      <c r="K98" s="25" t="s">
        <v>734</v>
      </c>
      <c r="L98" s="85" t="str">
        <f t="shared" si="15"/>
        <v>No</v>
      </c>
    </row>
    <row r="99" spans="1:12" x14ac:dyDescent="0.25">
      <c r="A99" s="142" t="s">
        <v>1298</v>
      </c>
      <c r="B99" s="21" t="s">
        <v>213</v>
      </c>
      <c r="C99" s="26">
        <v>1022.5273751</v>
      </c>
      <c r="D99" s="7" t="str">
        <f t="shared" si="12"/>
        <v>N/A</v>
      </c>
      <c r="E99" s="26">
        <v>1171.9711153999999</v>
      </c>
      <c r="F99" s="7" t="str">
        <f t="shared" si="13"/>
        <v>N/A</v>
      </c>
      <c r="G99" s="26">
        <v>999.98635684999999</v>
      </c>
      <c r="H99" s="7" t="str">
        <f t="shared" si="14"/>
        <v>N/A</v>
      </c>
      <c r="I99" s="8">
        <v>14.62</v>
      </c>
      <c r="J99" s="8">
        <v>-14.7</v>
      </c>
      <c r="K99" s="25" t="s">
        <v>734</v>
      </c>
      <c r="L99" s="85" t="str">
        <f t="shared" si="15"/>
        <v>Yes</v>
      </c>
    </row>
    <row r="100" spans="1:12" x14ac:dyDescent="0.25">
      <c r="A100" s="142" t="s">
        <v>561</v>
      </c>
      <c r="B100" s="21" t="s">
        <v>213</v>
      </c>
      <c r="C100" s="26">
        <v>37753572</v>
      </c>
      <c r="D100" s="7" t="str">
        <f t="shared" si="12"/>
        <v>N/A</v>
      </c>
      <c r="E100" s="26">
        <v>36186437</v>
      </c>
      <c r="F100" s="7" t="str">
        <f t="shared" si="13"/>
        <v>N/A</v>
      </c>
      <c r="G100" s="26">
        <v>13321956</v>
      </c>
      <c r="H100" s="7" t="str">
        <f t="shared" si="14"/>
        <v>N/A</v>
      </c>
      <c r="I100" s="8">
        <v>-4.1500000000000004</v>
      </c>
      <c r="J100" s="8">
        <v>-63.2</v>
      </c>
      <c r="K100" s="25" t="s">
        <v>734</v>
      </c>
      <c r="L100" s="85" t="str">
        <f t="shared" si="15"/>
        <v>No</v>
      </c>
    </row>
    <row r="101" spans="1:12" x14ac:dyDescent="0.25">
      <c r="A101" s="142" t="s">
        <v>562</v>
      </c>
      <c r="B101" s="21" t="s">
        <v>213</v>
      </c>
      <c r="C101" s="22">
        <v>65881</v>
      </c>
      <c r="D101" s="7" t="str">
        <f t="shared" si="12"/>
        <v>N/A</v>
      </c>
      <c r="E101" s="22">
        <v>64857</v>
      </c>
      <c r="F101" s="7" t="str">
        <f t="shared" si="13"/>
        <v>N/A</v>
      </c>
      <c r="G101" s="22">
        <v>25232</v>
      </c>
      <c r="H101" s="7" t="str">
        <f t="shared" si="14"/>
        <v>N/A</v>
      </c>
      <c r="I101" s="8">
        <v>-1.55</v>
      </c>
      <c r="J101" s="8">
        <v>-61.1</v>
      </c>
      <c r="K101" s="25" t="s">
        <v>734</v>
      </c>
      <c r="L101" s="85" t="str">
        <f t="shared" si="15"/>
        <v>No</v>
      </c>
    </row>
    <row r="102" spans="1:12" x14ac:dyDescent="0.25">
      <c r="A102" s="142" t="s">
        <v>1299</v>
      </c>
      <c r="B102" s="21" t="s">
        <v>213</v>
      </c>
      <c r="C102" s="26">
        <v>573.05705741999998</v>
      </c>
      <c r="D102" s="7" t="str">
        <f t="shared" si="12"/>
        <v>N/A</v>
      </c>
      <c r="E102" s="26">
        <v>557.94188754000004</v>
      </c>
      <c r="F102" s="7" t="str">
        <f t="shared" si="13"/>
        <v>N/A</v>
      </c>
      <c r="G102" s="26">
        <v>527.97859860000005</v>
      </c>
      <c r="H102" s="7" t="str">
        <f t="shared" si="14"/>
        <v>N/A</v>
      </c>
      <c r="I102" s="8">
        <v>-2.64</v>
      </c>
      <c r="J102" s="8">
        <v>-5.37</v>
      </c>
      <c r="K102" s="25" t="s">
        <v>734</v>
      </c>
      <c r="L102" s="85" t="str">
        <f t="shared" si="15"/>
        <v>Yes</v>
      </c>
    </row>
    <row r="103" spans="1:12" ht="25" x14ac:dyDescent="0.25">
      <c r="A103" s="142" t="s">
        <v>563</v>
      </c>
      <c r="B103" s="21" t="s">
        <v>213</v>
      </c>
      <c r="C103" s="26">
        <v>4209639</v>
      </c>
      <c r="D103" s="7" t="str">
        <f t="shared" si="12"/>
        <v>N/A</v>
      </c>
      <c r="E103" s="26">
        <v>4035514</v>
      </c>
      <c r="F103" s="7" t="str">
        <f t="shared" si="13"/>
        <v>N/A</v>
      </c>
      <c r="G103" s="26">
        <v>435090</v>
      </c>
      <c r="H103" s="7" t="str">
        <f t="shared" si="14"/>
        <v>N/A</v>
      </c>
      <c r="I103" s="8">
        <v>-4.1399999999999997</v>
      </c>
      <c r="J103" s="8">
        <v>-89.2</v>
      </c>
      <c r="K103" s="25" t="s">
        <v>734</v>
      </c>
      <c r="L103" s="85" t="str">
        <f t="shared" si="15"/>
        <v>No</v>
      </c>
    </row>
    <row r="104" spans="1:12" x14ac:dyDescent="0.25">
      <c r="A104" s="142" t="s">
        <v>564</v>
      </c>
      <c r="B104" s="21" t="s">
        <v>213</v>
      </c>
      <c r="C104" s="22">
        <v>706</v>
      </c>
      <c r="D104" s="7" t="str">
        <f t="shared" si="12"/>
        <v>N/A</v>
      </c>
      <c r="E104" s="22">
        <v>608</v>
      </c>
      <c r="F104" s="7" t="str">
        <f t="shared" si="13"/>
        <v>N/A</v>
      </c>
      <c r="G104" s="22">
        <v>301</v>
      </c>
      <c r="H104" s="7" t="str">
        <f t="shared" si="14"/>
        <v>N/A</v>
      </c>
      <c r="I104" s="8">
        <v>-13.9</v>
      </c>
      <c r="J104" s="8">
        <v>-50.5</v>
      </c>
      <c r="K104" s="25" t="s">
        <v>734</v>
      </c>
      <c r="L104" s="85" t="str">
        <f t="shared" si="15"/>
        <v>No</v>
      </c>
    </row>
    <row r="105" spans="1:12" x14ac:dyDescent="0.25">
      <c r="A105" s="142" t="s">
        <v>1300</v>
      </c>
      <c r="B105" s="21" t="s">
        <v>213</v>
      </c>
      <c r="C105" s="26">
        <v>5962.6614731</v>
      </c>
      <c r="D105" s="7" t="str">
        <f t="shared" si="12"/>
        <v>N/A</v>
      </c>
      <c r="E105" s="26">
        <v>6637.3585525999997</v>
      </c>
      <c r="F105" s="7" t="str">
        <f t="shared" si="13"/>
        <v>N/A</v>
      </c>
      <c r="G105" s="26">
        <v>1445.4817276000001</v>
      </c>
      <c r="H105" s="7" t="str">
        <f t="shared" si="14"/>
        <v>N/A</v>
      </c>
      <c r="I105" s="8">
        <v>11.32</v>
      </c>
      <c r="J105" s="8">
        <v>-78.2</v>
      </c>
      <c r="K105" s="25" t="s">
        <v>734</v>
      </c>
      <c r="L105" s="85" t="str">
        <f t="shared" si="15"/>
        <v>No</v>
      </c>
    </row>
    <row r="106" spans="1:12" x14ac:dyDescent="0.25">
      <c r="A106" s="142" t="s">
        <v>565</v>
      </c>
      <c r="B106" s="21" t="s">
        <v>213</v>
      </c>
      <c r="C106" s="26">
        <v>17221968</v>
      </c>
      <c r="D106" s="7" t="str">
        <f t="shared" si="12"/>
        <v>N/A</v>
      </c>
      <c r="E106" s="26">
        <v>17196384</v>
      </c>
      <c r="F106" s="7" t="str">
        <f t="shared" si="13"/>
        <v>N/A</v>
      </c>
      <c r="G106" s="26">
        <v>5960871</v>
      </c>
      <c r="H106" s="7" t="str">
        <f t="shared" si="14"/>
        <v>N/A</v>
      </c>
      <c r="I106" s="8">
        <v>-0.14899999999999999</v>
      </c>
      <c r="J106" s="8">
        <v>-65.3</v>
      </c>
      <c r="K106" s="25" t="s">
        <v>734</v>
      </c>
      <c r="L106" s="85" t="str">
        <f t="shared" si="15"/>
        <v>No</v>
      </c>
    </row>
    <row r="107" spans="1:12" x14ac:dyDescent="0.25">
      <c r="A107" s="142" t="s">
        <v>566</v>
      </c>
      <c r="B107" s="21" t="s">
        <v>213</v>
      </c>
      <c r="C107" s="22">
        <v>48466</v>
      </c>
      <c r="D107" s="7" t="str">
        <f t="shared" si="12"/>
        <v>N/A</v>
      </c>
      <c r="E107" s="22">
        <v>47573</v>
      </c>
      <c r="F107" s="7" t="str">
        <f t="shared" si="13"/>
        <v>N/A</v>
      </c>
      <c r="G107" s="22">
        <v>18920</v>
      </c>
      <c r="H107" s="7" t="str">
        <f t="shared" si="14"/>
        <v>N/A</v>
      </c>
      <c r="I107" s="8">
        <v>-1.84</v>
      </c>
      <c r="J107" s="8">
        <v>-60.2</v>
      </c>
      <c r="K107" s="25" t="s">
        <v>734</v>
      </c>
      <c r="L107" s="85" t="str">
        <f t="shared" si="15"/>
        <v>No</v>
      </c>
    </row>
    <row r="108" spans="1:12" x14ac:dyDescent="0.25">
      <c r="A108" s="142" t="s">
        <v>1301</v>
      </c>
      <c r="B108" s="21" t="s">
        <v>213</v>
      </c>
      <c r="C108" s="26">
        <v>355.34122889999998</v>
      </c>
      <c r="D108" s="7" t="str">
        <f t="shared" si="12"/>
        <v>N/A</v>
      </c>
      <c r="E108" s="26">
        <v>361.47360897999999</v>
      </c>
      <c r="F108" s="7" t="str">
        <f t="shared" si="13"/>
        <v>N/A</v>
      </c>
      <c r="G108" s="26">
        <v>315.05660676999997</v>
      </c>
      <c r="H108" s="7" t="str">
        <f t="shared" si="14"/>
        <v>N/A</v>
      </c>
      <c r="I108" s="8">
        <v>1.726</v>
      </c>
      <c r="J108" s="8">
        <v>-12.8</v>
      </c>
      <c r="K108" s="25" t="s">
        <v>734</v>
      </c>
      <c r="L108" s="85" t="str">
        <f t="shared" si="15"/>
        <v>Yes</v>
      </c>
    </row>
    <row r="109" spans="1:12" x14ac:dyDescent="0.25">
      <c r="A109" s="142" t="s">
        <v>567</v>
      </c>
      <c r="B109" s="21" t="s">
        <v>213</v>
      </c>
      <c r="C109" s="26">
        <v>96719059</v>
      </c>
      <c r="D109" s="7" t="str">
        <f t="shared" si="12"/>
        <v>N/A</v>
      </c>
      <c r="E109" s="26">
        <v>114114186</v>
      </c>
      <c r="F109" s="7" t="str">
        <f t="shared" si="13"/>
        <v>N/A</v>
      </c>
      <c r="G109" s="26">
        <v>62240203</v>
      </c>
      <c r="H109" s="7" t="str">
        <f t="shared" si="14"/>
        <v>N/A</v>
      </c>
      <c r="I109" s="8">
        <v>17.989999999999998</v>
      </c>
      <c r="J109" s="8">
        <v>-45.5</v>
      </c>
      <c r="K109" s="25" t="s">
        <v>734</v>
      </c>
      <c r="L109" s="85" t="str">
        <f t="shared" si="15"/>
        <v>No</v>
      </c>
    </row>
    <row r="110" spans="1:12" x14ac:dyDescent="0.25">
      <c r="A110" s="142" t="s">
        <v>568</v>
      </c>
      <c r="B110" s="21" t="s">
        <v>213</v>
      </c>
      <c r="C110" s="22">
        <v>64358</v>
      </c>
      <c r="D110" s="7" t="str">
        <f t="shared" si="12"/>
        <v>N/A</v>
      </c>
      <c r="E110" s="22">
        <v>60623</v>
      </c>
      <c r="F110" s="7" t="str">
        <f t="shared" si="13"/>
        <v>N/A</v>
      </c>
      <c r="G110" s="22">
        <v>30281</v>
      </c>
      <c r="H110" s="7" t="str">
        <f t="shared" si="14"/>
        <v>N/A</v>
      </c>
      <c r="I110" s="8">
        <v>-5.8</v>
      </c>
      <c r="J110" s="8">
        <v>-50.1</v>
      </c>
      <c r="K110" s="25" t="s">
        <v>734</v>
      </c>
      <c r="L110" s="85" t="str">
        <f t="shared" si="15"/>
        <v>No</v>
      </c>
    </row>
    <row r="111" spans="1:12" x14ac:dyDescent="0.25">
      <c r="A111" s="142" t="s">
        <v>1302</v>
      </c>
      <c r="B111" s="21" t="s">
        <v>213</v>
      </c>
      <c r="C111" s="26">
        <v>1502.8288480000001</v>
      </c>
      <c r="D111" s="7" t="str">
        <f t="shared" si="12"/>
        <v>N/A</v>
      </c>
      <c r="E111" s="26">
        <v>1882.3579500000001</v>
      </c>
      <c r="F111" s="7" t="str">
        <f t="shared" si="13"/>
        <v>N/A</v>
      </c>
      <c r="G111" s="26">
        <v>2055.4209900999999</v>
      </c>
      <c r="H111" s="7" t="str">
        <f t="shared" si="14"/>
        <v>N/A</v>
      </c>
      <c r="I111" s="8">
        <v>25.25</v>
      </c>
      <c r="J111" s="8">
        <v>9.1940000000000008</v>
      </c>
      <c r="K111" s="25" t="s">
        <v>734</v>
      </c>
      <c r="L111" s="85" t="str">
        <f t="shared" si="15"/>
        <v>Yes</v>
      </c>
    </row>
    <row r="112" spans="1:12" ht="25" x14ac:dyDescent="0.25">
      <c r="A112" s="142" t="s">
        <v>569</v>
      </c>
      <c r="B112" s="21" t="s">
        <v>213</v>
      </c>
      <c r="C112" s="26">
        <v>24354932</v>
      </c>
      <c r="D112" s="7" t="str">
        <f t="shared" si="12"/>
        <v>N/A</v>
      </c>
      <c r="E112" s="26">
        <v>16684017</v>
      </c>
      <c r="F112" s="7" t="str">
        <f t="shared" si="13"/>
        <v>N/A</v>
      </c>
      <c r="G112" s="26">
        <v>3874312</v>
      </c>
      <c r="H112" s="7" t="str">
        <f t="shared" si="14"/>
        <v>N/A</v>
      </c>
      <c r="I112" s="8">
        <v>-31.5</v>
      </c>
      <c r="J112" s="8">
        <v>-76.8</v>
      </c>
      <c r="K112" s="25" t="s">
        <v>734</v>
      </c>
      <c r="L112" s="85" t="str">
        <f t="shared" si="15"/>
        <v>No</v>
      </c>
    </row>
    <row r="113" spans="1:12" x14ac:dyDescent="0.25">
      <c r="A113" s="142" t="s">
        <v>570</v>
      </c>
      <c r="B113" s="21" t="s">
        <v>213</v>
      </c>
      <c r="C113" s="22">
        <v>5649</v>
      </c>
      <c r="D113" s="7" t="str">
        <f t="shared" si="12"/>
        <v>N/A</v>
      </c>
      <c r="E113" s="22">
        <v>4071</v>
      </c>
      <c r="F113" s="7" t="str">
        <f t="shared" si="13"/>
        <v>N/A</v>
      </c>
      <c r="G113" s="22">
        <v>3965</v>
      </c>
      <c r="H113" s="7" t="str">
        <f t="shared" si="14"/>
        <v>N/A</v>
      </c>
      <c r="I113" s="8">
        <v>-27.9</v>
      </c>
      <c r="J113" s="8">
        <v>-2.6</v>
      </c>
      <c r="K113" s="25" t="s">
        <v>734</v>
      </c>
      <c r="L113" s="85" t="str">
        <f t="shared" si="15"/>
        <v>Yes</v>
      </c>
    </row>
    <row r="114" spans="1:12" ht="25" x14ac:dyDescent="0.25">
      <c r="A114" s="142" t="s">
        <v>1303</v>
      </c>
      <c r="B114" s="21" t="s">
        <v>213</v>
      </c>
      <c r="C114" s="26">
        <v>4311.3705080999998</v>
      </c>
      <c r="D114" s="7" t="str">
        <f t="shared" si="12"/>
        <v>N/A</v>
      </c>
      <c r="E114" s="26">
        <v>4098.2601326000004</v>
      </c>
      <c r="F114" s="7" t="str">
        <f t="shared" si="13"/>
        <v>N/A</v>
      </c>
      <c r="G114" s="26">
        <v>977.12786885000003</v>
      </c>
      <c r="H114" s="7" t="str">
        <f t="shared" si="14"/>
        <v>N/A</v>
      </c>
      <c r="I114" s="8">
        <v>-4.9400000000000004</v>
      </c>
      <c r="J114" s="8">
        <v>-76.2</v>
      </c>
      <c r="K114" s="25" t="s">
        <v>734</v>
      </c>
      <c r="L114" s="85" t="str">
        <f t="shared" si="15"/>
        <v>No</v>
      </c>
    </row>
    <row r="115" spans="1:12" ht="25" x14ac:dyDescent="0.25">
      <c r="A115" s="142" t="s">
        <v>571</v>
      </c>
      <c r="B115" s="21" t="s">
        <v>213</v>
      </c>
      <c r="C115" s="26">
        <v>2075418</v>
      </c>
      <c r="D115" s="7" t="str">
        <f t="shared" si="12"/>
        <v>N/A</v>
      </c>
      <c r="E115" s="26">
        <v>2117988</v>
      </c>
      <c r="F115" s="7" t="str">
        <f t="shared" si="13"/>
        <v>N/A</v>
      </c>
      <c r="G115" s="26">
        <v>1460410</v>
      </c>
      <c r="H115" s="7" t="str">
        <f t="shared" si="14"/>
        <v>N/A</v>
      </c>
      <c r="I115" s="8">
        <v>2.0510000000000002</v>
      </c>
      <c r="J115" s="8">
        <v>-31</v>
      </c>
      <c r="K115" s="25" t="s">
        <v>734</v>
      </c>
      <c r="L115" s="85" t="str">
        <f t="shared" si="15"/>
        <v>No</v>
      </c>
    </row>
    <row r="116" spans="1:12" x14ac:dyDescent="0.25">
      <c r="A116" s="84" t="s">
        <v>572</v>
      </c>
      <c r="B116" s="21" t="s">
        <v>213</v>
      </c>
      <c r="C116" s="22">
        <v>4863</v>
      </c>
      <c r="D116" s="7" t="str">
        <f t="shared" si="12"/>
        <v>N/A</v>
      </c>
      <c r="E116" s="22">
        <v>3563</v>
      </c>
      <c r="F116" s="7" t="str">
        <f t="shared" si="13"/>
        <v>N/A</v>
      </c>
      <c r="G116" s="22">
        <v>1584</v>
      </c>
      <c r="H116" s="7" t="str">
        <f t="shared" si="14"/>
        <v>N/A</v>
      </c>
      <c r="I116" s="8">
        <v>-26.7</v>
      </c>
      <c r="J116" s="8">
        <v>-55.5</v>
      </c>
      <c r="K116" s="25" t="s">
        <v>734</v>
      </c>
      <c r="L116" s="85" t="str">
        <f t="shared" si="15"/>
        <v>No</v>
      </c>
    </row>
    <row r="117" spans="1:12" ht="25" x14ac:dyDescent="0.25">
      <c r="A117" s="84" t="s">
        <v>1304</v>
      </c>
      <c r="B117" s="21" t="s">
        <v>213</v>
      </c>
      <c r="C117" s="26">
        <v>426.77729796</v>
      </c>
      <c r="D117" s="7" t="str">
        <f t="shared" si="12"/>
        <v>N/A</v>
      </c>
      <c r="E117" s="26">
        <v>594.43951726</v>
      </c>
      <c r="F117" s="7" t="str">
        <f t="shared" si="13"/>
        <v>N/A</v>
      </c>
      <c r="G117" s="26">
        <v>921.97601010000005</v>
      </c>
      <c r="H117" s="7" t="str">
        <f t="shared" si="14"/>
        <v>N/A</v>
      </c>
      <c r="I117" s="8">
        <v>39.29</v>
      </c>
      <c r="J117" s="8">
        <v>55.1</v>
      </c>
      <c r="K117" s="25" t="s">
        <v>734</v>
      </c>
      <c r="L117" s="85" t="str">
        <f t="shared" si="15"/>
        <v>No</v>
      </c>
    </row>
    <row r="118" spans="1:12" ht="25" x14ac:dyDescent="0.25">
      <c r="A118" s="116" t="s">
        <v>573</v>
      </c>
      <c r="B118" s="21" t="s">
        <v>213</v>
      </c>
      <c r="C118" s="26">
        <v>521306</v>
      </c>
      <c r="D118" s="7" t="str">
        <f t="shared" si="12"/>
        <v>N/A</v>
      </c>
      <c r="E118" s="26">
        <v>521398</v>
      </c>
      <c r="F118" s="7" t="str">
        <f t="shared" si="13"/>
        <v>N/A</v>
      </c>
      <c r="G118" s="26">
        <v>82302</v>
      </c>
      <c r="H118" s="7" t="str">
        <f t="shared" si="14"/>
        <v>N/A</v>
      </c>
      <c r="I118" s="8">
        <v>1.7600000000000001E-2</v>
      </c>
      <c r="J118" s="8">
        <v>-84.2</v>
      </c>
      <c r="K118" s="25" t="s">
        <v>734</v>
      </c>
      <c r="L118" s="85" t="str">
        <f t="shared" si="15"/>
        <v>No</v>
      </c>
    </row>
    <row r="119" spans="1:12" x14ac:dyDescent="0.25">
      <c r="A119" s="116" t="s">
        <v>574</v>
      </c>
      <c r="B119" s="21" t="s">
        <v>213</v>
      </c>
      <c r="C119" s="22">
        <v>92</v>
      </c>
      <c r="D119" s="7" t="str">
        <f t="shared" si="12"/>
        <v>N/A</v>
      </c>
      <c r="E119" s="22">
        <v>97</v>
      </c>
      <c r="F119" s="7" t="str">
        <f t="shared" si="13"/>
        <v>N/A</v>
      </c>
      <c r="G119" s="22">
        <v>31</v>
      </c>
      <c r="H119" s="7" t="str">
        <f t="shared" si="14"/>
        <v>N/A</v>
      </c>
      <c r="I119" s="8">
        <v>5.4349999999999996</v>
      </c>
      <c r="J119" s="8">
        <v>-68</v>
      </c>
      <c r="K119" s="25" t="s">
        <v>734</v>
      </c>
      <c r="L119" s="85" t="str">
        <f t="shared" si="15"/>
        <v>No</v>
      </c>
    </row>
    <row r="120" spans="1:12" ht="25" x14ac:dyDescent="0.25">
      <c r="A120" s="116" t="s">
        <v>1305</v>
      </c>
      <c r="B120" s="21" t="s">
        <v>213</v>
      </c>
      <c r="C120" s="26">
        <v>5666.3695651999997</v>
      </c>
      <c r="D120" s="7" t="str">
        <f t="shared" si="12"/>
        <v>N/A</v>
      </c>
      <c r="E120" s="26">
        <v>5375.2371134000005</v>
      </c>
      <c r="F120" s="7" t="str">
        <f t="shared" si="13"/>
        <v>N/A</v>
      </c>
      <c r="G120" s="26">
        <v>2654.9032258000002</v>
      </c>
      <c r="H120" s="7" t="str">
        <f t="shared" si="14"/>
        <v>N/A</v>
      </c>
      <c r="I120" s="8">
        <v>-5.14</v>
      </c>
      <c r="J120" s="8">
        <v>-50.6</v>
      </c>
      <c r="K120" s="25" t="s">
        <v>734</v>
      </c>
      <c r="L120" s="85" t="str">
        <f t="shared" si="15"/>
        <v>No</v>
      </c>
    </row>
    <row r="121" spans="1:12" ht="25" x14ac:dyDescent="0.25">
      <c r="A121" s="116" t="s">
        <v>575</v>
      </c>
      <c r="B121" s="21" t="s">
        <v>213</v>
      </c>
      <c r="C121" s="26">
        <v>9579</v>
      </c>
      <c r="D121" s="7" t="str">
        <f t="shared" si="12"/>
        <v>N/A</v>
      </c>
      <c r="E121" s="26">
        <v>0</v>
      </c>
      <c r="F121" s="7" t="str">
        <f t="shared" si="13"/>
        <v>N/A</v>
      </c>
      <c r="G121" s="26">
        <v>44048</v>
      </c>
      <c r="H121" s="7" t="str">
        <f t="shared" si="14"/>
        <v>N/A</v>
      </c>
      <c r="I121" s="8">
        <v>-100</v>
      </c>
      <c r="J121" s="8" t="s">
        <v>1750</v>
      </c>
      <c r="K121" s="25" t="s">
        <v>734</v>
      </c>
      <c r="L121" s="85" t="str">
        <f t="shared" si="15"/>
        <v>N/A</v>
      </c>
    </row>
    <row r="122" spans="1:12" x14ac:dyDescent="0.25">
      <c r="A122" s="116" t="s">
        <v>576</v>
      </c>
      <c r="B122" s="21" t="s">
        <v>213</v>
      </c>
      <c r="C122" s="22">
        <v>11</v>
      </c>
      <c r="D122" s="7" t="str">
        <f t="shared" si="12"/>
        <v>N/A</v>
      </c>
      <c r="E122" s="22">
        <v>0</v>
      </c>
      <c r="F122" s="7" t="str">
        <f t="shared" si="13"/>
        <v>N/A</v>
      </c>
      <c r="G122" s="22">
        <v>208</v>
      </c>
      <c r="H122" s="7" t="str">
        <f t="shared" si="14"/>
        <v>N/A</v>
      </c>
      <c r="I122" s="8">
        <v>-100</v>
      </c>
      <c r="J122" s="8" t="s">
        <v>1750</v>
      </c>
      <c r="K122" s="25" t="s">
        <v>734</v>
      </c>
      <c r="L122" s="85" t="str">
        <f t="shared" si="15"/>
        <v>N/A</v>
      </c>
    </row>
    <row r="123" spans="1:12" ht="25" x14ac:dyDescent="0.25">
      <c r="A123" s="116" t="s">
        <v>1306</v>
      </c>
      <c r="B123" s="21" t="s">
        <v>213</v>
      </c>
      <c r="C123" s="26">
        <v>1368.4285714</v>
      </c>
      <c r="D123" s="7" t="str">
        <f t="shared" si="12"/>
        <v>N/A</v>
      </c>
      <c r="E123" s="26" t="s">
        <v>1750</v>
      </c>
      <c r="F123" s="7" t="str">
        <f t="shared" si="13"/>
        <v>N/A</v>
      </c>
      <c r="G123" s="26">
        <v>211.76923077000001</v>
      </c>
      <c r="H123" s="7" t="str">
        <f t="shared" si="14"/>
        <v>N/A</v>
      </c>
      <c r="I123" s="8" t="s">
        <v>1750</v>
      </c>
      <c r="J123" s="8" t="s">
        <v>1750</v>
      </c>
      <c r="K123" s="25" t="s">
        <v>734</v>
      </c>
      <c r="L123" s="85" t="str">
        <f t="shared" si="15"/>
        <v>N/A</v>
      </c>
    </row>
    <row r="124" spans="1:12" ht="25" x14ac:dyDescent="0.25">
      <c r="A124" s="116" t="s">
        <v>577</v>
      </c>
      <c r="B124" s="21" t="s">
        <v>213</v>
      </c>
      <c r="C124" s="26">
        <v>51080</v>
      </c>
      <c r="D124" s="7" t="str">
        <f t="shared" si="12"/>
        <v>N/A</v>
      </c>
      <c r="E124" s="26">
        <v>1734</v>
      </c>
      <c r="F124" s="7" t="str">
        <f t="shared" si="13"/>
        <v>N/A</v>
      </c>
      <c r="G124" s="26">
        <v>1977</v>
      </c>
      <c r="H124" s="7" t="str">
        <f t="shared" si="14"/>
        <v>N/A</v>
      </c>
      <c r="I124" s="8">
        <v>-96.6</v>
      </c>
      <c r="J124" s="8">
        <v>14.01</v>
      </c>
      <c r="K124" s="25" t="s">
        <v>734</v>
      </c>
      <c r="L124" s="85" t="str">
        <f t="shared" si="15"/>
        <v>Yes</v>
      </c>
    </row>
    <row r="125" spans="1:12" x14ac:dyDescent="0.25">
      <c r="A125" s="108" t="s">
        <v>578</v>
      </c>
      <c r="B125" s="21" t="s">
        <v>213</v>
      </c>
      <c r="C125" s="22">
        <v>35</v>
      </c>
      <c r="D125" s="7" t="str">
        <f t="shared" si="12"/>
        <v>N/A</v>
      </c>
      <c r="E125" s="22">
        <v>11</v>
      </c>
      <c r="F125" s="7" t="str">
        <f t="shared" si="13"/>
        <v>N/A</v>
      </c>
      <c r="G125" s="22">
        <v>11</v>
      </c>
      <c r="H125" s="7" t="str">
        <f t="shared" si="14"/>
        <v>N/A</v>
      </c>
      <c r="I125" s="8">
        <v>-77.099999999999994</v>
      </c>
      <c r="J125" s="8">
        <v>-12.5</v>
      </c>
      <c r="K125" s="25" t="s">
        <v>734</v>
      </c>
      <c r="L125" s="85" t="str">
        <f t="shared" si="15"/>
        <v>Yes</v>
      </c>
    </row>
    <row r="126" spans="1:12" ht="25" x14ac:dyDescent="0.25">
      <c r="A126" s="108" t="s">
        <v>1307</v>
      </c>
      <c r="B126" s="21" t="s">
        <v>213</v>
      </c>
      <c r="C126" s="26">
        <v>1459.4285714</v>
      </c>
      <c r="D126" s="7" t="str">
        <f t="shared" si="12"/>
        <v>N/A</v>
      </c>
      <c r="E126" s="26">
        <v>216.75</v>
      </c>
      <c r="F126" s="7" t="str">
        <f t="shared" si="13"/>
        <v>N/A</v>
      </c>
      <c r="G126" s="26">
        <v>282.42857142999998</v>
      </c>
      <c r="H126" s="7" t="str">
        <f t="shared" si="14"/>
        <v>N/A</v>
      </c>
      <c r="I126" s="8">
        <v>-85.1</v>
      </c>
      <c r="J126" s="8">
        <v>30.3</v>
      </c>
      <c r="K126" s="25" t="s">
        <v>734</v>
      </c>
      <c r="L126" s="85" t="str">
        <f t="shared" si="15"/>
        <v>No</v>
      </c>
    </row>
    <row r="127" spans="1:12" ht="25" x14ac:dyDescent="0.25">
      <c r="A127" s="108" t="s">
        <v>579</v>
      </c>
      <c r="B127" s="21" t="s">
        <v>213</v>
      </c>
      <c r="C127" s="26">
        <v>348740</v>
      </c>
      <c r="D127" s="7" t="str">
        <f t="shared" si="12"/>
        <v>N/A</v>
      </c>
      <c r="E127" s="26">
        <v>410097</v>
      </c>
      <c r="F127" s="7" t="str">
        <f t="shared" si="13"/>
        <v>N/A</v>
      </c>
      <c r="G127" s="26">
        <v>123674</v>
      </c>
      <c r="H127" s="7" t="str">
        <f t="shared" si="14"/>
        <v>N/A</v>
      </c>
      <c r="I127" s="8">
        <v>17.59</v>
      </c>
      <c r="J127" s="8">
        <v>-69.8</v>
      </c>
      <c r="K127" s="25" t="s">
        <v>734</v>
      </c>
      <c r="L127" s="85" t="str">
        <f t="shared" si="15"/>
        <v>No</v>
      </c>
    </row>
    <row r="128" spans="1:12" x14ac:dyDescent="0.25">
      <c r="A128" s="108" t="s">
        <v>580</v>
      </c>
      <c r="B128" s="21" t="s">
        <v>213</v>
      </c>
      <c r="C128" s="22">
        <v>2723</v>
      </c>
      <c r="D128" s="7" t="str">
        <f t="shared" si="12"/>
        <v>N/A</v>
      </c>
      <c r="E128" s="22">
        <v>2741</v>
      </c>
      <c r="F128" s="7" t="str">
        <f t="shared" si="13"/>
        <v>N/A</v>
      </c>
      <c r="G128" s="22">
        <v>748</v>
      </c>
      <c r="H128" s="7" t="str">
        <f t="shared" si="14"/>
        <v>N/A</v>
      </c>
      <c r="I128" s="8">
        <v>0.66100000000000003</v>
      </c>
      <c r="J128" s="8">
        <v>-72.7</v>
      </c>
      <c r="K128" s="25" t="s">
        <v>734</v>
      </c>
      <c r="L128" s="85" t="str">
        <f t="shared" si="15"/>
        <v>No</v>
      </c>
    </row>
    <row r="129" spans="1:12" ht="25" x14ac:dyDescent="0.25">
      <c r="A129" s="108" t="s">
        <v>1308</v>
      </c>
      <c r="B129" s="21" t="s">
        <v>213</v>
      </c>
      <c r="C129" s="26">
        <v>128.07197943</v>
      </c>
      <c r="D129" s="7" t="str">
        <f t="shared" si="12"/>
        <v>N/A</v>
      </c>
      <c r="E129" s="26">
        <v>149.61583364000001</v>
      </c>
      <c r="F129" s="7" t="str">
        <f t="shared" si="13"/>
        <v>N/A</v>
      </c>
      <c r="G129" s="26">
        <v>165.33957219000001</v>
      </c>
      <c r="H129" s="7" t="str">
        <f t="shared" si="14"/>
        <v>N/A</v>
      </c>
      <c r="I129" s="8">
        <v>16.82</v>
      </c>
      <c r="J129" s="8">
        <v>10.51</v>
      </c>
      <c r="K129" s="25" t="s">
        <v>734</v>
      </c>
      <c r="L129" s="85" t="str">
        <f t="shared" si="15"/>
        <v>Yes</v>
      </c>
    </row>
    <row r="130" spans="1:12" x14ac:dyDescent="0.25">
      <c r="A130" s="108" t="s">
        <v>581</v>
      </c>
      <c r="B130" s="21" t="s">
        <v>213</v>
      </c>
      <c r="C130" s="26">
        <v>2478806</v>
      </c>
      <c r="D130" s="7" t="str">
        <f t="shared" si="12"/>
        <v>N/A</v>
      </c>
      <c r="E130" s="26">
        <v>2217354</v>
      </c>
      <c r="F130" s="7" t="str">
        <f t="shared" si="13"/>
        <v>N/A</v>
      </c>
      <c r="G130" s="26">
        <v>1582029</v>
      </c>
      <c r="H130" s="7" t="str">
        <f t="shared" si="14"/>
        <v>N/A</v>
      </c>
      <c r="I130" s="8">
        <v>-10.5</v>
      </c>
      <c r="J130" s="8">
        <v>-28.7</v>
      </c>
      <c r="K130" s="25" t="s">
        <v>734</v>
      </c>
      <c r="L130" s="85" t="str">
        <f t="shared" si="15"/>
        <v>Yes</v>
      </c>
    </row>
    <row r="131" spans="1:12" x14ac:dyDescent="0.25">
      <c r="A131" s="108" t="s">
        <v>582</v>
      </c>
      <c r="B131" s="21" t="s">
        <v>213</v>
      </c>
      <c r="C131" s="22">
        <v>154</v>
      </c>
      <c r="D131" s="7" t="str">
        <f t="shared" si="12"/>
        <v>N/A</v>
      </c>
      <c r="E131" s="22">
        <v>140</v>
      </c>
      <c r="F131" s="7" t="str">
        <f t="shared" si="13"/>
        <v>N/A</v>
      </c>
      <c r="G131" s="22">
        <v>81</v>
      </c>
      <c r="H131" s="7" t="str">
        <f t="shared" si="14"/>
        <v>N/A</v>
      </c>
      <c r="I131" s="8">
        <v>-9.09</v>
      </c>
      <c r="J131" s="8">
        <v>-42.1</v>
      </c>
      <c r="K131" s="25" t="s">
        <v>734</v>
      </c>
      <c r="L131" s="85" t="str">
        <f t="shared" si="15"/>
        <v>No</v>
      </c>
    </row>
    <row r="132" spans="1:12" x14ac:dyDescent="0.25">
      <c r="A132" s="108" t="s">
        <v>1309</v>
      </c>
      <c r="B132" s="21" t="s">
        <v>213</v>
      </c>
      <c r="C132" s="26">
        <v>16096.142857000001</v>
      </c>
      <c r="D132" s="7" t="str">
        <f t="shared" si="12"/>
        <v>N/A</v>
      </c>
      <c r="E132" s="26">
        <v>15838.242856999999</v>
      </c>
      <c r="F132" s="7" t="str">
        <f t="shared" si="13"/>
        <v>N/A</v>
      </c>
      <c r="G132" s="26">
        <v>19531.222222</v>
      </c>
      <c r="H132" s="7" t="str">
        <f t="shared" si="14"/>
        <v>N/A</v>
      </c>
      <c r="I132" s="8">
        <v>-1.6</v>
      </c>
      <c r="J132" s="8">
        <v>23.32</v>
      </c>
      <c r="K132" s="25" t="s">
        <v>734</v>
      </c>
      <c r="L132" s="85" t="str">
        <f t="shared" si="15"/>
        <v>Yes</v>
      </c>
    </row>
    <row r="133" spans="1:12" ht="25" x14ac:dyDescent="0.25">
      <c r="A133" s="108" t="s">
        <v>583</v>
      </c>
      <c r="B133" s="21" t="s">
        <v>213</v>
      </c>
      <c r="C133" s="26">
        <v>1338549</v>
      </c>
      <c r="D133" s="7" t="str">
        <f t="shared" si="12"/>
        <v>N/A</v>
      </c>
      <c r="E133" s="26">
        <v>1369175</v>
      </c>
      <c r="F133" s="7" t="str">
        <f t="shared" si="13"/>
        <v>N/A</v>
      </c>
      <c r="G133" s="26">
        <v>746821</v>
      </c>
      <c r="H133" s="7" t="str">
        <f t="shared" si="14"/>
        <v>N/A</v>
      </c>
      <c r="I133" s="8">
        <v>2.2879999999999998</v>
      </c>
      <c r="J133" s="8">
        <v>-45.5</v>
      </c>
      <c r="K133" s="25" t="s">
        <v>734</v>
      </c>
      <c r="L133" s="85" t="str">
        <f>IF(J133="Div by 0", "N/A", IF(OR(J133="N/A",K133="N/A"),"N/A", IF(J133&gt;VALUE(MID(K133,1,2)), "No", IF(J133&lt;-1*VALUE(MID(K133,1,2)), "No", "Yes"))))</f>
        <v>No</v>
      </c>
    </row>
    <row r="134" spans="1:12" x14ac:dyDescent="0.25">
      <c r="A134" s="108" t="s">
        <v>584</v>
      </c>
      <c r="B134" s="21" t="s">
        <v>213</v>
      </c>
      <c r="C134" s="22">
        <v>6170</v>
      </c>
      <c r="D134" s="7" t="str">
        <f t="shared" si="12"/>
        <v>N/A</v>
      </c>
      <c r="E134" s="22">
        <v>6110</v>
      </c>
      <c r="F134" s="7" t="str">
        <f t="shared" si="13"/>
        <v>N/A</v>
      </c>
      <c r="G134" s="22">
        <v>3220</v>
      </c>
      <c r="H134" s="7" t="str">
        <f t="shared" si="14"/>
        <v>N/A</v>
      </c>
      <c r="I134" s="8">
        <v>-0.97199999999999998</v>
      </c>
      <c r="J134" s="8">
        <v>-47.3</v>
      </c>
      <c r="K134" s="25" t="s">
        <v>734</v>
      </c>
      <c r="L134" s="85" t="str">
        <f t="shared" ref="L134:L138" si="16">IF(J134="Div by 0", "N/A", IF(OR(J134="N/A",K134="N/A"),"N/A", IF(J134&gt;VALUE(MID(K134,1,2)), "No", IF(J134&lt;-1*VALUE(MID(K134,1,2)), "No", "Yes"))))</f>
        <v>No</v>
      </c>
    </row>
    <row r="135" spans="1:12" ht="25" x14ac:dyDescent="0.25">
      <c r="A135" s="108" t="s">
        <v>1310</v>
      </c>
      <c r="B135" s="21" t="s">
        <v>213</v>
      </c>
      <c r="C135" s="26">
        <v>216.94473257999999</v>
      </c>
      <c r="D135" s="7" t="str">
        <f t="shared" si="12"/>
        <v>N/A</v>
      </c>
      <c r="E135" s="26">
        <v>224.08756137</v>
      </c>
      <c r="F135" s="7" t="str">
        <f t="shared" si="13"/>
        <v>N/A</v>
      </c>
      <c r="G135" s="26">
        <v>231.93198758</v>
      </c>
      <c r="H135" s="7" t="str">
        <f t="shared" si="14"/>
        <v>N/A</v>
      </c>
      <c r="I135" s="8">
        <v>3.2919999999999998</v>
      </c>
      <c r="J135" s="8">
        <v>3.5009999999999999</v>
      </c>
      <c r="K135" s="25" t="s">
        <v>734</v>
      </c>
      <c r="L135" s="85" t="str">
        <f t="shared" si="16"/>
        <v>Yes</v>
      </c>
    </row>
    <row r="136" spans="1:12" ht="25" x14ac:dyDescent="0.25">
      <c r="A136" s="108" t="s">
        <v>585</v>
      </c>
      <c r="B136" s="21" t="s">
        <v>213</v>
      </c>
      <c r="C136" s="26">
        <v>35035</v>
      </c>
      <c r="D136" s="7" t="str">
        <f t="shared" ref="D136:D150" si="17">IF($B136="N/A","N/A",IF(C136&gt;10,"No",IF(C136&lt;-10,"No","Yes")))</f>
        <v>N/A</v>
      </c>
      <c r="E136" s="26">
        <v>11280</v>
      </c>
      <c r="F136" s="7" t="str">
        <f t="shared" ref="F136:F150" si="18">IF($B136="N/A","N/A",IF(E136&gt;10,"No",IF(E136&lt;-10,"No","Yes")))</f>
        <v>N/A</v>
      </c>
      <c r="G136" s="26">
        <v>0</v>
      </c>
      <c r="H136" s="7" t="str">
        <f t="shared" ref="H136:H150" si="19">IF($B136="N/A","N/A",IF(G136&gt;10,"No",IF(G136&lt;-10,"No","Yes")))</f>
        <v>N/A</v>
      </c>
      <c r="I136" s="8">
        <v>-67.8</v>
      </c>
      <c r="J136" s="8">
        <v>-100</v>
      </c>
      <c r="K136" s="25" t="s">
        <v>734</v>
      </c>
      <c r="L136" s="85" t="str">
        <f t="shared" si="16"/>
        <v>No</v>
      </c>
    </row>
    <row r="137" spans="1:12" x14ac:dyDescent="0.25">
      <c r="A137" s="108" t="s">
        <v>586</v>
      </c>
      <c r="B137" s="21" t="s">
        <v>213</v>
      </c>
      <c r="C137" s="22">
        <v>26</v>
      </c>
      <c r="D137" s="7" t="str">
        <f t="shared" si="17"/>
        <v>N/A</v>
      </c>
      <c r="E137" s="22">
        <v>11</v>
      </c>
      <c r="F137" s="7" t="str">
        <f t="shared" si="18"/>
        <v>N/A</v>
      </c>
      <c r="G137" s="22">
        <v>0</v>
      </c>
      <c r="H137" s="7" t="str">
        <f t="shared" si="19"/>
        <v>N/A</v>
      </c>
      <c r="I137" s="8">
        <v>-80.8</v>
      </c>
      <c r="J137" s="8">
        <v>-100</v>
      </c>
      <c r="K137" s="25" t="s">
        <v>734</v>
      </c>
      <c r="L137" s="85" t="str">
        <f t="shared" si="16"/>
        <v>No</v>
      </c>
    </row>
    <row r="138" spans="1:12" ht="25" x14ac:dyDescent="0.25">
      <c r="A138" s="108" t="s">
        <v>1311</v>
      </c>
      <c r="B138" s="21" t="s">
        <v>213</v>
      </c>
      <c r="C138" s="26">
        <v>1347.5</v>
      </c>
      <c r="D138" s="7" t="str">
        <f t="shared" si="17"/>
        <v>N/A</v>
      </c>
      <c r="E138" s="26">
        <v>2256</v>
      </c>
      <c r="F138" s="7" t="str">
        <f t="shared" si="18"/>
        <v>N/A</v>
      </c>
      <c r="G138" s="26" t="s">
        <v>1750</v>
      </c>
      <c r="H138" s="7" t="str">
        <f t="shared" si="19"/>
        <v>N/A</v>
      </c>
      <c r="I138" s="8">
        <v>67.42</v>
      </c>
      <c r="J138" s="8" t="s">
        <v>1750</v>
      </c>
      <c r="K138" s="25" t="s">
        <v>734</v>
      </c>
      <c r="L138" s="85" t="str">
        <f t="shared" si="16"/>
        <v>N/A</v>
      </c>
    </row>
    <row r="139" spans="1:12" ht="25" x14ac:dyDescent="0.25">
      <c r="A139" s="108" t="s">
        <v>587</v>
      </c>
      <c r="B139" s="21" t="s">
        <v>213</v>
      </c>
      <c r="C139" s="26">
        <v>6576040</v>
      </c>
      <c r="D139" s="7" t="str">
        <f t="shared" si="17"/>
        <v>N/A</v>
      </c>
      <c r="E139" s="26">
        <v>6781217</v>
      </c>
      <c r="F139" s="7" t="str">
        <f t="shared" si="18"/>
        <v>N/A</v>
      </c>
      <c r="G139" s="26">
        <v>2568313</v>
      </c>
      <c r="H139" s="7" t="str">
        <f t="shared" si="19"/>
        <v>N/A</v>
      </c>
      <c r="I139" s="8">
        <v>3.12</v>
      </c>
      <c r="J139" s="8">
        <v>-62.1</v>
      </c>
      <c r="K139" s="25" t="s">
        <v>734</v>
      </c>
      <c r="L139" s="85" t="str">
        <f t="shared" ref="L139:L150" si="20">IF(J139="Div by 0", "N/A", IF(K139="N/A","N/A", IF(J139&gt;VALUE(MID(K139,1,2)), "No", IF(J139&lt;-1*VALUE(MID(K139,1,2)), "No", "Yes"))))</f>
        <v>No</v>
      </c>
    </row>
    <row r="140" spans="1:12" x14ac:dyDescent="0.25">
      <c r="A140" s="108" t="s">
        <v>588</v>
      </c>
      <c r="B140" s="21" t="s">
        <v>213</v>
      </c>
      <c r="C140" s="22">
        <v>11137</v>
      </c>
      <c r="D140" s="7" t="str">
        <f t="shared" si="17"/>
        <v>N/A</v>
      </c>
      <c r="E140" s="22">
        <v>11635</v>
      </c>
      <c r="F140" s="7" t="str">
        <f t="shared" si="18"/>
        <v>N/A</v>
      </c>
      <c r="G140" s="22">
        <v>4771</v>
      </c>
      <c r="H140" s="7" t="str">
        <f t="shared" si="19"/>
        <v>N/A</v>
      </c>
      <c r="I140" s="8">
        <v>4.4720000000000004</v>
      </c>
      <c r="J140" s="8">
        <v>-59</v>
      </c>
      <c r="K140" s="25" t="s">
        <v>734</v>
      </c>
      <c r="L140" s="85" t="str">
        <f t="shared" si="20"/>
        <v>No</v>
      </c>
    </row>
    <row r="141" spans="1:12" ht="25" x14ac:dyDescent="0.25">
      <c r="A141" s="108" t="s">
        <v>1312</v>
      </c>
      <c r="B141" s="21" t="s">
        <v>213</v>
      </c>
      <c r="C141" s="26">
        <v>590.46780999999999</v>
      </c>
      <c r="D141" s="7" t="str">
        <f t="shared" si="17"/>
        <v>N/A</v>
      </c>
      <c r="E141" s="26">
        <v>582.82913623000002</v>
      </c>
      <c r="F141" s="7" t="str">
        <f t="shared" si="18"/>
        <v>N/A</v>
      </c>
      <c r="G141" s="26">
        <v>538.31754349000005</v>
      </c>
      <c r="H141" s="7" t="str">
        <f t="shared" si="19"/>
        <v>N/A</v>
      </c>
      <c r="I141" s="8">
        <v>-1.29</v>
      </c>
      <c r="J141" s="8">
        <v>-7.64</v>
      </c>
      <c r="K141" s="25" t="s">
        <v>734</v>
      </c>
      <c r="L141" s="85" t="str">
        <f t="shared" si="20"/>
        <v>Yes</v>
      </c>
    </row>
    <row r="142" spans="1:12" ht="25" x14ac:dyDescent="0.25">
      <c r="A142" s="108" t="s">
        <v>589</v>
      </c>
      <c r="B142" s="21" t="s">
        <v>213</v>
      </c>
      <c r="C142" s="26">
        <v>26764923</v>
      </c>
      <c r="D142" s="7" t="str">
        <f t="shared" si="17"/>
        <v>N/A</v>
      </c>
      <c r="E142" s="26">
        <v>21944951</v>
      </c>
      <c r="F142" s="7" t="str">
        <f t="shared" si="18"/>
        <v>N/A</v>
      </c>
      <c r="G142" s="26">
        <v>2789324</v>
      </c>
      <c r="H142" s="7" t="str">
        <f t="shared" si="19"/>
        <v>N/A</v>
      </c>
      <c r="I142" s="8">
        <v>-18</v>
      </c>
      <c r="J142" s="8">
        <v>-87.3</v>
      </c>
      <c r="K142" s="25" t="s">
        <v>734</v>
      </c>
      <c r="L142" s="85" t="str">
        <f t="shared" si="20"/>
        <v>No</v>
      </c>
    </row>
    <row r="143" spans="1:12" x14ac:dyDescent="0.25">
      <c r="A143" s="84" t="s">
        <v>590</v>
      </c>
      <c r="B143" s="21" t="s">
        <v>213</v>
      </c>
      <c r="C143" s="22">
        <v>863</v>
      </c>
      <c r="D143" s="7" t="str">
        <f t="shared" si="17"/>
        <v>N/A</v>
      </c>
      <c r="E143" s="22">
        <v>675</v>
      </c>
      <c r="F143" s="7" t="str">
        <f t="shared" si="18"/>
        <v>N/A</v>
      </c>
      <c r="G143" s="22">
        <v>146</v>
      </c>
      <c r="H143" s="7" t="str">
        <f t="shared" si="19"/>
        <v>N/A</v>
      </c>
      <c r="I143" s="8">
        <v>-21.8</v>
      </c>
      <c r="J143" s="8">
        <v>-78.400000000000006</v>
      </c>
      <c r="K143" s="25" t="s">
        <v>734</v>
      </c>
      <c r="L143" s="85" t="str">
        <f t="shared" si="20"/>
        <v>No</v>
      </c>
    </row>
    <row r="144" spans="1:12" ht="25" x14ac:dyDescent="0.25">
      <c r="A144" s="84" t="s">
        <v>1313</v>
      </c>
      <c r="B144" s="21" t="s">
        <v>213</v>
      </c>
      <c r="C144" s="26">
        <v>31013.815759000001</v>
      </c>
      <c r="D144" s="7" t="str">
        <f t="shared" si="17"/>
        <v>N/A</v>
      </c>
      <c r="E144" s="26">
        <v>32511.038519000002</v>
      </c>
      <c r="F144" s="7" t="str">
        <f t="shared" si="18"/>
        <v>N/A</v>
      </c>
      <c r="G144" s="26">
        <v>19104.958903999999</v>
      </c>
      <c r="H144" s="7" t="str">
        <f t="shared" si="19"/>
        <v>N/A</v>
      </c>
      <c r="I144" s="8">
        <v>4.8280000000000003</v>
      </c>
      <c r="J144" s="8">
        <v>-41.2</v>
      </c>
      <c r="K144" s="25" t="s">
        <v>734</v>
      </c>
      <c r="L144" s="85" t="str">
        <f t="shared" si="20"/>
        <v>No</v>
      </c>
    </row>
    <row r="145" spans="1:12" ht="25" x14ac:dyDescent="0.25">
      <c r="A145" s="108" t="s">
        <v>591</v>
      </c>
      <c r="B145" s="21" t="s">
        <v>213</v>
      </c>
      <c r="C145" s="26">
        <v>11615118</v>
      </c>
      <c r="D145" s="7" t="str">
        <f t="shared" si="17"/>
        <v>N/A</v>
      </c>
      <c r="E145" s="26">
        <v>6746972</v>
      </c>
      <c r="F145" s="7" t="str">
        <f t="shared" si="18"/>
        <v>N/A</v>
      </c>
      <c r="G145" s="26">
        <v>1991733</v>
      </c>
      <c r="H145" s="7" t="str">
        <f t="shared" si="19"/>
        <v>N/A</v>
      </c>
      <c r="I145" s="8">
        <v>-41.9</v>
      </c>
      <c r="J145" s="8">
        <v>-70.5</v>
      </c>
      <c r="K145" s="25" t="s">
        <v>734</v>
      </c>
      <c r="L145" s="85" t="str">
        <f t="shared" si="20"/>
        <v>No</v>
      </c>
    </row>
    <row r="146" spans="1:12" x14ac:dyDescent="0.25">
      <c r="A146" s="108" t="s">
        <v>592</v>
      </c>
      <c r="B146" s="21" t="s">
        <v>213</v>
      </c>
      <c r="C146" s="22">
        <v>3612</v>
      </c>
      <c r="D146" s="7" t="str">
        <f t="shared" si="17"/>
        <v>N/A</v>
      </c>
      <c r="E146" s="22">
        <v>2562</v>
      </c>
      <c r="F146" s="7" t="str">
        <f t="shared" si="18"/>
        <v>N/A</v>
      </c>
      <c r="G146" s="22">
        <v>827</v>
      </c>
      <c r="H146" s="7" t="str">
        <f t="shared" si="19"/>
        <v>N/A</v>
      </c>
      <c r="I146" s="8">
        <v>-29.1</v>
      </c>
      <c r="J146" s="8">
        <v>-67.7</v>
      </c>
      <c r="K146" s="25" t="s">
        <v>734</v>
      </c>
      <c r="L146" s="85" t="str">
        <f t="shared" si="20"/>
        <v>No</v>
      </c>
    </row>
    <row r="147" spans="1:12" ht="25" x14ac:dyDescent="0.25">
      <c r="A147" s="108" t="s">
        <v>1314</v>
      </c>
      <c r="B147" s="21" t="s">
        <v>213</v>
      </c>
      <c r="C147" s="26">
        <v>3215.7026578</v>
      </c>
      <c r="D147" s="7" t="str">
        <f t="shared" si="17"/>
        <v>N/A</v>
      </c>
      <c r="E147" s="26">
        <v>2633.4785323999999</v>
      </c>
      <c r="F147" s="7" t="str">
        <f t="shared" si="18"/>
        <v>N/A</v>
      </c>
      <c r="G147" s="26">
        <v>2408.3833132</v>
      </c>
      <c r="H147" s="7" t="str">
        <f t="shared" si="19"/>
        <v>N/A</v>
      </c>
      <c r="I147" s="8">
        <v>-18.100000000000001</v>
      </c>
      <c r="J147" s="8">
        <v>-8.5500000000000007</v>
      </c>
      <c r="K147" s="25" t="s">
        <v>734</v>
      </c>
      <c r="L147" s="85" t="str">
        <f t="shared" si="20"/>
        <v>Yes</v>
      </c>
    </row>
    <row r="148" spans="1:12" ht="25" x14ac:dyDescent="0.25">
      <c r="A148" s="108" t="s">
        <v>593</v>
      </c>
      <c r="B148" s="21" t="s">
        <v>213</v>
      </c>
      <c r="C148" s="26">
        <v>8003138</v>
      </c>
      <c r="D148" s="7" t="str">
        <f t="shared" si="17"/>
        <v>N/A</v>
      </c>
      <c r="E148" s="26">
        <v>7255666</v>
      </c>
      <c r="F148" s="7" t="str">
        <f t="shared" si="18"/>
        <v>N/A</v>
      </c>
      <c r="G148" s="26">
        <v>931225</v>
      </c>
      <c r="H148" s="7" t="str">
        <f t="shared" si="19"/>
        <v>N/A</v>
      </c>
      <c r="I148" s="8">
        <v>-9.34</v>
      </c>
      <c r="J148" s="8">
        <v>-87.2</v>
      </c>
      <c r="K148" s="25" t="s">
        <v>734</v>
      </c>
      <c r="L148" s="85" t="str">
        <f t="shared" si="20"/>
        <v>No</v>
      </c>
    </row>
    <row r="149" spans="1:12" x14ac:dyDescent="0.25">
      <c r="A149" s="108" t="s">
        <v>594</v>
      </c>
      <c r="B149" s="21" t="s">
        <v>213</v>
      </c>
      <c r="C149" s="22">
        <v>650</v>
      </c>
      <c r="D149" s="7" t="str">
        <f t="shared" si="17"/>
        <v>N/A</v>
      </c>
      <c r="E149" s="22">
        <v>560</v>
      </c>
      <c r="F149" s="7" t="str">
        <f t="shared" si="18"/>
        <v>N/A</v>
      </c>
      <c r="G149" s="22">
        <v>98</v>
      </c>
      <c r="H149" s="7" t="str">
        <f t="shared" si="19"/>
        <v>N/A</v>
      </c>
      <c r="I149" s="8">
        <v>-13.8</v>
      </c>
      <c r="J149" s="8">
        <v>-82.5</v>
      </c>
      <c r="K149" s="25" t="s">
        <v>734</v>
      </c>
      <c r="L149" s="85" t="str">
        <f t="shared" si="20"/>
        <v>No</v>
      </c>
    </row>
    <row r="150" spans="1:12" ht="25" x14ac:dyDescent="0.25">
      <c r="A150" s="116" t="s">
        <v>1315</v>
      </c>
      <c r="B150" s="21" t="s">
        <v>213</v>
      </c>
      <c r="C150" s="26">
        <v>12312.52</v>
      </c>
      <c r="D150" s="7" t="str">
        <f t="shared" si="17"/>
        <v>N/A</v>
      </c>
      <c r="E150" s="26">
        <v>12956.546429</v>
      </c>
      <c r="F150" s="7" t="str">
        <f t="shared" si="18"/>
        <v>N/A</v>
      </c>
      <c r="G150" s="26">
        <v>9502.2959183999992</v>
      </c>
      <c r="H150" s="7" t="str">
        <f t="shared" si="19"/>
        <v>N/A</v>
      </c>
      <c r="I150" s="8">
        <v>5.2309999999999999</v>
      </c>
      <c r="J150" s="8">
        <v>-26.7</v>
      </c>
      <c r="K150" s="25" t="s">
        <v>734</v>
      </c>
      <c r="L150" s="85" t="str">
        <f t="shared" si="20"/>
        <v>Yes</v>
      </c>
    </row>
    <row r="151" spans="1:12" x14ac:dyDescent="0.25">
      <c r="A151" s="116" t="s">
        <v>1316</v>
      </c>
      <c r="B151" s="21" t="s">
        <v>213</v>
      </c>
      <c r="C151" s="26">
        <v>696.33680445000005</v>
      </c>
      <c r="D151" s="7" t="str">
        <f t="shared" ref="D151:D170" si="21">IF($B151="N/A","N/A",IF(C151&gt;10,"No",IF(C151&lt;-10,"No","Yes")))</f>
        <v>N/A</v>
      </c>
      <c r="E151" s="26">
        <v>813.10704831999999</v>
      </c>
      <c r="F151" s="7" t="str">
        <f t="shared" ref="F151:F170" si="22">IF($B151="N/A","N/A",IF(E151&gt;10,"No",IF(E151&lt;-10,"No","Yes")))</f>
        <v>N/A</v>
      </c>
      <c r="G151" s="26">
        <v>471.93695875999998</v>
      </c>
      <c r="H151" s="7" t="str">
        <f t="shared" ref="H151:H170" si="23">IF($B151="N/A","N/A",IF(G151&gt;10,"No",IF(G151&lt;-10,"No","Yes")))</f>
        <v>N/A</v>
      </c>
      <c r="I151" s="8">
        <v>16.77</v>
      </c>
      <c r="J151" s="8">
        <v>-42</v>
      </c>
      <c r="K151" s="25" t="s">
        <v>734</v>
      </c>
      <c r="L151" s="85" t="str">
        <f t="shared" ref="L151:L170" si="24">IF(J151="Div by 0", "N/A", IF(K151="N/A","N/A", IF(J151&gt;VALUE(MID(K151,1,2)), "No", IF(J151&lt;-1*VALUE(MID(K151,1,2)), "No", "Yes"))))</f>
        <v>No</v>
      </c>
    </row>
    <row r="152" spans="1:12" ht="25" x14ac:dyDescent="0.25">
      <c r="A152" s="116" t="s">
        <v>1317</v>
      </c>
      <c r="B152" s="21" t="s">
        <v>213</v>
      </c>
      <c r="C152" s="26">
        <v>3604.0957096000002</v>
      </c>
      <c r="D152" s="7" t="str">
        <f t="shared" si="21"/>
        <v>N/A</v>
      </c>
      <c r="E152" s="26">
        <v>4675.9465649000003</v>
      </c>
      <c r="F152" s="7" t="str">
        <f t="shared" si="22"/>
        <v>N/A</v>
      </c>
      <c r="G152" s="26">
        <v>4392.1351351000003</v>
      </c>
      <c r="H152" s="7" t="str">
        <f t="shared" si="23"/>
        <v>N/A</v>
      </c>
      <c r="I152" s="8">
        <v>29.74</v>
      </c>
      <c r="J152" s="8">
        <v>-6.07</v>
      </c>
      <c r="K152" s="25" t="s">
        <v>734</v>
      </c>
      <c r="L152" s="85" t="str">
        <f t="shared" si="24"/>
        <v>Yes</v>
      </c>
    </row>
    <row r="153" spans="1:12" ht="25" x14ac:dyDescent="0.25">
      <c r="A153" s="116" t="s">
        <v>1318</v>
      </c>
      <c r="B153" s="21" t="s">
        <v>213</v>
      </c>
      <c r="C153" s="26">
        <v>3790.5564628000002</v>
      </c>
      <c r="D153" s="7" t="str">
        <f t="shared" si="21"/>
        <v>N/A</v>
      </c>
      <c r="E153" s="26">
        <v>5088.0812431000004</v>
      </c>
      <c r="F153" s="7" t="str">
        <f t="shared" si="22"/>
        <v>N/A</v>
      </c>
      <c r="G153" s="26">
        <v>8310.0303029999995</v>
      </c>
      <c r="H153" s="7" t="str">
        <f t="shared" si="23"/>
        <v>N/A</v>
      </c>
      <c r="I153" s="8">
        <v>34.229999999999997</v>
      </c>
      <c r="J153" s="8">
        <v>63.32</v>
      </c>
      <c r="K153" s="25" t="s">
        <v>734</v>
      </c>
      <c r="L153" s="85" t="str">
        <f t="shared" si="24"/>
        <v>No</v>
      </c>
    </row>
    <row r="154" spans="1:12" ht="25" x14ac:dyDescent="0.25">
      <c r="A154" s="116" t="s">
        <v>1319</v>
      </c>
      <c r="B154" s="21" t="s">
        <v>213</v>
      </c>
      <c r="C154" s="26">
        <v>375.51629286999997</v>
      </c>
      <c r="D154" s="7" t="str">
        <f t="shared" si="21"/>
        <v>N/A</v>
      </c>
      <c r="E154" s="26">
        <v>503.64521216000003</v>
      </c>
      <c r="F154" s="7" t="str">
        <f t="shared" si="22"/>
        <v>N/A</v>
      </c>
      <c r="G154" s="26">
        <v>277.20839505999999</v>
      </c>
      <c r="H154" s="7" t="str">
        <f t="shared" si="23"/>
        <v>N/A</v>
      </c>
      <c r="I154" s="8">
        <v>34.119999999999997</v>
      </c>
      <c r="J154" s="8">
        <v>-45</v>
      </c>
      <c r="K154" s="25" t="s">
        <v>734</v>
      </c>
      <c r="L154" s="85" t="str">
        <f t="shared" si="24"/>
        <v>No</v>
      </c>
    </row>
    <row r="155" spans="1:12" ht="25" x14ac:dyDescent="0.25">
      <c r="A155" s="108" t="s">
        <v>1320</v>
      </c>
      <c r="B155" s="21" t="s">
        <v>213</v>
      </c>
      <c r="C155" s="26">
        <v>429.39782934999999</v>
      </c>
      <c r="D155" s="7" t="str">
        <f t="shared" si="21"/>
        <v>N/A</v>
      </c>
      <c r="E155" s="26">
        <v>419.02210334</v>
      </c>
      <c r="F155" s="7" t="str">
        <f t="shared" si="22"/>
        <v>N/A</v>
      </c>
      <c r="G155" s="26">
        <v>301.06517079000002</v>
      </c>
      <c r="H155" s="7" t="str">
        <f t="shared" si="23"/>
        <v>N/A</v>
      </c>
      <c r="I155" s="8">
        <v>-2.42</v>
      </c>
      <c r="J155" s="8">
        <v>-28.2</v>
      </c>
      <c r="K155" s="25" t="s">
        <v>734</v>
      </c>
      <c r="L155" s="85" t="str">
        <f t="shared" si="24"/>
        <v>Yes</v>
      </c>
    </row>
    <row r="156" spans="1:12" x14ac:dyDescent="0.25">
      <c r="A156" s="108" t="s">
        <v>1321</v>
      </c>
      <c r="B156" s="21" t="s">
        <v>213</v>
      </c>
      <c r="C156" s="26">
        <v>366.27539604999998</v>
      </c>
      <c r="D156" s="7" t="str">
        <f t="shared" si="21"/>
        <v>N/A</v>
      </c>
      <c r="E156" s="26">
        <v>469.40217516000001</v>
      </c>
      <c r="F156" s="7" t="str">
        <f t="shared" si="22"/>
        <v>N/A</v>
      </c>
      <c r="G156" s="26">
        <v>601.61061843000005</v>
      </c>
      <c r="H156" s="7" t="str">
        <f t="shared" si="23"/>
        <v>N/A</v>
      </c>
      <c r="I156" s="8">
        <v>28.16</v>
      </c>
      <c r="J156" s="8">
        <v>28.17</v>
      </c>
      <c r="K156" s="25" t="s">
        <v>734</v>
      </c>
      <c r="L156" s="85" t="str">
        <f t="shared" si="24"/>
        <v>Yes</v>
      </c>
    </row>
    <row r="157" spans="1:12" ht="25" x14ac:dyDescent="0.25">
      <c r="A157" s="108" t="s">
        <v>1322</v>
      </c>
      <c r="B157" s="21" t="s">
        <v>213</v>
      </c>
      <c r="C157" s="26">
        <v>1931.8250825</v>
      </c>
      <c r="D157" s="7" t="str">
        <f t="shared" si="21"/>
        <v>N/A</v>
      </c>
      <c r="E157" s="26">
        <v>3842.5877863000001</v>
      </c>
      <c r="F157" s="7" t="str">
        <f t="shared" si="22"/>
        <v>N/A</v>
      </c>
      <c r="G157" s="26">
        <v>750.64864865000004</v>
      </c>
      <c r="H157" s="7" t="str">
        <f t="shared" si="23"/>
        <v>N/A</v>
      </c>
      <c r="I157" s="8">
        <v>98.91</v>
      </c>
      <c r="J157" s="8">
        <v>-80.5</v>
      </c>
      <c r="K157" s="25" t="s">
        <v>734</v>
      </c>
      <c r="L157" s="85" t="str">
        <f t="shared" si="24"/>
        <v>No</v>
      </c>
    </row>
    <row r="158" spans="1:12" ht="25" x14ac:dyDescent="0.25">
      <c r="A158" s="108" t="s">
        <v>1323</v>
      </c>
      <c r="B158" s="21" t="s">
        <v>213</v>
      </c>
      <c r="C158" s="26">
        <v>3738.9586644000001</v>
      </c>
      <c r="D158" s="7" t="str">
        <f t="shared" si="21"/>
        <v>N/A</v>
      </c>
      <c r="E158" s="26">
        <v>5863.3499444999998</v>
      </c>
      <c r="F158" s="7" t="str">
        <f t="shared" si="22"/>
        <v>N/A</v>
      </c>
      <c r="G158" s="26">
        <v>1923.7594697</v>
      </c>
      <c r="H158" s="7" t="str">
        <f t="shared" si="23"/>
        <v>N/A</v>
      </c>
      <c r="I158" s="8">
        <v>56.82</v>
      </c>
      <c r="J158" s="8">
        <v>-67.2</v>
      </c>
      <c r="K158" s="25" t="s">
        <v>734</v>
      </c>
      <c r="L158" s="85" t="str">
        <f t="shared" si="24"/>
        <v>No</v>
      </c>
    </row>
    <row r="159" spans="1:12" ht="25" x14ac:dyDescent="0.25">
      <c r="A159" s="108" t="s">
        <v>1324</v>
      </c>
      <c r="B159" s="21" t="s">
        <v>213</v>
      </c>
      <c r="C159" s="26">
        <v>63.554748162000003</v>
      </c>
      <c r="D159" s="7" t="str">
        <f t="shared" si="21"/>
        <v>N/A</v>
      </c>
      <c r="E159" s="26">
        <v>59.876019368000001</v>
      </c>
      <c r="F159" s="7" t="str">
        <f t="shared" si="22"/>
        <v>N/A</v>
      </c>
      <c r="G159" s="26">
        <v>28.065283951000001</v>
      </c>
      <c r="H159" s="7" t="str">
        <f t="shared" si="23"/>
        <v>N/A</v>
      </c>
      <c r="I159" s="8">
        <v>-5.79</v>
      </c>
      <c r="J159" s="8">
        <v>-53.1</v>
      </c>
      <c r="K159" s="25" t="s">
        <v>734</v>
      </c>
      <c r="L159" s="85" t="str">
        <f t="shared" si="24"/>
        <v>No</v>
      </c>
    </row>
    <row r="160" spans="1:12" ht="25" x14ac:dyDescent="0.25">
      <c r="A160" s="116" t="s">
        <v>1325</v>
      </c>
      <c r="B160" s="21" t="s">
        <v>213</v>
      </c>
      <c r="C160" s="26">
        <v>0.26673291640000002</v>
      </c>
      <c r="D160" s="7" t="str">
        <f t="shared" si="21"/>
        <v>N/A</v>
      </c>
      <c r="E160" s="26">
        <v>0.19064379240000001</v>
      </c>
      <c r="F160" s="7" t="str">
        <f t="shared" si="22"/>
        <v>N/A</v>
      </c>
      <c r="G160" s="26">
        <v>0</v>
      </c>
      <c r="H160" s="7" t="str">
        <f t="shared" si="23"/>
        <v>N/A</v>
      </c>
      <c r="I160" s="8">
        <v>-28.5</v>
      </c>
      <c r="J160" s="8">
        <v>-100</v>
      </c>
      <c r="K160" s="25" t="s">
        <v>734</v>
      </c>
      <c r="L160" s="85" t="str">
        <f t="shared" si="24"/>
        <v>No</v>
      </c>
    </row>
    <row r="161" spans="1:12" x14ac:dyDescent="0.25">
      <c r="A161" s="116" t="s">
        <v>1326</v>
      </c>
      <c r="B161" s="21" t="s">
        <v>213</v>
      </c>
      <c r="C161" s="26">
        <v>613.38046827999995</v>
      </c>
      <c r="D161" s="7" t="str">
        <f t="shared" si="21"/>
        <v>N/A</v>
      </c>
      <c r="E161" s="26">
        <v>938.08416223999996</v>
      </c>
      <c r="F161" s="7" t="str">
        <f t="shared" si="22"/>
        <v>N/A</v>
      </c>
      <c r="G161" s="26">
        <v>810.51429203999999</v>
      </c>
      <c r="H161" s="7" t="str">
        <f t="shared" si="23"/>
        <v>N/A</v>
      </c>
      <c r="I161" s="8">
        <v>52.94</v>
      </c>
      <c r="J161" s="8">
        <v>-13.6</v>
      </c>
      <c r="K161" s="25" t="s">
        <v>734</v>
      </c>
      <c r="L161" s="85" t="str">
        <f t="shared" si="24"/>
        <v>Yes</v>
      </c>
    </row>
    <row r="162" spans="1:12" x14ac:dyDescent="0.25">
      <c r="A162" s="116" t="s">
        <v>1327</v>
      </c>
      <c r="B162" s="21" t="s">
        <v>213</v>
      </c>
      <c r="C162" s="26">
        <v>397.24752475000003</v>
      </c>
      <c r="D162" s="7" t="str">
        <f t="shared" si="21"/>
        <v>N/A</v>
      </c>
      <c r="E162" s="26">
        <v>213.84732824</v>
      </c>
      <c r="F162" s="7" t="str">
        <f t="shared" si="22"/>
        <v>N/A</v>
      </c>
      <c r="G162" s="26">
        <v>35.405405405000003</v>
      </c>
      <c r="H162" s="7" t="str">
        <f t="shared" si="23"/>
        <v>N/A</v>
      </c>
      <c r="I162" s="8">
        <v>-46.2</v>
      </c>
      <c r="J162" s="8">
        <v>-83.4</v>
      </c>
      <c r="K162" s="25" t="s">
        <v>734</v>
      </c>
      <c r="L162" s="85" t="str">
        <f t="shared" si="24"/>
        <v>No</v>
      </c>
    </row>
    <row r="163" spans="1:12" x14ac:dyDescent="0.25">
      <c r="A163" s="116" t="s">
        <v>1677</v>
      </c>
      <c r="B163" s="21" t="s">
        <v>213</v>
      </c>
      <c r="C163" s="26">
        <v>3882.6333746</v>
      </c>
      <c r="D163" s="7" t="str">
        <f t="shared" si="21"/>
        <v>N/A</v>
      </c>
      <c r="E163" s="26">
        <v>6296.8064372999997</v>
      </c>
      <c r="F163" s="7" t="str">
        <f t="shared" si="22"/>
        <v>N/A</v>
      </c>
      <c r="G163" s="26">
        <v>1243.3030303</v>
      </c>
      <c r="H163" s="7" t="str">
        <f t="shared" si="23"/>
        <v>N/A</v>
      </c>
      <c r="I163" s="8">
        <v>62.18</v>
      </c>
      <c r="J163" s="8">
        <v>-80.3</v>
      </c>
      <c r="K163" s="25" t="s">
        <v>734</v>
      </c>
      <c r="L163" s="85" t="str">
        <f t="shared" si="24"/>
        <v>No</v>
      </c>
    </row>
    <row r="164" spans="1:12" x14ac:dyDescent="0.25">
      <c r="A164" s="116" t="s">
        <v>1328</v>
      </c>
      <c r="B164" s="21" t="s">
        <v>213</v>
      </c>
      <c r="C164" s="26">
        <v>211.87621966</v>
      </c>
      <c r="D164" s="7" t="str">
        <f t="shared" si="21"/>
        <v>N/A</v>
      </c>
      <c r="E164" s="26">
        <v>339.23553772000002</v>
      </c>
      <c r="F164" s="7" t="str">
        <f t="shared" si="22"/>
        <v>N/A</v>
      </c>
      <c r="G164" s="26">
        <v>125.38093827</v>
      </c>
      <c r="H164" s="7" t="str">
        <f t="shared" si="23"/>
        <v>N/A</v>
      </c>
      <c r="I164" s="8">
        <v>60.11</v>
      </c>
      <c r="J164" s="8">
        <v>-63</v>
      </c>
      <c r="K164" s="25" t="s">
        <v>734</v>
      </c>
      <c r="L164" s="85" t="str">
        <f t="shared" si="24"/>
        <v>No</v>
      </c>
    </row>
    <row r="165" spans="1:12" x14ac:dyDescent="0.25">
      <c r="A165" s="116" t="s">
        <v>1329</v>
      </c>
      <c r="B165" s="21" t="s">
        <v>213</v>
      </c>
      <c r="C165" s="26">
        <v>463.27524794999999</v>
      </c>
      <c r="D165" s="7" t="str">
        <f t="shared" si="21"/>
        <v>N/A</v>
      </c>
      <c r="E165" s="26">
        <v>725.11377486000004</v>
      </c>
      <c r="F165" s="7" t="str">
        <f t="shared" si="22"/>
        <v>N/A</v>
      </c>
      <c r="G165" s="26">
        <v>299.27847649</v>
      </c>
      <c r="H165" s="7" t="str">
        <f t="shared" si="23"/>
        <v>N/A</v>
      </c>
      <c r="I165" s="8">
        <v>56.52</v>
      </c>
      <c r="J165" s="8">
        <v>-58.7</v>
      </c>
      <c r="K165" s="25" t="s">
        <v>734</v>
      </c>
      <c r="L165" s="85" t="str">
        <f t="shared" si="24"/>
        <v>No</v>
      </c>
    </row>
    <row r="166" spans="1:12" x14ac:dyDescent="0.25">
      <c r="A166" s="116" t="s">
        <v>1330</v>
      </c>
      <c r="B166" s="21" t="s">
        <v>213</v>
      </c>
      <c r="C166" s="26">
        <v>1287.1648316999999</v>
      </c>
      <c r="D166" s="7" t="str">
        <f t="shared" si="21"/>
        <v>N/A</v>
      </c>
      <c r="E166" s="26">
        <v>1497.4838877</v>
      </c>
      <c r="F166" s="7" t="str">
        <f t="shared" si="22"/>
        <v>N/A</v>
      </c>
      <c r="G166" s="26">
        <v>742.69439126999998</v>
      </c>
      <c r="H166" s="7" t="str">
        <f t="shared" si="23"/>
        <v>N/A</v>
      </c>
      <c r="I166" s="8">
        <v>16.34</v>
      </c>
      <c r="J166" s="8">
        <v>-50.4</v>
      </c>
      <c r="K166" s="25" t="s">
        <v>734</v>
      </c>
      <c r="L166" s="85" t="str">
        <f t="shared" si="24"/>
        <v>No</v>
      </c>
    </row>
    <row r="167" spans="1:12" x14ac:dyDescent="0.25">
      <c r="A167" s="142" t="s">
        <v>1331</v>
      </c>
      <c r="B167" s="21" t="s">
        <v>213</v>
      </c>
      <c r="C167" s="26">
        <v>1669.5346535000001</v>
      </c>
      <c r="D167" s="7" t="str">
        <f t="shared" si="21"/>
        <v>N/A</v>
      </c>
      <c r="E167" s="26">
        <v>1782.8702290000001</v>
      </c>
      <c r="F167" s="7" t="str">
        <f t="shared" si="22"/>
        <v>N/A</v>
      </c>
      <c r="G167" s="26">
        <v>1705.3243242999999</v>
      </c>
      <c r="H167" s="7" t="str">
        <f t="shared" si="23"/>
        <v>N/A</v>
      </c>
      <c r="I167" s="8">
        <v>6.7880000000000003</v>
      </c>
      <c r="J167" s="8">
        <v>-4.3499999999999996</v>
      </c>
      <c r="K167" s="25" t="s">
        <v>734</v>
      </c>
      <c r="L167" s="85" t="str">
        <f t="shared" si="24"/>
        <v>Yes</v>
      </c>
    </row>
    <row r="168" spans="1:12" x14ac:dyDescent="0.25">
      <c r="A168" s="142" t="s">
        <v>1332</v>
      </c>
      <c r="B168" s="21" t="s">
        <v>213</v>
      </c>
      <c r="C168" s="26">
        <v>6976.3579499999996</v>
      </c>
      <c r="D168" s="7" t="str">
        <f t="shared" si="21"/>
        <v>N/A</v>
      </c>
      <c r="E168" s="26">
        <v>9290.0983352000003</v>
      </c>
      <c r="F168" s="7" t="str">
        <f t="shared" si="22"/>
        <v>N/A</v>
      </c>
      <c r="G168" s="26">
        <v>2595.4498106000001</v>
      </c>
      <c r="H168" s="7" t="str">
        <f t="shared" si="23"/>
        <v>N/A</v>
      </c>
      <c r="I168" s="8">
        <v>33.17</v>
      </c>
      <c r="J168" s="8">
        <v>-72.099999999999994</v>
      </c>
      <c r="K168" s="25" t="s">
        <v>734</v>
      </c>
      <c r="L168" s="85" t="str">
        <f t="shared" si="24"/>
        <v>No</v>
      </c>
    </row>
    <row r="169" spans="1:12" x14ac:dyDescent="0.25">
      <c r="A169" s="142" t="s">
        <v>1333</v>
      </c>
      <c r="B169" s="21" t="s">
        <v>213</v>
      </c>
      <c r="C169" s="26">
        <v>733.54344223999999</v>
      </c>
      <c r="D169" s="7" t="str">
        <f t="shared" si="21"/>
        <v>N/A</v>
      </c>
      <c r="E169" s="26">
        <v>911.90602701</v>
      </c>
      <c r="F169" s="7" t="str">
        <f t="shared" si="22"/>
        <v>N/A</v>
      </c>
      <c r="G169" s="26">
        <v>354.12345678999998</v>
      </c>
      <c r="H169" s="7" t="str">
        <f t="shared" si="23"/>
        <v>N/A</v>
      </c>
      <c r="I169" s="8">
        <v>24.32</v>
      </c>
      <c r="J169" s="8">
        <v>-61.2</v>
      </c>
      <c r="K169" s="25" t="s">
        <v>734</v>
      </c>
      <c r="L169" s="85" t="str">
        <f t="shared" si="24"/>
        <v>No</v>
      </c>
    </row>
    <row r="170" spans="1:12" x14ac:dyDescent="0.25">
      <c r="A170" s="142" t="s">
        <v>1334</v>
      </c>
      <c r="B170" s="21" t="s">
        <v>213</v>
      </c>
      <c r="C170" s="26">
        <v>760.42982404999998</v>
      </c>
      <c r="D170" s="7" t="str">
        <f t="shared" si="21"/>
        <v>N/A</v>
      </c>
      <c r="E170" s="26">
        <v>824.04768608999996</v>
      </c>
      <c r="F170" s="7" t="str">
        <f t="shared" si="22"/>
        <v>N/A</v>
      </c>
      <c r="G170" s="26">
        <v>401.23953123000001</v>
      </c>
      <c r="H170" s="7" t="str">
        <f t="shared" si="23"/>
        <v>N/A</v>
      </c>
      <c r="I170" s="8">
        <v>8.3659999999999997</v>
      </c>
      <c r="J170" s="8">
        <v>-51.3</v>
      </c>
      <c r="K170" s="25" t="s">
        <v>734</v>
      </c>
      <c r="L170" s="85" t="str">
        <f t="shared" si="24"/>
        <v>No</v>
      </c>
    </row>
    <row r="171" spans="1:12" x14ac:dyDescent="0.25">
      <c r="A171" s="142" t="s">
        <v>85</v>
      </c>
      <c r="B171" s="21" t="s">
        <v>213</v>
      </c>
      <c r="C171" s="4">
        <v>7.1720297815</v>
      </c>
      <c r="D171" s="7" t="str">
        <f t="shared" ref="D171:D202" si="25">IF($B171="N/A","N/A",IF(C171&gt;10,"No",IF(C171&lt;-10,"No","Yes")))</f>
        <v>N/A</v>
      </c>
      <c r="E171" s="4">
        <v>8.1227496177000003</v>
      </c>
      <c r="F171" s="7" t="str">
        <f t="shared" ref="F171:F202" si="26">IF($B171="N/A","N/A",IF(E171&gt;10,"No",IF(E171&lt;-10,"No","Yes")))</f>
        <v>N/A</v>
      </c>
      <c r="G171" s="4">
        <v>3.5459884622</v>
      </c>
      <c r="H171" s="7" t="str">
        <f t="shared" ref="H171:H202" si="27">IF($B171="N/A","N/A",IF(G171&gt;10,"No",IF(G171&lt;-10,"No","Yes")))</f>
        <v>N/A</v>
      </c>
      <c r="I171" s="8">
        <v>13.26</v>
      </c>
      <c r="J171" s="8">
        <v>-56.3</v>
      </c>
      <c r="K171" s="25" t="s">
        <v>734</v>
      </c>
      <c r="L171" s="85" t="str">
        <f t="shared" ref="L171:L202" si="28">IF(J171="Div by 0", "N/A", IF(K171="N/A","N/A", IF(J171&gt;VALUE(MID(K171,1,2)), "No", IF(J171&lt;-1*VALUE(MID(K171,1,2)), "No", "Yes"))))</f>
        <v>No</v>
      </c>
    </row>
    <row r="172" spans="1:12" x14ac:dyDescent="0.25">
      <c r="A172" s="142" t="s">
        <v>462</v>
      </c>
      <c r="B172" s="21" t="s">
        <v>213</v>
      </c>
      <c r="C172" s="4">
        <v>13.861386139</v>
      </c>
      <c r="D172" s="7" t="str">
        <f t="shared" si="25"/>
        <v>N/A</v>
      </c>
      <c r="E172" s="4">
        <v>19.083969465999999</v>
      </c>
      <c r="F172" s="7" t="str">
        <f t="shared" si="26"/>
        <v>N/A</v>
      </c>
      <c r="G172" s="4">
        <v>32.432432431999999</v>
      </c>
      <c r="H172" s="7" t="str">
        <f t="shared" si="27"/>
        <v>N/A</v>
      </c>
      <c r="I172" s="8">
        <v>37.68</v>
      </c>
      <c r="J172" s="8">
        <v>69.95</v>
      </c>
      <c r="K172" s="25" t="s">
        <v>734</v>
      </c>
      <c r="L172" s="85" t="str">
        <f t="shared" si="28"/>
        <v>No</v>
      </c>
    </row>
    <row r="173" spans="1:12" x14ac:dyDescent="0.25">
      <c r="A173" s="142" t="s">
        <v>463</v>
      </c>
      <c r="B173" s="21" t="s">
        <v>213</v>
      </c>
      <c r="C173" s="4">
        <v>11.591455858</v>
      </c>
      <c r="D173" s="7" t="str">
        <f t="shared" si="25"/>
        <v>N/A</v>
      </c>
      <c r="E173" s="4">
        <v>15.116537181</v>
      </c>
      <c r="F173" s="7" t="str">
        <f t="shared" si="26"/>
        <v>N/A</v>
      </c>
      <c r="G173" s="4">
        <v>20.549242423999999</v>
      </c>
      <c r="H173" s="7" t="str">
        <f t="shared" si="27"/>
        <v>N/A</v>
      </c>
      <c r="I173" s="8">
        <v>30.41</v>
      </c>
      <c r="J173" s="8">
        <v>35.94</v>
      </c>
      <c r="K173" s="25" t="s">
        <v>734</v>
      </c>
      <c r="L173" s="85" t="str">
        <f t="shared" si="28"/>
        <v>No</v>
      </c>
    </row>
    <row r="174" spans="1:12" x14ac:dyDescent="0.25">
      <c r="A174" s="108" t="s">
        <v>464</v>
      </c>
      <c r="B174" s="21" t="s">
        <v>213</v>
      </c>
      <c r="C174" s="4">
        <v>6.6752580111000004</v>
      </c>
      <c r="D174" s="7" t="str">
        <f t="shared" si="25"/>
        <v>N/A</v>
      </c>
      <c r="E174" s="4">
        <v>8.3906727828999994</v>
      </c>
      <c r="F174" s="7" t="str">
        <f t="shared" si="26"/>
        <v>N/A</v>
      </c>
      <c r="G174" s="4">
        <v>2.3209876543000001</v>
      </c>
      <c r="H174" s="7" t="str">
        <f t="shared" si="27"/>
        <v>N/A</v>
      </c>
      <c r="I174" s="8">
        <v>25.7</v>
      </c>
      <c r="J174" s="8">
        <v>-72.3</v>
      </c>
      <c r="K174" s="25" t="s">
        <v>734</v>
      </c>
      <c r="L174" s="85" t="str">
        <f t="shared" si="28"/>
        <v>No</v>
      </c>
    </row>
    <row r="175" spans="1:12" x14ac:dyDescent="0.25">
      <c r="A175" s="108" t="s">
        <v>465</v>
      </c>
      <c r="B175" s="21" t="s">
        <v>213</v>
      </c>
      <c r="C175" s="4">
        <v>6.8451511076999996</v>
      </c>
      <c r="D175" s="7" t="str">
        <f t="shared" si="25"/>
        <v>N/A</v>
      </c>
      <c r="E175" s="4">
        <v>6.4882041793000003</v>
      </c>
      <c r="F175" s="7" t="str">
        <f t="shared" si="26"/>
        <v>N/A</v>
      </c>
      <c r="G175" s="4">
        <v>5.5309418321999999</v>
      </c>
      <c r="H175" s="7" t="str">
        <f t="shared" si="27"/>
        <v>N/A</v>
      </c>
      <c r="I175" s="8">
        <v>-5.21</v>
      </c>
      <c r="J175" s="8">
        <v>-14.8</v>
      </c>
      <c r="K175" s="25" t="s">
        <v>734</v>
      </c>
      <c r="L175" s="85" t="str">
        <f t="shared" si="28"/>
        <v>Yes</v>
      </c>
    </row>
    <row r="176" spans="1:12" x14ac:dyDescent="0.25">
      <c r="A176" s="108" t="s">
        <v>1335</v>
      </c>
      <c r="B176" s="21" t="s">
        <v>213</v>
      </c>
      <c r="C176" s="4">
        <v>0.62911429330000002</v>
      </c>
      <c r="D176" s="7" t="str">
        <f t="shared" si="25"/>
        <v>N/A</v>
      </c>
      <c r="E176" s="4">
        <v>0.7620472519</v>
      </c>
      <c r="F176" s="7" t="str">
        <f t="shared" si="26"/>
        <v>N/A</v>
      </c>
      <c r="G176" s="4">
        <v>0.91026292139999998</v>
      </c>
      <c r="H176" s="7" t="str">
        <f t="shared" si="27"/>
        <v>N/A</v>
      </c>
      <c r="I176" s="8">
        <v>21.13</v>
      </c>
      <c r="J176" s="8">
        <v>19.45</v>
      </c>
      <c r="K176" s="25" t="s">
        <v>734</v>
      </c>
      <c r="L176" s="85" t="str">
        <f t="shared" si="28"/>
        <v>Yes</v>
      </c>
    </row>
    <row r="177" spans="1:12" x14ac:dyDescent="0.25">
      <c r="A177" s="108" t="s">
        <v>1336</v>
      </c>
      <c r="B177" s="21" t="s">
        <v>213</v>
      </c>
      <c r="C177" s="4">
        <v>6.9306930693000002</v>
      </c>
      <c r="D177" s="7" t="str">
        <f t="shared" si="25"/>
        <v>N/A</v>
      </c>
      <c r="E177" s="4">
        <v>16.793893130000001</v>
      </c>
      <c r="F177" s="7" t="str">
        <f t="shared" si="26"/>
        <v>N/A</v>
      </c>
      <c r="G177" s="4">
        <v>8.1081081080999997</v>
      </c>
      <c r="H177" s="7" t="str">
        <f t="shared" si="27"/>
        <v>N/A</v>
      </c>
      <c r="I177" s="8">
        <v>142.30000000000001</v>
      </c>
      <c r="J177" s="8">
        <v>-51.7</v>
      </c>
      <c r="K177" s="25" t="s">
        <v>734</v>
      </c>
      <c r="L177" s="85" t="str">
        <f t="shared" si="28"/>
        <v>No</v>
      </c>
    </row>
    <row r="178" spans="1:12" x14ac:dyDescent="0.25">
      <c r="A178" s="108" t="s">
        <v>1337</v>
      </c>
      <c r="B178" s="21" t="s">
        <v>213</v>
      </c>
      <c r="C178" s="4">
        <v>6.7142961289</v>
      </c>
      <c r="D178" s="7" t="str">
        <f t="shared" si="25"/>
        <v>N/A</v>
      </c>
      <c r="E178" s="4">
        <v>9.6670366259999998</v>
      </c>
      <c r="F178" s="7" t="str">
        <f t="shared" si="26"/>
        <v>N/A</v>
      </c>
      <c r="G178" s="4">
        <v>7.5757575758</v>
      </c>
      <c r="H178" s="7" t="str">
        <f t="shared" si="27"/>
        <v>N/A</v>
      </c>
      <c r="I178" s="8">
        <v>43.98</v>
      </c>
      <c r="J178" s="8">
        <v>-21.6</v>
      </c>
      <c r="K178" s="25" t="s">
        <v>734</v>
      </c>
      <c r="L178" s="85" t="str">
        <f t="shared" si="28"/>
        <v>Yes</v>
      </c>
    </row>
    <row r="179" spans="1:12" x14ac:dyDescent="0.25">
      <c r="A179" s="108" t="s">
        <v>1338</v>
      </c>
      <c r="B179" s="21" t="s">
        <v>213</v>
      </c>
      <c r="C179" s="4">
        <v>5.3064185999999999E-2</v>
      </c>
      <c r="D179" s="7" t="str">
        <f t="shared" si="25"/>
        <v>N/A</v>
      </c>
      <c r="E179" s="4">
        <v>5.0968399599999999E-2</v>
      </c>
      <c r="F179" s="7" t="str">
        <f t="shared" si="26"/>
        <v>N/A</v>
      </c>
      <c r="G179" s="4">
        <v>2.9629629599999999E-2</v>
      </c>
      <c r="H179" s="7" t="str">
        <f t="shared" si="27"/>
        <v>N/A</v>
      </c>
      <c r="I179" s="8">
        <v>-3.95</v>
      </c>
      <c r="J179" s="8">
        <v>-41.9</v>
      </c>
      <c r="K179" s="25" t="s">
        <v>734</v>
      </c>
      <c r="L179" s="85" t="str">
        <f t="shared" si="28"/>
        <v>No</v>
      </c>
    </row>
    <row r="180" spans="1:12" x14ac:dyDescent="0.25">
      <c r="A180" s="108" t="s">
        <v>1339</v>
      </c>
      <c r="B180" s="21" t="s">
        <v>213</v>
      </c>
      <c r="C180" s="4">
        <v>1.9485201000000001E-3</v>
      </c>
      <c r="D180" s="7" t="str">
        <f t="shared" si="25"/>
        <v>N/A</v>
      </c>
      <c r="E180" s="4">
        <v>4.0224452000000004E-3</v>
      </c>
      <c r="F180" s="7" t="str">
        <f t="shared" si="26"/>
        <v>N/A</v>
      </c>
      <c r="G180" s="4">
        <v>0</v>
      </c>
      <c r="H180" s="7" t="str">
        <f t="shared" si="27"/>
        <v>N/A</v>
      </c>
      <c r="I180" s="8">
        <v>106.4</v>
      </c>
      <c r="J180" s="8">
        <v>-100</v>
      </c>
      <c r="K180" s="25" t="s">
        <v>734</v>
      </c>
      <c r="L180" s="85" t="str">
        <f t="shared" si="28"/>
        <v>No</v>
      </c>
    </row>
    <row r="181" spans="1:12" x14ac:dyDescent="0.25">
      <c r="A181" s="108" t="s">
        <v>86</v>
      </c>
      <c r="B181" s="21" t="s">
        <v>213</v>
      </c>
      <c r="C181" s="4">
        <v>0.2016129032</v>
      </c>
      <c r="D181" s="7" t="str">
        <f t="shared" si="25"/>
        <v>N/A</v>
      </c>
      <c r="E181" s="4">
        <v>0.5393743258</v>
      </c>
      <c r="F181" s="7" t="str">
        <f t="shared" si="26"/>
        <v>N/A</v>
      </c>
      <c r="G181" s="4">
        <v>3.1473533619</v>
      </c>
      <c r="H181" s="7" t="str">
        <f t="shared" si="27"/>
        <v>N/A</v>
      </c>
      <c r="I181" s="8">
        <v>167.5</v>
      </c>
      <c r="J181" s="8">
        <v>483.5</v>
      </c>
      <c r="K181" s="25" t="s">
        <v>734</v>
      </c>
      <c r="L181" s="85" t="str">
        <f t="shared" si="28"/>
        <v>No</v>
      </c>
    </row>
    <row r="182" spans="1:12" x14ac:dyDescent="0.25">
      <c r="A182" s="108" t="s">
        <v>87</v>
      </c>
      <c r="B182" s="21" t="s">
        <v>213</v>
      </c>
      <c r="C182" s="4">
        <v>40.815058155000003</v>
      </c>
      <c r="D182" s="7" t="str">
        <f t="shared" si="25"/>
        <v>N/A</v>
      </c>
      <c r="E182" s="4">
        <v>49.835588510999997</v>
      </c>
      <c r="F182" s="7" t="str">
        <f t="shared" si="26"/>
        <v>N/A</v>
      </c>
      <c r="G182" s="4">
        <v>39.433006472000002</v>
      </c>
      <c r="H182" s="7" t="str">
        <f t="shared" si="27"/>
        <v>N/A</v>
      </c>
      <c r="I182" s="8">
        <v>22.1</v>
      </c>
      <c r="J182" s="8">
        <v>-20.9</v>
      </c>
      <c r="K182" s="25" t="s">
        <v>734</v>
      </c>
      <c r="L182" s="85" t="str">
        <f t="shared" si="28"/>
        <v>Yes</v>
      </c>
    </row>
    <row r="183" spans="1:12" x14ac:dyDescent="0.25">
      <c r="A183" s="108" t="s">
        <v>466</v>
      </c>
      <c r="B183" s="21" t="s">
        <v>213</v>
      </c>
      <c r="C183" s="4">
        <v>26.732673266999999</v>
      </c>
      <c r="D183" s="7" t="str">
        <f t="shared" si="25"/>
        <v>N/A</v>
      </c>
      <c r="E183" s="4">
        <v>25.190839695000001</v>
      </c>
      <c r="F183" s="7" t="str">
        <f t="shared" si="26"/>
        <v>N/A</v>
      </c>
      <c r="G183" s="4">
        <v>10.810810811</v>
      </c>
      <c r="H183" s="7" t="str">
        <f t="shared" si="27"/>
        <v>N/A</v>
      </c>
      <c r="I183" s="8">
        <v>-5.77</v>
      </c>
      <c r="J183" s="8">
        <v>-57.1</v>
      </c>
      <c r="K183" s="25" t="s">
        <v>734</v>
      </c>
      <c r="L183" s="85" t="str">
        <f t="shared" si="28"/>
        <v>No</v>
      </c>
    </row>
    <row r="184" spans="1:12" x14ac:dyDescent="0.25">
      <c r="A184" s="108" t="s">
        <v>467</v>
      </c>
      <c r="B184" s="21" t="s">
        <v>213</v>
      </c>
      <c r="C184" s="4">
        <v>67.091929722000003</v>
      </c>
      <c r="D184" s="7" t="str">
        <f t="shared" si="25"/>
        <v>N/A</v>
      </c>
      <c r="E184" s="4">
        <v>71.154273029999999</v>
      </c>
      <c r="F184" s="7" t="str">
        <f t="shared" si="26"/>
        <v>N/A</v>
      </c>
      <c r="G184" s="4">
        <v>38.825757576000001</v>
      </c>
      <c r="H184" s="7" t="str">
        <f t="shared" si="27"/>
        <v>N/A</v>
      </c>
      <c r="I184" s="8">
        <v>6.0549999999999997</v>
      </c>
      <c r="J184" s="8">
        <v>-45.4</v>
      </c>
      <c r="K184" s="25" t="s">
        <v>734</v>
      </c>
      <c r="L184" s="85" t="str">
        <f t="shared" si="28"/>
        <v>No</v>
      </c>
    </row>
    <row r="185" spans="1:12" x14ac:dyDescent="0.25">
      <c r="A185" s="108" t="s">
        <v>468</v>
      </c>
      <c r="B185" s="21" t="s">
        <v>213</v>
      </c>
      <c r="C185" s="4">
        <v>32.455788869999999</v>
      </c>
      <c r="D185" s="7" t="str">
        <f t="shared" si="25"/>
        <v>N/A</v>
      </c>
      <c r="E185" s="4">
        <v>45.414436799000001</v>
      </c>
      <c r="F185" s="7" t="str">
        <f t="shared" si="26"/>
        <v>N/A</v>
      </c>
      <c r="G185" s="4">
        <v>25.501234568000001</v>
      </c>
      <c r="H185" s="7" t="str">
        <f t="shared" si="27"/>
        <v>N/A</v>
      </c>
      <c r="I185" s="8">
        <v>39.93</v>
      </c>
      <c r="J185" s="8">
        <v>-43.8</v>
      </c>
      <c r="K185" s="25" t="s">
        <v>734</v>
      </c>
      <c r="L185" s="85" t="str">
        <f t="shared" si="28"/>
        <v>No</v>
      </c>
    </row>
    <row r="186" spans="1:12" x14ac:dyDescent="0.25">
      <c r="A186" s="108" t="s">
        <v>469</v>
      </c>
      <c r="B186" s="21" t="s">
        <v>213</v>
      </c>
      <c r="C186" s="4">
        <v>48.915648564999998</v>
      </c>
      <c r="D186" s="7" t="str">
        <f t="shared" si="25"/>
        <v>N/A</v>
      </c>
      <c r="E186" s="4">
        <v>51.620039822000003</v>
      </c>
      <c r="F186" s="7" t="str">
        <f t="shared" si="26"/>
        <v>N/A</v>
      </c>
      <c r="G186" s="4">
        <v>35.886808631999997</v>
      </c>
      <c r="H186" s="7" t="str">
        <f t="shared" si="27"/>
        <v>N/A</v>
      </c>
      <c r="I186" s="8">
        <v>5.5289999999999999</v>
      </c>
      <c r="J186" s="8">
        <v>-30.5</v>
      </c>
      <c r="K186" s="25" t="s">
        <v>734</v>
      </c>
      <c r="L186" s="85" t="str">
        <f t="shared" si="28"/>
        <v>No</v>
      </c>
    </row>
    <row r="187" spans="1:12" x14ac:dyDescent="0.25">
      <c r="A187" s="108" t="s">
        <v>116</v>
      </c>
      <c r="B187" s="21" t="s">
        <v>213</v>
      </c>
      <c r="C187" s="4">
        <v>64.10623914</v>
      </c>
      <c r="D187" s="7" t="str">
        <f t="shared" si="25"/>
        <v>N/A</v>
      </c>
      <c r="E187" s="4">
        <v>70.281801291999997</v>
      </c>
      <c r="F187" s="7" t="str">
        <f t="shared" si="26"/>
        <v>N/A</v>
      </c>
      <c r="G187" s="4">
        <v>47.700902450000001</v>
      </c>
      <c r="H187" s="7" t="str">
        <f t="shared" si="27"/>
        <v>N/A</v>
      </c>
      <c r="I187" s="8">
        <v>9.6329999999999991</v>
      </c>
      <c r="J187" s="8">
        <v>-32.1</v>
      </c>
      <c r="K187" s="25" t="s">
        <v>734</v>
      </c>
      <c r="L187" s="85" t="str">
        <f t="shared" si="28"/>
        <v>No</v>
      </c>
    </row>
    <row r="188" spans="1:12" x14ac:dyDescent="0.25">
      <c r="A188" s="108" t="s">
        <v>470</v>
      </c>
      <c r="B188" s="21" t="s">
        <v>213</v>
      </c>
      <c r="C188" s="4">
        <v>41.254125412999997</v>
      </c>
      <c r="D188" s="7" t="str">
        <f t="shared" si="25"/>
        <v>N/A</v>
      </c>
      <c r="E188" s="4">
        <v>62.595419847000002</v>
      </c>
      <c r="F188" s="7" t="str">
        <f t="shared" si="26"/>
        <v>N/A</v>
      </c>
      <c r="G188" s="4">
        <v>54.054054053999998</v>
      </c>
      <c r="H188" s="7" t="str">
        <f t="shared" si="27"/>
        <v>N/A</v>
      </c>
      <c r="I188" s="8">
        <v>51.73</v>
      </c>
      <c r="J188" s="8">
        <v>-13.6</v>
      </c>
      <c r="K188" s="25" t="s">
        <v>734</v>
      </c>
      <c r="L188" s="85" t="str">
        <f t="shared" si="28"/>
        <v>Yes</v>
      </c>
    </row>
    <row r="189" spans="1:12" x14ac:dyDescent="0.25">
      <c r="A189" s="108" t="s">
        <v>471</v>
      </c>
      <c r="B189" s="21" t="s">
        <v>213</v>
      </c>
      <c r="C189" s="4">
        <v>71.881606765000001</v>
      </c>
      <c r="D189" s="7" t="str">
        <f t="shared" si="25"/>
        <v>N/A</v>
      </c>
      <c r="E189" s="4">
        <v>83.529411765000006</v>
      </c>
      <c r="F189" s="7" t="str">
        <f t="shared" si="26"/>
        <v>N/A</v>
      </c>
      <c r="G189" s="4">
        <v>57.291666667000001</v>
      </c>
      <c r="H189" s="7" t="str">
        <f t="shared" si="27"/>
        <v>N/A</v>
      </c>
      <c r="I189" s="8">
        <v>16.2</v>
      </c>
      <c r="J189" s="8">
        <v>-31.4</v>
      </c>
      <c r="K189" s="25" t="s">
        <v>734</v>
      </c>
      <c r="L189" s="85" t="str">
        <f t="shared" si="28"/>
        <v>No</v>
      </c>
    </row>
    <row r="190" spans="1:12" x14ac:dyDescent="0.25">
      <c r="A190" s="108" t="s">
        <v>472</v>
      </c>
      <c r="B190" s="21" t="s">
        <v>213</v>
      </c>
      <c r="C190" s="4">
        <v>65.181230439000004</v>
      </c>
      <c r="D190" s="7" t="str">
        <f t="shared" si="25"/>
        <v>N/A</v>
      </c>
      <c r="E190" s="4">
        <v>73.885066258999998</v>
      </c>
      <c r="F190" s="7" t="str">
        <f t="shared" si="26"/>
        <v>N/A</v>
      </c>
      <c r="G190" s="4">
        <v>47.634567900999997</v>
      </c>
      <c r="H190" s="7" t="str">
        <f t="shared" si="27"/>
        <v>N/A</v>
      </c>
      <c r="I190" s="8">
        <v>13.35</v>
      </c>
      <c r="J190" s="8">
        <v>-35.5</v>
      </c>
      <c r="K190" s="25" t="s">
        <v>734</v>
      </c>
      <c r="L190" s="85" t="str">
        <f t="shared" si="28"/>
        <v>No</v>
      </c>
    </row>
    <row r="191" spans="1:12" x14ac:dyDescent="0.25">
      <c r="A191" s="108" t="s">
        <v>473</v>
      </c>
      <c r="B191" s="21" t="s">
        <v>213</v>
      </c>
      <c r="C191" s="4">
        <v>60.228756259999997</v>
      </c>
      <c r="D191" s="7" t="str">
        <f t="shared" si="25"/>
        <v>N/A</v>
      </c>
      <c r="E191" s="4">
        <v>63.351501378000002</v>
      </c>
      <c r="F191" s="7" t="str">
        <f t="shared" si="26"/>
        <v>N/A</v>
      </c>
      <c r="G191" s="4">
        <v>43.004144633000003</v>
      </c>
      <c r="H191" s="7" t="str">
        <f t="shared" si="27"/>
        <v>N/A</v>
      </c>
      <c r="I191" s="8">
        <v>5.1849999999999996</v>
      </c>
      <c r="J191" s="8">
        <v>-32.1</v>
      </c>
      <c r="K191" s="25" t="s">
        <v>734</v>
      </c>
      <c r="L191" s="85" t="str">
        <f t="shared" si="28"/>
        <v>No</v>
      </c>
    </row>
    <row r="192" spans="1:12" x14ac:dyDescent="0.25">
      <c r="A192" s="108" t="s">
        <v>1340</v>
      </c>
      <c r="B192" s="21" t="s">
        <v>213</v>
      </c>
      <c r="C192" s="22">
        <v>4.3522857900999998</v>
      </c>
      <c r="D192" s="7" t="str">
        <f t="shared" si="25"/>
        <v>N/A</v>
      </c>
      <c r="E192" s="22">
        <v>4.1496812064000004</v>
      </c>
      <c r="F192" s="7" t="str">
        <f t="shared" si="26"/>
        <v>N/A</v>
      </c>
      <c r="G192" s="22">
        <v>4.5919941241000002</v>
      </c>
      <c r="H192" s="7" t="str">
        <f t="shared" si="27"/>
        <v>N/A</v>
      </c>
      <c r="I192" s="8">
        <v>-4.66</v>
      </c>
      <c r="J192" s="8">
        <v>10.66</v>
      </c>
      <c r="K192" s="25" t="s">
        <v>734</v>
      </c>
      <c r="L192" s="85" t="str">
        <f t="shared" si="28"/>
        <v>Yes</v>
      </c>
    </row>
    <row r="193" spans="1:12" x14ac:dyDescent="0.25">
      <c r="A193" s="108" t="s">
        <v>1341</v>
      </c>
      <c r="B193" s="21" t="s">
        <v>213</v>
      </c>
      <c r="C193" s="22">
        <v>9.3809523810000002</v>
      </c>
      <c r="D193" s="7" t="str">
        <f t="shared" si="25"/>
        <v>N/A</v>
      </c>
      <c r="E193" s="22">
        <v>8.6</v>
      </c>
      <c r="F193" s="7" t="str">
        <f t="shared" si="26"/>
        <v>N/A</v>
      </c>
      <c r="G193" s="22">
        <v>4.75</v>
      </c>
      <c r="H193" s="7" t="str">
        <f t="shared" si="27"/>
        <v>N/A</v>
      </c>
      <c r="I193" s="8">
        <v>-8.32</v>
      </c>
      <c r="J193" s="8">
        <v>-44.8</v>
      </c>
      <c r="K193" s="25" t="s">
        <v>734</v>
      </c>
      <c r="L193" s="85" t="str">
        <f t="shared" si="28"/>
        <v>No</v>
      </c>
    </row>
    <row r="194" spans="1:12" x14ac:dyDescent="0.25">
      <c r="A194" s="108" t="s">
        <v>1342</v>
      </c>
      <c r="B194" s="21" t="s">
        <v>213</v>
      </c>
      <c r="C194" s="22">
        <v>10.774842767000001</v>
      </c>
      <c r="D194" s="7" t="str">
        <f t="shared" si="25"/>
        <v>N/A</v>
      </c>
      <c r="E194" s="22">
        <v>10.389867840999999</v>
      </c>
      <c r="F194" s="7" t="str">
        <f t="shared" si="26"/>
        <v>N/A</v>
      </c>
      <c r="G194" s="22">
        <v>10.009216589999999</v>
      </c>
      <c r="H194" s="7" t="str">
        <f t="shared" si="27"/>
        <v>N/A</v>
      </c>
      <c r="I194" s="8">
        <v>-3.57</v>
      </c>
      <c r="J194" s="8">
        <v>-3.66</v>
      </c>
      <c r="K194" s="25" t="s">
        <v>734</v>
      </c>
      <c r="L194" s="85" t="str">
        <f t="shared" si="28"/>
        <v>Yes</v>
      </c>
    </row>
    <row r="195" spans="1:12" x14ac:dyDescent="0.25">
      <c r="A195" s="108" t="s">
        <v>1343</v>
      </c>
      <c r="B195" s="21" t="s">
        <v>213</v>
      </c>
      <c r="C195" s="22">
        <v>3.6711550941</v>
      </c>
      <c r="D195" s="7" t="str">
        <f t="shared" si="25"/>
        <v>N/A</v>
      </c>
      <c r="E195" s="22">
        <v>3.4922171602000001</v>
      </c>
      <c r="F195" s="7" t="str">
        <f t="shared" si="26"/>
        <v>N/A</v>
      </c>
      <c r="G195" s="22">
        <v>5.4638297871999999</v>
      </c>
      <c r="H195" s="7" t="str">
        <f t="shared" si="27"/>
        <v>N/A</v>
      </c>
      <c r="I195" s="8">
        <v>-4.87</v>
      </c>
      <c r="J195" s="8">
        <v>56.46</v>
      </c>
      <c r="K195" s="25" t="s">
        <v>734</v>
      </c>
      <c r="L195" s="85" t="str">
        <f t="shared" si="28"/>
        <v>No</v>
      </c>
    </row>
    <row r="196" spans="1:12" x14ac:dyDescent="0.25">
      <c r="A196" s="108" t="s">
        <v>1344</v>
      </c>
      <c r="B196" s="21" t="s">
        <v>213</v>
      </c>
      <c r="C196" s="22">
        <v>2.5804155992000002</v>
      </c>
      <c r="D196" s="7" t="str">
        <f t="shared" si="25"/>
        <v>N/A</v>
      </c>
      <c r="E196" s="22">
        <v>2.5542467451999999</v>
      </c>
      <c r="F196" s="7" t="str">
        <f t="shared" si="26"/>
        <v>N/A</v>
      </c>
      <c r="G196" s="22">
        <v>2.2286821704999999</v>
      </c>
      <c r="H196" s="7" t="str">
        <f t="shared" si="27"/>
        <v>N/A</v>
      </c>
      <c r="I196" s="8">
        <v>-1.01</v>
      </c>
      <c r="J196" s="8">
        <v>-12.7</v>
      </c>
      <c r="K196" s="25" t="s">
        <v>734</v>
      </c>
      <c r="L196" s="85" t="str">
        <f t="shared" si="28"/>
        <v>Yes</v>
      </c>
    </row>
    <row r="197" spans="1:12" x14ac:dyDescent="0.25">
      <c r="A197" s="108" t="s">
        <v>1345</v>
      </c>
      <c r="B197" s="21" t="s">
        <v>213</v>
      </c>
      <c r="C197" s="22">
        <v>237.59072581000001</v>
      </c>
      <c r="D197" s="7" t="str">
        <f t="shared" si="25"/>
        <v>N/A</v>
      </c>
      <c r="E197" s="22">
        <v>249.71521035999999</v>
      </c>
      <c r="F197" s="7" t="str">
        <f t="shared" si="26"/>
        <v>N/A</v>
      </c>
      <c r="G197" s="22">
        <v>272.50214591999998</v>
      </c>
      <c r="H197" s="7" t="str">
        <f t="shared" si="27"/>
        <v>N/A</v>
      </c>
      <c r="I197" s="8">
        <v>5.1029999999999998</v>
      </c>
      <c r="J197" s="8">
        <v>9.125</v>
      </c>
      <c r="K197" s="25" t="s">
        <v>734</v>
      </c>
      <c r="L197" s="85" t="str">
        <f t="shared" si="28"/>
        <v>Yes</v>
      </c>
    </row>
    <row r="198" spans="1:12" x14ac:dyDescent="0.25">
      <c r="A198" s="108" t="s">
        <v>1346</v>
      </c>
      <c r="B198" s="21" t="s">
        <v>213</v>
      </c>
      <c r="C198" s="22">
        <v>174</v>
      </c>
      <c r="D198" s="7" t="str">
        <f t="shared" si="25"/>
        <v>N/A</v>
      </c>
      <c r="E198" s="22">
        <v>143</v>
      </c>
      <c r="F198" s="7" t="str">
        <f t="shared" si="26"/>
        <v>N/A</v>
      </c>
      <c r="G198" s="22">
        <v>67</v>
      </c>
      <c r="H198" s="7" t="str">
        <f t="shared" si="27"/>
        <v>N/A</v>
      </c>
      <c r="I198" s="8">
        <v>-17.8</v>
      </c>
      <c r="J198" s="8">
        <v>-53.1</v>
      </c>
      <c r="K198" s="25" t="s">
        <v>734</v>
      </c>
      <c r="L198" s="85" t="str">
        <f t="shared" si="28"/>
        <v>No</v>
      </c>
    </row>
    <row r="199" spans="1:12" x14ac:dyDescent="0.25">
      <c r="A199" s="108" t="s">
        <v>1347</v>
      </c>
      <c r="B199" s="21" t="s">
        <v>213</v>
      </c>
      <c r="C199" s="22">
        <v>240.54614548999999</v>
      </c>
      <c r="D199" s="7" t="str">
        <f t="shared" si="25"/>
        <v>N/A</v>
      </c>
      <c r="E199" s="22">
        <v>254.19632605999999</v>
      </c>
      <c r="F199" s="7" t="str">
        <f t="shared" si="26"/>
        <v>N/A</v>
      </c>
      <c r="G199" s="22">
        <v>81.275000000000006</v>
      </c>
      <c r="H199" s="7" t="str">
        <f t="shared" si="27"/>
        <v>N/A</v>
      </c>
      <c r="I199" s="8">
        <v>5.6749999999999998</v>
      </c>
      <c r="J199" s="8">
        <v>-68</v>
      </c>
      <c r="K199" s="25" t="s">
        <v>734</v>
      </c>
      <c r="L199" s="85" t="str">
        <f t="shared" si="28"/>
        <v>No</v>
      </c>
    </row>
    <row r="200" spans="1:12" x14ac:dyDescent="0.25">
      <c r="A200" s="108" t="s">
        <v>1348</v>
      </c>
      <c r="B200" s="21" t="s">
        <v>213</v>
      </c>
      <c r="C200" s="22">
        <v>212.42857143000001</v>
      </c>
      <c r="D200" s="7" t="str">
        <f t="shared" si="25"/>
        <v>N/A</v>
      </c>
      <c r="E200" s="22">
        <v>216.0625</v>
      </c>
      <c r="F200" s="7" t="str">
        <f t="shared" si="26"/>
        <v>N/A</v>
      </c>
      <c r="G200" s="22">
        <v>32.666666667000001</v>
      </c>
      <c r="H200" s="7" t="str">
        <f t="shared" si="27"/>
        <v>N/A</v>
      </c>
      <c r="I200" s="8">
        <v>1.7110000000000001</v>
      </c>
      <c r="J200" s="8">
        <v>-84.9</v>
      </c>
      <c r="K200" s="25" t="s">
        <v>734</v>
      </c>
      <c r="L200" s="85" t="str">
        <f t="shared" si="28"/>
        <v>No</v>
      </c>
    </row>
    <row r="201" spans="1:12" x14ac:dyDescent="0.25">
      <c r="A201" s="108" t="s">
        <v>1349</v>
      </c>
      <c r="B201" s="21" t="s">
        <v>213</v>
      </c>
      <c r="C201" s="22">
        <v>84</v>
      </c>
      <c r="D201" s="7" t="str">
        <f t="shared" si="25"/>
        <v>N/A</v>
      </c>
      <c r="E201" s="22">
        <v>10.5</v>
      </c>
      <c r="F201" s="7" t="str">
        <f t="shared" si="26"/>
        <v>N/A</v>
      </c>
      <c r="G201" s="22" t="s">
        <v>1750</v>
      </c>
      <c r="H201" s="7" t="str">
        <f t="shared" si="27"/>
        <v>N/A</v>
      </c>
      <c r="I201" s="8">
        <v>-87.5</v>
      </c>
      <c r="J201" s="8" t="s">
        <v>1750</v>
      </c>
      <c r="K201" s="25" t="s">
        <v>734</v>
      </c>
      <c r="L201" s="85" t="str">
        <f t="shared" si="28"/>
        <v>N/A</v>
      </c>
    </row>
    <row r="202" spans="1:12" x14ac:dyDescent="0.25">
      <c r="A202" s="108" t="s">
        <v>28</v>
      </c>
      <c r="B202" s="21" t="s">
        <v>213</v>
      </c>
      <c r="C202" s="4">
        <v>2.9648279449000001</v>
      </c>
      <c r="D202" s="7" t="str">
        <f t="shared" si="25"/>
        <v>N/A</v>
      </c>
      <c r="E202" s="4">
        <v>2.4086283149000001</v>
      </c>
      <c r="F202" s="7" t="str">
        <f t="shared" si="26"/>
        <v>N/A</v>
      </c>
      <c r="G202" s="4">
        <v>1.3868812750999999</v>
      </c>
      <c r="H202" s="7" t="str">
        <f t="shared" si="27"/>
        <v>N/A</v>
      </c>
      <c r="I202" s="8">
        <v>-18.8</v>
      </c>
      <c r="J202" s="8">
        <v>-42.4</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-75</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14</v>
      </c>
      <c r="D204" s="7" t="str">
        <f t="shared" si="29"/>
        <v>N/A</v>
      </c>
      <c r="E204" s="22">
        <v>11</v>
      </c>
      <c r="F204" s="7" t="str">
        <f t="shared" si="30"/>
        <v>N/A</v>
      </c>
      <c r="G204" s="22">
        <v>11</v>
      </c>
      <c r="H204" s="7" t="str">
        <f t="shared" si="31"/>
        <v>N/A</v>
      </c>
      <c r="I204" s="8">
        <v>-35.700000000000003</v>
      </c>
      <c r="J204" s="8">
        <v>-55.6</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-16.7</v>
      </c>
      <c r="J205" s="8">
        <v>-80</v>
      </c>
      <c r="K205" s="10" t="s">
        <v>213</v>
      </c>
      <c r="L205" s="85" t="str">
        <f t="shared" si="32"/>
        <v>N/A</v>
      </c>
    </row>
    <row r="206" spans="1:12" ht="25" x14ac:dyDescent="0.25">
      <c r="A206" s="108" t="s">
        <v>1350</v>
      </c>
      <c r="B206" s="21" t="s">
        <v>213</v>
      </c>
      <c r="C206" s="22">
        <v>37</v>
      </c>
      <c r="D206" s="7" t="str">
        <f t="shared" si="29"/>
        <v>N/A</v>
      </c>
      <c r="E206" s="22">
        <v>30</v>
      </c>
      <c r="F206" s="7" t="str">
        <f t="shared" si="30"/>
        <v>N/A</v>
      </c>
      <c r="G206" s="22">
        <v>29</v>
      </c>
      <c r="H206" s="7" t="str">
        <f t="shared" si="31"/>
        <v>N/A</v>
      </c>
      <c r="I206" s="8">
        <v>-18.899999999999999</v>
      </c>
      <c r="J206" s="8">
        <v>-3.33</v>
      </c>
      <c r="K206" s="10" t="s">
        <v>213</v>
      </c>
      <c r="L206" s="85" t="str">
        <f t="shared" si="32"/>
        <v>N/A</v>
      </c>
    </row>
    <row r="207" spans="1:12" x14ac:dyDescent="0.25">
      <c r="A207" s="108" t="s">
        <v>1598</v>
      </c>
      <c r="B207" s="21" t="s">
        <v>213</v>
      </c>
      <c r="C207" s="22">
        <v>13</v>
      </c>
      <c r="D207" s="7" t="str">
        <f t="shared" si="29"/>
        <v>N/A</v>
      </c>
      <c r="E207" s="22">
        <v>27</v>
      </c>
      <c r="F207" s="7" t="str">
        <f t="shared" si="30"/>
        <v>N/A</v>
      </c>
      <c r="G207" s="22">
        <v>18</v>
      </c>
      <c r="H207" s="7" t="str">
        <f t="shared" si="31"/>
        <v>N/A</v>
      </c>
      <c r="I207" s="8">
        <v>107.7</v>
      </c>
      <c r="J207" s="8">
        <v>-33.299999999999997</v>
      </c>
      <c r="K207" s="10" t="s">
        <v>213</v>
      </c>
      <c r="L207" s="85" t="str">
        <f t="shared" si="32"/>
        <v>N/A</v>
      </c>
    </row>
    <row r="208" spans="1:12" x14ac:dyDescent="0.25">
      <c r="A208" s="108" t="s">
        <v>1599</v>
      </c>
      <c r="B208" s="21" t="s">
        <v>213</v>
      </c>
      <c r="C208" s="22">
        <v>11</v>
      </c>
      <c r="D208" s="7" t="str">
        <f t="shared" si="29"/>
        <v>N/A</v>
      </c>
      <c r="E208" s="22">
        <v>11</v>
      </c>
      <c r="F208" s="7" t="str">
        <f t="shared" si="30"/>
        <v>N/A</v>
      </c>
      <c r="G208" s="22">
        <v>11</v>
      </c>
      <c r="H208" s="7" t="str">
        <f t="shared" si="31"/>
        <v>N/A</v>
      </c>
      <c r="I208" s="8">
        <v>100</v>
      </c>
      <c r="J208" s="8">
        <v>-80</v>
      </c>
      <c r="K208" s="10" t="s">
        <v>213</v>
      </c>
      <c r="L208" s="85" t="str">
        <f t="shared" si="32"/>
        <v>N/A</v>
      </c>
    </row>
    <row r="209" spans="1:12" x14ac:dyDescent="0.25">
      <c r="A209" s="108" t="s">
        <v>125</v>
      </c>
      <c r="B209" s="21" t="s">
        <v>213</v>
      </c>
      <c r="C209" s="26">
        <v>1592989</v>
      </c>
      <c r="D209" s="7" t="str">
        <f t="shared" si="29"/>
        <v>N/A</v>
      </c>
      <c r="E209" s="26">
        <v>1043611</v>
      </c>
      <c r="F209" s="7" t="str">
        <f t="shared" si="30"/>
        <v>N/A</v>
      </c>
      <c r="G209" s="26">
        <v>1796808</v>
      </c>
      <c r="H209" s="7" t="str">
        <f t="shared" si="31"/>
        <v>N/A</v>
      </c>
      <c r="I209" s="8">
        <v>-34.5</v>
      </c>
      <c r="J209" s="8">
        <v>72.17</v>
      </c>
      <c r="K209" s="10" t="s">
        <v>213</v>
      </c>
      <c r="L209" s="85" t="str">
        <f t="shared" si="32"/>
        <v>N/A</v>
      </c>
    </row>
    <row r="210" spans="1:12" x14ac:dyDescent="0.25">
      <c r="A210" s="142" t="s">
        <v>1594</v>
      </c>
      <c r="B210" s="21" t="s">
        <v>213</v>
      </c>
      <c r="C210" s="26">
        <v>1352924</v>
      </c>
      <c r="D210" s="7" t="str">
        <f t="shared" si="29"/>
        <v>N/A</v>
      </c>
      <c r="E210" s="26">
        <v>943666</v>
      </c>
      <c r="F210" s="7" t="str">
        <f t="shared" si="30"/>
        <v>N/A</v>
      </c>
      <c r="G210" s="26">
        <v>627970</v>
      </c>
      <c r="H210" s="7" t="str">
        <f t="shared" si="31"/>
        <v>N/A</v>
      </c>
      <c r="I210" s="8">
        <v>-30.2</v>
      </c>
      <c r="J210" s="8">
        <v>-33.5</v>
      </c>
      <c r="K210" s="10" t="s">
        <v>213</v>
      </c>
      <c r="L210" s="85" t="str">
        <f t="shared" si="32"/>
        <v>N/A</v>
      </c>
    </row>
    <row r="211" spans="1:12" x14ac:dyDescent="0.25">
      <c r="A211" s="142" t="s">
        <v>1351</v>
      </c>
      <c r="B211" s="21" t="s">
        <v>213</v>
      </c>
      <c r="C211" s="26">
        <v>378720</v>
      </c>
      <c r="D211" s="7" t="str">
        <f t="shared" si="29"/>
        <v>N/A</v>
      </c>
      <c r="E211" s="26">
        <v>314558</v>
      </c>
      <c r="F211" s="7" t="str">
        <f t="shared" si="30"/>
        <v>N/A</v>
      </c>
      <c r="G211" s="26">
        <v>338591</v>
      </c>
      <c r="H211" s="7" t="str">
        <f t="shared" si="31"/>
        <v>N/A</v>
      </c>
      <c r="I211" s="8">
        <v>-16.899999999999999</v>
      </c>
      <c r="J211" s="8">
        <v>7.64</v>
      </c>
      <c r="K211" s="10" t="s">
        <v>213</v>
      </c>
      <c r="L211" s="85" t="str">
        <f t="shared" si="32"/>
        <v>N/A</v>
      </c>
    </row>
    <row r="212" spans="1:12" x14ac:dyDescent="0.25">
      <c r="A212" s="142" t="s">
        <v>1588</v>
      </c>
      <c r="B212" s="21" t="s">
        <v>213</v>
      </c>
      <c r="C212" s="26">
        <v>1190058</v>
      </c>
      <c r="D212" s="7" t="str">
        <f t="shared" si="29"/>
        <v>N/A</v>
      </c>
      <c r="E212" s="26">
        <v>666606</v>
      </c>
      <c r="F212" s="7" t="str">
        <f t="shared" si="30"/>
        <v>N/A</v>
      </c>
      <c r="G212" s="26">
        <v>1795840</v>
      </c>
      <c r="H212" s="7" t="str">
        <f t="shared" si="31"/>
        <v>N/A</v>
      </c>
      <c r="I212" s="8">
        <v>-44</v>
      </c>
      <c r="J212" s="8">
        <v>169.4</v>
      </c>
      <c r="K212" s="10" t="s">
        <v>213</v>
      </c>
      <c r="L212" s="85" t="str">
        <f t="shared" si="32"/>
        <v>N/A</v>
      </c>
    </row>
    <row r="213" spans="1:12" x14ac:dyDescent="0.25">
      <c r="A213" s="142" t="s">
        <v>1589</v>
      </c>
      <c r="B213" s="21" t="s">
        <v>213</v>
      </c>
      <c r="C213" s="26">
        <v>497822</v>
      </c>
      <c r="D213" s="7" t="str">
        <f t="shared" si="29"/>
        <v>N/A</v>
      </c>
      <c r="E213" s="26">
        <v>470099</v>
      </c>
      <c r="F213" s="7" t="str">
        <f t="shared" si="30"/>
        <v>N/A</v>
      </c>
      <c r="G213" s="26">
        <v>327310</v>
      </c>
      <c r="H213" s="7" t="str">
        <f t="shared" si="31"/>
        <v>N/A</v>
      </c>
      <c r="I213" s="8">
        <v>-5.57</v>
      </c>
      <c r="J213" s="8">
        <v>-30.4</v>
      </c>
      <c r="K213" s="10" t="s">
        <v>213</v>
      </c>
      <c r="L213" s="85" t="str">
        <f t="shared" si="32"/>
        <v>N/A</v>
      </c>
    </row>
    <row r="214" spans="1:12" ht="25" x14ac:dyDescent="0.25">
      <c r="A214" s="108" t="s">
        <v>1352</v>
      </c>
      <c r="B214" s="21" t="s">
        <v>213</v>
      </c>
      <c r="C214" s="26">
        <v>2142584</v>
      </c>
      <c r="D214" s="7" t="str">
        <f t="shared" ref="D214:D228" si="33">IF($B214="N/A","N/A",IF(C214&gt;10,"No",IF(C214&lt;-10,"No","Yes")))</f>
        <v>N/A</v>
      </c>
      <c r="E214" s="26">
        <v>2216150</v>
      </c>
      <c r="F214" s="7" t="str">
        <f t="shared" ref="F214:F228" si="34">IF($B214="N/A","N/A",IF(E214&gt;10,"No",IF(E214&lt;-10,"No","Yes")))</f>
        <v>N/A</v>
      </c>
      <c r="G214" s="26">
        <v>865850</v>
      </c>
      <c r="H214" s="7" t="str">
        <f t="shared" ref="H214:H228" si="35">IF($B214="N/A","N/A",IF(G214&gt;10,"No",IF(G214&lt;-10,"No","Yes")))</f>
        <v>N/A</v>
      </c>
      <c r="I214" s="8">
        <v>3.4340000000000002</v>
      </c>
      <c r="J214" s="8">
        <v>-60.9</v>
      </c>
      <c r="K214" s="25" t="s">
        <v>734</v>
      </c>
      <c r="L214" s="85" t="str">
        <f t="shared" ref="L214:L228" si="36">IF(J214="Div by 0", "N/A", IF(K214="N/A","N/A", IF(J214&gt;VALUE(MID(K214,1,2)), "No", IF(J214&lt;-1*VALUE(MID(K214,1,2)), "No", "Yes"))))</f>
        <v>No</v>
      </c>
    </row>
    <row r="215" spans="1:12" x14ac:dyDescent="0.25">
      <c r="A215" s="116" t="s">
        <v>646</v>
      </c>
      <c r="B215" s="21" t="s">
        <v>213</v>
      </c>
      <c r="C215" s="22">
        <v>1840</v>
      </c>
      <c r="D215" s="7" t="str">
        <f t="shared" si="33"/>
        <v>N/A</v>
      </c>
      <c r="E215" s="22">
        <v>1722</v>
      </c>
      <c r="F215" s="7" t="str">
        <f t="shared" si="34"/>
        <v>N/A</v>
      </c>
      <c r="G215" s="22">
        <v>631</v>
      </c>
      <c r="H215" s="7" t="str">
        <f t="shared" si="35"/>
        <v>N/A</v>
      </c>
      <c r="I215" s="8">
        <v>-6.41</v>
      </c>
      <c r="J215" s="8">
        <v>-63.4</v>
      </c>
      <c r="K215" s="25" t="s">
        <v>734</v>
      </c>
      <c r="L215" s="85" t="str">
        <f t="shared" si="36"/>
        <v>No</v>
      </c>
    </row>
    <row r="216" spans="1:12" x14ac:dyDescent="0.25">
      <c r="A216" s="116" t="s">
        <v>1353</v>
      </c>
      <c r="B216" s="21" t="s">
        <v>213</v>
      </c>
      <c r="C216" s="26">
        <v>1164.4478260999999</v>
      </c>
      <c r="D216" s="7" t="str">
        <f t="shared" si="33"/>
        <v>N/A</v>
      </c>
      <c r="E216" s="26">
        <v>1286.9628339000001</v>
      </c>
      <c r="F216" s="7" t="str">
        <f t="shared" si="34"/>
        <v>N/A</v>
      </c>
      <c r="G216" s="26">
        <v>1372.1870048000001</v>
      </c>
      <c r="H216" s="7" t="str">
        <f t="shared" si="35"/>
        <v>N/A</v>
      </c>
      <c r="I216" s="8">
        <v>10.52</v>
      </c>
      <c r="J216" s="8">
        <v>6.6219999999999999</v>
      </c>
      <c r="K216" s="25" t="s">
        <v>734</v>
      </c>
      <c r="L216" s="85" t="str">
        <f t="shared" si="36"/>
        <v>Yes</v>
      </c>
    </row>
    <row r="217" spans="1:12" ht="25" x14ac:dyDescent="0.25">
      <c r="A217" s="108" t="s">
        <v>1354</v>
      </c>
      <c r="B217" s="21" t="s">
        <v>213</v>
      </c>
      <c r="C217" s="26">
        <v>1007303</v>
      </c>
      <c r="D217" s="7" t="str">
        <f t="shared" si="33"/>
        <v>N/A</v>
      </c>
      <c r="E217" s="26">
        <v>842947</v>
      </c>
      <c r="F217" s="7" t="str">
        <f t="shared" si="34"/>
        <v>N/A</v>
      </c>
      <c r="G217" s="26">
        <v>529135</v>
      </c>
      <c r="H217" s="7" t="str">
        <f t="shared" si="35"/>
        <v>N/A</v>
      </c>
      <c r="I217" s="8">
        <v>-16.3</v>
      </c>
      <c r="J217" s="8">
        <v>-37.200000000000003</v>
      </c>
      <c r="K217" s="25" t="s">
        <v>734</v>
      </c>
      <c r="L217" s="85" t="str">
        <f t="shared" si="36"/>
        <v>No</v>
      </c>
    </row>
    <row r="218" spans="1:12" x14ac:dyDescent="0.25">
      <c r="A218" s="116" t="s">
        <v>513</v>
      </c>
      <c r="B218" s="21" t="s">
        <v>213</v>
      </c>
      <c r="C218" s="22">
        <v>3049</v>
      </c>
      <c r="D218" s="7" t="str">
        <f t="shared" si="33"/>
        <v>N/A</v>
      </c>
      <c r="E218" s="22">
        <v>2539</v>
      </c>
      <c r="F218" s="7" t="str">
        <f t="shared" si="34"/>
        <v>N/A</v>
      </c>
      <c r="G218" s="22">
        <v>1756</v>
      </c>
      <c r="H218" s="7" t="str">
        <f t="shared" si="35"/>
        <v>N/A</v>
      </c>
      <c r="I218" s="8">
        <v>-16.7</v>
      </c>
      <c r="J218" s="8">
        <v>-30.8</v>
      </c>
      <c r="K218" s="25" t="s">
        <v>734</v>
      </c>
      <c r="L218" s="85" t="str">
        <f t="shared" si="36"/>
        <v>No</v>
      </c>
    </row>
    <row r="219" spans="1:12" x14ac:dyDescent="0.25">
      <c r="A219" s="108" t="s">
        <v>1355</v>
      </c>
      <c r="B219" s="21" t="s">
        <v>213</v>
      </c>
      <c r="C219" s="26">
        <v>330.37159724000003</v>
      </c>
      <c r="D219" s="7" t="str">
        <f t="shared" si="33"/>
        <v>N/A</v>
      </c>
      <c r="E219" s="26">
        <v>331.99960614000003</v>
      </c>
      <c r="F219" s="7" t="str">
        <f t="shared" si="34"/>
        <v>N/A</v>
      </c>
      <c r="G219" s="26">
        <v>301.32972665</v>
      </c>
      <c r="H219" s="7" t="str">
        <f t="shared" si="35"/>
        <v>N/A</v>
      </c>
      <c r="I219" s="8">
        <v>0.49280000000000002</v>
      </c>
      <c r="J219" s="8">
        <v>-9.24</v>
      </c>
      <c r="K219" s="25" t="s">
        <v>734</v>
      </c>
      <c r="L219" s="85" t="str">
        <f t="shared" si="36"/>
        <v>Yes</v>
      </c>
    </row>
    <row r="220" spans="1:12" ht="25" x14ac:dyDescent="0.25">
      <c r="A220" s="108" t="s">
        <v>1356</v>
      </c>
      <c r="B220" s="21" t="s">
        <v>213</v>
      </c>
      <c r="C220" s="26">
        <v>1429760</v>
      </c>
      <c r="D220" s="7" t="str">
        <f t="shared" si="33"/>
        <v>N/A</v>
      </c>
      <c r="E220" s="26">
        <v>1453927</v>
      </c>
      <c r="F220" s="7" t="str">
        <f t="shared" si="34"/>
        <v>N/A</v>
      </c>
      <c r="G220" s="26">
        <v>365792</v>
      </c>
      <c r="H220" s="7" t="str">
        <f t="shared" si="35"/>
        <v>N/A</v>
      </c>
      <c r="I220" s="8">
        <v>1.69</v>
      </c>
      <c r="J220" s="8">
        <v>-74.8</v>
      </c>
      <c r="K220" s="25" t="s">
        <v>734</v>
      </c>
      <c r="L220" s="85" t="str">
        <f t="shared" si="36"/>
        <v>No</v>
      </c>
    </row>
    <row r="221" spans="1:12" x14ac:dyDescent="0.25">
      <c r="A221" s="116" t="s">
        <v>514</v>
      </c>
      <c r="B221" s="21" t="s">
        <v>213</v>
      </c>
      <c r="C221" s="22">
        <v>3324</v>
      </c>
      <c r="D221" s="7" t="str">
        <f t="shared" si="33"/>
        <v>N/A</v>
      </c>
      <c r="E221" s="22">
        <v>3274</v>
      </c>
      <c r="F221" s="7" t="str">
        <f t="shared" si="34"/>
        <v>N/A</v>
      </c>
      <c r="G221" s="22">
        <v>971</v>
      </c>
      <c r="H221" s="7" t="str">
        <f t="shared" si="35"/>
        <v>N/A</v>
      </c>
      <c r="I221" s="8">
        <v>-1.5</v>
      </c>
      <c r="J221" s="8">
        <v>-70.3</v>
      </c>
      <c r="K221" s="25" t="s">
        <v>734</v>
      </c>
      <c r="L221" s="85" t="str">
        <f t="shared" si="36"/>
        <v>No</v>
      </c>
    </row>
    <row r="222" spans="1:12" ht="25" x14ac:dyDescent="0.25">
      <c r="A222" s="108" t="s">
        <v>1357</v>
      </c>
      <c r="B222" s="21" t="s">
        <v>213</v>
      </c>
      <c r="C222" s="26">
        <v>430.13237063999998</v>
      </c>
      <c r="D222" s="7" t="str">
        <f t="shared" si="33"/>
        <v>N/A</v>
      </c>
      <c r="E222" s="26">
        <v>444.08277336999998</v>
      </c>
      <c r="F222" s="7" t="str">
        <f t="shared" si="34"/>
        <v>N/A</v>
      </c>
      <c r="G222" s="26">
        <v>376.71678681999998</v>
      </c>
      <c r="H222" s="7" t="str">
        <f t="shared" si="35"/>
        <v>N/A</v>
      </c>
      <c r="I222" s="8">
        <v>3.2429999999999999</v>
      </c>
      <c r="J222" s="8">
        <v>-15.2</v>
      </c>
      <c r="K222" s="25" t="s">
        <v>734</v>
      </c>
      <c r="L222" s="85" t="str">
        <f t="shared" si="36"/>
        <v>Yes</v>
      </c>
    </row>
    <row r="223" spans="1:12" ht="25" x14ac:dyDescent="0.25">
      <c r="A223" s="108" t="s">
        <v>1358</v>
      </c>
      <c r="B223" s="21" t="s">
        <v>213</v>
      </c>
      <c r="C223" s="26">
        <v>0</v>
      </c>
      <c r="D223" s="7" t="str">
        <f t="shared" si="33"/>
        <v>N/A</v>
      </c>
      <c r="E223" s="26">
        <v>0</v>
      </c>
      <c r="F223" s="7" t="str">
        <f t="shared" si="34"/>
        <v>N/A</v>
      </c>
      <c r="G223" s="26">
        <v>1749923</v>
      </c>
      <c r="H223" s="7" t="str">
        <f t="shared" si="35"/>
        <v>N/A</v>
      </c>
      <c r="I223" s="8" t="s">
        <v>1750</v>
      </c>
      <c r="J223" s="8" t="s">
        <v>1750</v>
      </c>
      <c r="K223" s="25" t="s">
        <v>734</v>
      </c>
      <c r="L223" s="85" t="str">
        <f t="shared" si="36"/>
        <v>N/A</v>
      </c>
    </row>
    <row r="224" spans="1:12" x14ac:dyDescent="0.25">
      <c r="A224" s="108" t="s">
        <v>515</v>
      </c>
      <c r="B224" s="21" t="s">
        <v>213</v>
      </c>
      <c r="C224" s="22">
        <v>0</v>
      </c>
      <c r="D224" s="7" t="str">
        <f t="shared" si="33"/>
        <v>N/A</v>
      </c>
      <c r="E224" s="22">
        <v>0</v>
      </c>
      <c r="F224" s="7" t="str">
        <f t="shared" si="34"/>
        <v>N/A</v>
      </c>
      <c r="G224" s="22">
        <v>1646</v>
      </c>
      <c r="H224" s="7" t="str">
        <f t="shared" si="35"/>
        <v>N/A</v>
      </c>
      <c r="I224" s="8" t="s">
        <v>1750</v>
      </c>
      <c r="J224" s="8" t="s">
        <v>1750</v>
      </c>
      <c r="K224" s="25" t="s">
        <v>734</v>
      </c>
      <c r="L224" s="85" t="str">
        <f t="shared" si="36"/>
        <v>N/A</v>
      </c>
    </row>
    <row r="225" spans="1:12" x14ac:dyDescent="0.25">
      <c r="A225" s="108" t="s">
        <v>1359</v>
      </c>
      <c r="B225" s="21" t="s">
        <v>213</v>
      </c>
      <c r="C225" s="26" t="s">
        <v>1750</v>
      </c>
      <c r="D225" s="7" t="str">
        <f t="shared" si="33"/>
        <v>N/A</v>
      </c>
      <c r="E225" s="26" t="s">
        <v>1750</v>
      </c>
      <c r="F225" s="7" t="str">
        <f t="shared" si="34"/>
        <v>N/A</v>
      </c>
      <c r="G225" s="26">
        <v>1063.1366949999999</v>
      </c>
      <c r="H225" s="7" t="str">
        <f t="shared" si="35"/>
        <v>N/A</v>
      </c>
      <c r="I225" s="8" t="s">
        <v>1750</v>
      </c>
      <c r="J225" s="8" t="s">
        <v>1750</v>
      </c>
      <c r="K225" s="25" t="s">
        <v>734</v>
      </c>
      <c r="L225" s="85" t="str">
        <f t="shared" si="36"/>
        <v>N/A</v>
      </c>
    </row>
    <row r="226" spans="1:12" ht="25" x14ac:dyDescent="0.25">
      <c r="A226" s="108" t="s">
        <v>1360</v>
      </c>
      <c r="B226" s="21" t="s">
        <v>213</v>
      </c>
      <c r="C226" s="26">
        <v>50393669</v>
      </c>
      <c r="D226" s="7" t="str">
        <f t="shared" si="33"/>
        <v>N/A</v>
      </c>
      <c r="E226" s="26">
        <v>41546700</v>
      </c>
      <c r="F226" s="7" t="str">
        <f t="shared" si="34"/>
        <v>N/A</v>
      </c>
      <c r="G226" s="26">
        <v>4866231</v>
      </c>
      <c r="H226" s="7" t="str">
        <f t="shared" si="35"/>
        <v>N/A</v>
      </c>
      <c r="I226" s="8">
        <v>-17.600000000000001</v>
      </c>
      <c r="J226" s="8">
        <v>-88.3</v>
      </c>
      <c r="K226" s="25" t="s">
        <v>734</v>
      </c>
      <c r="L226" s="85" t="str">
        <f t="shared" si="36"/>
        <v>No</v>
      </c>
    </row>
    <row r="227" spans="1:12" ht="25" x14ac:dyDescent="0.25">
      <c r="A227" s="108" t="s">
        <v>516</v>
      </c>
      <c r="B227" s="21" t="s">
        <v>213</v>
      </c>
      <c r="C227" s="22">
        <v>1495</v>
      </c>
      <c r="D227" s="7" t="str">
        <f t="shared" si="33"/>
        <v>N/A</v>
      </c>
      <c r="E227" s="22">
        <v>1137</v>
      </c>
      <c r="F227" s="7" t="str">
        <f t="shared" si="34"/>
        <v>N/A</v>
      </c>
      <c r="G227" s="22">
        <v>255</v>
      </c>
      <c r="H227" s="7" t="str">
        <f t="shared" si="35"/>
        <v>N/A</v>
      </c>
      <c r="I227" s="8">
        <v>-23.9</v>
      </c>
      <c r="J227" s="8">
        <v>-77.599999999999994</v>
      </c>
      <c r="K227" s="25" t="s">
        <v>734</v>
      </c>
      <c r="L227" s="85" t="str">
        <f t="shared" si="36"/>
        <v>No</v>
      </c>
    </row>
    <row r="228" spans="1:12" ht="25" x14ac:dyDescent="0.25">
      <c r="A228" s="108" t="s">
        <v>1361</v>
      </c>
      <c r="B228" s="21" t="s">
        <v>213</v>
      </c>
      <c r="C228" s="26">
        <v>33708.139798999997</v>
      </c>
      <c r="D228" s="7" t="str">
        <f t="shared" si="33"/>
        <v>N/A</v>
      </c>
      <c r="E228" s="26">
        <v>36540.633244999997</v>
      </c>
      <c r="F228" s="7" t="str">
        <f t="shared" si="34"/>
        <v>N/A</v>
      </c>
      <c r="G228" s="26">
        <v>19083.258824</v>
      </c>
      <c r="H228" s="7" t="str">
        <f t="shared" si="35"/>
        <v>N/A</v>
      </c>
      <c r="I228" s="8">
        <v>8.4030000000000005</v>
      </c>
      <c r="J228" s="8">
        <v>-47.8</v>
      </c>
      <c r="K228" s="25" t="s">
        <v>734</v>
      </c>
      <c r="L228" s="85" t="str">
        <f t="shared" si="36"/>
        <v>No</v>
      </c>
    </row>
    <row r="229" spans="1:12" x14ac:dyDescent="0.25">
      <c r="A229" s="108" t="s">
        <v>1362</v>
      </c>
      <c r="B229" s="21" t="s">
        <v>213</v>
      </c>
      <c r="C229" s="10">
        <v>55321068</v>
      </c>
      <c r="D229" s="7" t="str">
        <f t="shared" ref="D229:D252" si="37">IF($B229="N/A","N/A",IF(C229&gt;10,"No",IF(C229&lt;-10,"No","Yes")))</f>
        <v>N/A</v>
      </c>
      <c r="E229" s="10">
        <v>46114892</v>
      </c>
      <c r="F229" s="7" t="str">
        <f t="shared" ref="F229:F252" si="38">IF($B229="N/A","N/A",IF(E229&gt;10,"No",IF(E229&lt;-10,"No","Yes")))</f>
        <v>N/A</v>
      </c>
      <c r="G229" s="10">
        <v>5968834</v>
      </c>
      <c r="H229" s="7" t="str">
        <f t="shared" ref="H229:H252" si="39">IF($B229="N/A","N/A",IF(G229&gt;10,"No",IF(G229&lt;-10,"No","Yes")))</f>
        <v>N/A</v>
      </c>
      <c r="I229" s="8">
        <v>-16.600000000000001</v>
      </c>
      <c r="J229" s="8">
        <v>-87.1</v>
      </c>
      <c r="K229" s="25" t="s">
        <v>734</v>
      </c>
      <c r="L229" s="85" t="str">
        <f t="shared" ref="L229:L252" si="40">IF(J229="Div by 0", "N/A", IF(K229="N/A","N/A", IF(J229&gt;VALUE(MID(K229,1,2)), "No", IF(J229&lt;-1*VALUE(MID(K229,1,2)), "No", "Yes"))))</f>
        <v>No</v>
      </c>
    </row>
    <row r="230" spans="1:12" x14ac:dyDescent="0.25">
      <c r="A230" s="116" t="s">
        <v>1363</v>
      </c>
      <c r="B230" s="21" t="s">
        <v>213</v>
      </c>
      <c r="C230" s="1">
        <v>2108</v>
      </c>
      <c r="D230" s="7" t="str">
        <f t="shared" si="37"/>
        <v>N/A</v>
      </c>
      <c r="E230" s="1">
        <v>1673</v>
      </c>
      <c r="F230" s="7" t="str">
        <f t="shared" si="38"/>
        <v>N/A</v>
      </c>
      <c r="G230" s="1">
        <v>530</v>
      </c>
      <c r="H230" s="7" t="str">
        <f t="shared" si="39"/>
        <v>N/A</v>
      </c>
      <c r="I230" s="8">
        <v>-20.6</v>
      </c>
      <c r="J230" s="8">
        <v>-68.3</v>
      </c>
      <c r="K230" s="25" t="s">
        <v>734</v>
      </c>
      <c r="L230" s="85" t="str">
        <f t="shared" si="40"/>
        <v>No</v>
      </c>
    </row>
    <row r="231" spans="1:12" x14ac:dyDescent="0.25">
      <c r="A231" s="116" t="s">
        <v>1364</v>
      </c>
      <c r="B231" s="21" t="s">
        <v>213</v>
      </c>
      <c r="C231" s="10">
        <v>26243.390891999999</v>
      </c>
      <c r="D231" s="7" t="str">
        <f t="shared" si="37"/>
        <v>N/A</v>
      </c>
      <c r="E231" s="10">
        <v>27564.191273</v>
      </c>
      <c r="F231" s="7" t="str">
        <f t="shared" si="38"/>
        <v>N/A</v>
      </c>
      <c r="G231" s="10">
        <v>11261.950943</v>
      </c>
      <c r="H231" s="7" t="str">
        <f t="shared" si="39"/>
        <v>N/A</v>
      </c>
      <c r="I231" s="8">
        <v>5.0330000000000004</v>
      </c>
      <c r="J231" s="8">
        <v>-59.1</v>
      </c>
      <c r="K231" s="25" t="s">
        <v>734</v>
      </c>
      <c r="L231" s="85" t="str">
        <f t="shared" si="40"/>
        <v>No</v>
      </c>
    </row>
    <row r="232" spans="1:12" x14ac:dyDescent="0.25">
      <c r="A232" s="116" t="s">
        <v>1365</v>
      </c>
      <c r="B232" s="21" t="s">
        <v>213</v>
      </c>
      <c r="C232" s="10">
        <v>5037.8999999999996</v>
      </c>
      <c r="D232" s="7" t="str">
        <f t="shared" si="37"/>
        <v>N/A</v>
      </c>
      <c r="E232" s="10">
        <v>5932</v>
      </c>
      <c r="F232" s="7" t="str">
        <f t="shared" si="38"/>
        <v>N/A</v>
      </c>
      <c r="G232" s="10">
        <v>1164</v>
      </c>
      <c r="H232" s="7" t="str">
        <f t="shared" si="39"/>
        <v>N/A</v>
      </c>
      <c r="I232" s="8">
        <v>17.75</v>
      </c>
      <c r="J232" s="8">
        <v>-80.400000000000006</v>
      </c>
      <c r="K232" s="25" t="s">
        <v>734</v>
      </c>
      <c r="L232" s="85" t="str">
        <f t="shared" si="40"/>
        <v>No</v>
      </c>
    </row>
    <row r="233" spans="1:12" ht="25" x14ac:dyDescent="0.25">
      <c r="A233" s="116" t="s">
        <v>1366</v>
      </c>
      <c r="B233" s="21" t="s">
        <v>213</v>
      </c>
      <c r="C233" s="10">
        <v>31550.349044999999</v>
      </c>
      <c r="D233" s="7" t="str">
        <f t="shared" si="37"/>
        <v>N/A</v>
      </c>
      <c r="E233" s="10">
        <v>31939.579185999999</v>
      </c>
      <c r="F233" s="7" t="str">
        <f t="shared" si="38"/>
        <v>N/A</v>
      </c>
      <c r="G233" s="10">
        <v>2180.1470588000002</v>
      </c>
      <c r="H233" s="7" t="str">
        <f t="shared" si="39"/>
        <v>N/A</v>
      </c>
      <c r="I233" s="8">
        <v>1.234</v>
      </c>
      <c r="J233" s="8">
        <v>-93.2</v>
      </c>
      <c r="K233" s="25" t="s">
        <v>734</v>
      </c>
      <c r="L233" s="85" t="str">
        <f t="shared" si="40"/>
        <v>No</v>
      </c>
    </row>
    <row r="234" spans="1:12" x14ac:dyDescent="0.25">
      <c r="A234" s="116" t="s">
        <v>1367</v>
      </c>
      <c r="B234" s="21" t="s">
        <v>213</v>
      </c>
      <c r="C234" s="10">
        <v>12053.899573000001</v>
      </c>
      <c r="D234" s="7" t="str">
        <f t="shared" si="37"/>
        <v>N/A</v>
      </c>
      <c r="E234" s="10">
        <v>13120.389286</v>
      </c>
      <c r="F234" s="7" t="str">
        <f t="shared" si="38"/>
        <v>N/A</v>
      </c>
      <c r="G234" s="10">
        <v>5945.2727273</v>
      </c>
      <c r="H234" s="7" t="str">
        <f t="shared" si="39"/>
        <v>N/A</v>
      </c>
      <c r="I234" s="8">
        <v>8.8480000000000008</v>
      </c>
      <c r="J234" s="8">
        <v>-54.7</v>
      </c>
      <c r="K234" s="25" t="s">
        <v>734</v>
      </c>
      <c r="L234" s="85" t="str">
        <f t="shared" si="40"/>
        <v>No</v>
      </c>
    </row>
    <row r="235" spans="1:12" x14ac:dyDescent="0.25">
      <c r="A235" s="116" t="s">
        <v>1368</v>
      </c>
      <c r="B235" s="21" t="s">
        <v>213</v>
      </c>
      <c r="C235" s="10">
        <v>1590.2666667000001</v>
      </c>
      <c r="D235" s="7" t="str">
        <f t="shared" si="37"/>
        <v>N/A</v>
      </c>
      <c r="E235" s="10">
        <v>1040.8412698</v>
      </c>
      <c r="F235" s="7" t="str">
        <f t="shared" si="38"/>
        <v>N/A</v>
      </c>
      <c r="G235" s="10">
        <v>232.33333332999999</v>
      </c>
      <c r="H235" s="7" t="str">
        <f t="shared" si="39"/>
        <v>N/A</v>
      </c>
      <c r="I235" s="8">
        <v>-34.5</v>
      </c>
      <c r="J235" s="8">
        <v>-77.7</v>
      </c>
      <c r="K235" s="25" t="s">
        <v>734</v>
      </c>
      <c r="L235" s="85" t="str">
        <f t="shared" si="40"/>
        <v>No</v>
      </c>
    </row>
    <row r="236" spans="1:12" x14ac:dyDescent="0.25">
      <c r="A236" s="116" t="s">
        <v>1369</v>
      </c>
      <c r="B236" s="21" t="s">
        <v>213</v>
      </c>
      <c r="C236" s="7">
        <v>1.3368678732999999</v>
      </c>
      <c r="D236" s="7" t="str">
        <f t="shared" si="37"/>
        <v>N/A</v>
      </c>
      <c r="E236" s="7">
        <v>1.3753021060999999</v>
      </c>
      <c r="F236" s="7" t="str">
        <f t="shared" si="38"/>
        <v>N/A</v>
      </c>
      <c r="G236" s="7">
        <v>0.6901850477</v>
      </c>
      <c r="H236" s="7" t="str">
        <f t="shared" si="39"/>
        <v>N/A</v>
      </c>
      <c r="I236" s="8">
        <v>2.875</v>
      </c>
      <c r="J236" s="8">
        <v>-49.8</v>
      </c>
      <c r="K236" s="25" t="s">
        <v>734</v>
      </c>
      <c r="L236" s="85" t="str">
        <f t="shared" si="40"/>
        <v>No</v>
      </c>
    </row>
    <row r="237" spans="1:12" x14ac:dyDescent="0.25">
      <c r="A237" s="116" t="s">
        <v>1370</v>
      </c>
      <c r="B237" s="21" t="s">
        <v>213</v>
      </c>
      <c r="C237" s="7">
        <v>3.3003300329999998</v>
      </c>
      <c r="D237" s="7" t="str">
        <f t="shared" si="37"/>
        <v>N/A</v>
      </c>
      <c r="E237" s="7">
        <v>3.0534351145</v>
      </c>
      <c r="F237" s="7" t="str">
        <f t="shared" si="38"/>
        <v>N/A</v>
      </c>
      <c r="G237" s="7">
        <v>2.7027027026999999</v>
      </c>
      <c r="H237" s="7" t="str">
        <f t="shared" si="39"/>
        <v>N/A</v>
      </c>
      <c r="I237" s="8">
        <v>-7.48</v>
      </c>
      <c r="J237" s="8">
        <v>-11.5</v>
      </c>
      <c r="K237" s="25" t="s">
        <v>734</v>
      </c>
      <c r="L237" s="85" t="str">
        <f t="shared" si="40"/>
        <v>Yes</v>
      </c>
    </row>
    <row r="238" spans="1:12" x14ac:dyDescent="0.25">
      <c r="A238" s="116" t="s">
        <v>1371</v>
      </c>
      <c r="B238" s="21" t="s">
        <v>213</v>
      </c>
      <c r="C238" s="7">
        <v>11.445651380999999</v>
      </c>
      <c r="D238" s="7" t="str">
        <f t="shared" si="37"/>
        <v>N/A</v>
      </c>
      <c r="E238" s="7">
        <v>14.716981132000001</v>
      </c>
      <c r="F238" s="7" t="str">
        <f t="shared" si="38"/>
        <v>N/A</v>
      </c>
      <c r="G238" s="7">
        <v>3.2196969697000002</v>
      </c>
      <c r="H238" s="7" t="str">
        <f t="shared" si="39"/>
        <v>N/A</v>
      </c>
      <c r="I238" s="8">
        <v>28.58</v>
      </c>
      <c r="J238" s="8">
        <v>-78.099999999999994</v>
      </c>
      <c r="K238" s="25" t="s">
        <v>734</v>
      </c>
      <c r="L238" s="85" t="str">
        <f t="shared" si="40"/>
        <v>No</v>
      </c>
    </row>
    <row r="239" spans="1:12" x14ac:dyDescent="0.25">
      <c r="A239" s="116" t="s">
        <v>1372</v>
      </c>
      <c r="B239" s="21" t="s">
        <v>213</v>
      </c>
      <c r="C239" s="7">
        <v>0.50681712349999997</v>
      </c>
      <c r="D239" s="7" t="str">
        <f t="shared" si="37"/>
        <v>N/A</v>
      </c>
      <c r="E239" s="7">
        <v>0.4459734964</v>
      </c>
      <c r="F239" s="7" t="str">
        <f t="shared" si="38"/>
        <v>N/A</v>
      </c>
      <c r="G239" s="7">
        <v>0.1086419753</v>
      </c>
      <c r="H239" s="7" t="str">
        <f t="shared" si="39"/>
        <v>N/A</v>
      </c>
      <c r="I239" s="8">
        <v>-12</v>
      </c>
      <c r="J239" s="8">
        <v>-75.599999999999994</v>
      </c>
      <c r="K239" s="25" t="s">
        <v>734</v>
      </c>
      <c r="L239" s="85" t="str">
        <f t="shared" si="40"/>
        <v>No</v>
      </c>
    </row>
    <row r="240" spans="1:12" x14ac:dyDescent="0.25">
      <c r="A240" s="116" t="s">
        <v>1373</v>
      </c>
      <c r="B240" s="21" t="s">
        <v>213</v>
      </c>
      <c r="C240" s="7">
        <v>0.1169112059</v>
      </c>
      <c r="D240" s="7" t="str">
        <f t="shared" si="37"/>
        <v>N/A</v>
      </c>
      <c r="E240" s="7">
        <v>0.12670702519999999</v>
      </c>
      <c r="F240" s="7" t="str">
        <f t="shared" si="38"/>
        <v>N/A</v>
      </c>
      <c r="G240" s="7">
        <v>4.2875518100000003E-2</v>
      </c>
      <c r="H240" s="7" t="str">
        <f t="shared" si="39"/>
        <v>N/A</v>
      </c>
      <c r="I240" s="8">
        <v>8.3789999999999996</v>
      </c>
      <c r="J240" s="8">
        <v>-66.2</v>
      </c>
      <c r="K240" s="25" t="s">
        <v>734</v>
      </c>
      <c r="L240" s="85" t="str">
        <f t="shared" si="40"/>
        <v>No</v>
      </c>
    </row>
    <row r="241" spans="1:12" x14ac:dyDescent="0.25">
      <c r="A241" s="116" t="s">
        <v>1374</v>
      </c>
      <c r="B241" s="21" t="s">
        <v>213</v>
      </c>
      <c r="C241" s="10">
        <v>50393669</v>
      </c>
      <c r="D241" s="7" t="str">
        <f t="shared" si="37"/>
        <v>N/A</v>
      </c>
      <c r="E241" s="10">
        <v>41546700</v>
      </c>
      <c r="F241" s="7" t="str">
        <f t="shared" si="38"/>
        <v>N/A</v>
      </c>
      <c r="G241" s="10">
        <v>4866231</v>
      </c>
      <c r="H241" s="7" t="str">
        <f t="shared" si="39"/>
        <v>N/A</v>
      </c>
      <c r="I241" s="8">
        <v>-17.600000000000001</v>
      </c>
      <c r="J241" s="8">
        <v>-88.3</v>
      </c>
      <c r="K241" s="25" t="s">
        <v>734</v>
      </c>
      <c r="L241" s="85" t="str">
        <f t="shared" si="40"/>
        <v>No</v>
      </c>
    </row>
    <row r="242" spans="1:12" x14ac:dyDescent="0.25">
      <c r="A242" s="116" t="s">
        <v>1375</v>
      </c>
      <c r="B242" s="21" t="s">
        <v>213</v>
      </c>
      <c r="C242" s="1">
        <v>1495</v>
      </c>
      <c r="D242" s="7" t="str">
        <f t="shared" si="37"/>
        <v>N/A</v>
      </c>
      <c r="E242" s="1">
        <v>1137</v>
      </c>
      <c r="F242" s="7" t="str">
        <f t="shared" si="38"/>
        <v>N/A</v>
      </c>
      <c r="G242" s="1">
        <v>255</v>
      </c>
      <c r="H242" s="7" t="str">
        <f t="shared" si="39"/>
        <v>N/A</v>
      </c>
      <c r="I242" s="8">
        <v>-23.9</v>
      </c>
      <c r="J242" s="8">
        <v>-77.599999999999994</v>
      </c>
      <c r="K242" s="25" t="s">
        <v>734</v>
      </c>
      <c r="L242" s="85" t="str">
        <f t="shared" si="40"/>
        <v>No</v>
      </c>
    </row>
    <row r="243" spans="1:12" ht="25" x14ac:dyDescent="0.25">
      <c r="A243" s="116" t="s">
        <v>1376</v>
      </c>
      <c r="B243" s="21" t="s">
        <v>213</v>
      </c>
      <c r="C243" s="10">
        <v>33708.139798999997</v>
      </c>
      <c r="D243" s="7" t="str">
        <f t="shared" si="37"/>
        <v>N/A</v>
      </c>
      <c r="E243" s="10">
        <v>36540.633244999997</v>
      </c>
      <c r="F243" s="7" t="str">
        <f t="shared" si="38"/>
        <v>N/A</v>
      </c>
      <c r="G243" s="10">
        <v>19083.258824</v>
      </c>
      <c r="H243" s="7" t="str">
        <f t="shared" si="39"/>
        <v>N/A</v>
      </c>
      <c r="I243" s="8">
        <v>8.4030000000000005</v>
      </c>
      <c r="J243" s="8">
        <v>-47.8</v>
      </c>
      <c r="K243" s="25" t="s">
        <v>734</v>
      </c>
      <c r="L243" s="85" t="str">
        <f t="shared" si="40"/>
        <v>No</v>
      </c>
    </row>
    <row r="244" spans="1:12" ht="25" x14ac:dyDescent="0.25">
      <c r="A244" s="116" t="s">
        <v>1377</v>
      </c>
      <c r="B244" s="21" t="s">
        <v>213</v>
      </c>
      <c r="C244" s="10">
        <v>9863</v>
      </c>
      <c r="D244" s="7" t="str">
        <f t="shared" si="37"/>
        <v>N/A</v>
      </c>
      <c r="E244" s="10">
        <v>5288</v>
      </c>
      <c r="F244" s="7" t="str">
        <f t="shared" si="38"/>
        <v>N/A</v>
      </c>
      <c r="G244" s="10" t="s">
        <v>1750</v>
      </c>
      <c r="H244" s="7" t="str">
        <f t="shared" si="39"/>
        <v>N/A</v>
      </c>
      <c r="I244" s="8">
        <v>-46.4</v>
      </c>
      <c r="J244" s="8" t="s">
        <v>1750</v>
      </c>
      <c r="K244" s="25" t="s">
        <v>734</v>
      </c>
      <c r="L244" s="85" t="str">
        <f t="shared" si="40"/>
        <v>N/A</v>
      </c>
    </row>
    <row r="245" spans="1:12" ht="25" x14ac:dyDescent="0.25">
      <c r="A245" s="116" t="s">
        <v>1378</v>
      </c>
      <c r="B245" s="21" t="s">
        <v>213</v>
      </c>
      <c r="C245" s="10">
        <v>39593.243902000002</v>
      </c>
      <c r="D245" s="7" t="str">
        <f t="shared" si="37"/>
        <v>N/A</v>
      </c>
      <c r="E245" s="10">
        <v>40276.715644999997</v>
      </c>
      <c r="F245" s="7" t="str">
        <f t="shared" si="38"/>
        <v>N/A</v>
      </c>
      <c r="G245" s="10">
        <v>3879.5454544999998</v>
      </c>
      <c r="H245" s="7" t="str">
        <f t="shared" si="39"/>
        <v>N/A</v>
      </c>
      <c r="I245" s="8">
        <v>1.726</v>
      </c>
      <c r="J245" s="8">
        <v>-90.4</v>
      </c>
      <c r="K245" s="25" t="s">
        <v>734</v>
      </c>
      <c r="L245" s="85" t="str">
        <f t="shared" si="40"/>
        <v>No</v>
      </c>
    </row>
    <row r="246" spans="1:12" ht="25" x14ac:dyDescent="0.25">
      <c r="A246" s="116" t="s">
        <v>1379</v>
      </c>
      <c r="B246" s="21" t="s">
        <v>213</v>
      </c>
      <c r="C246" s="10">
        <v>14214.408163</v>
      </c>
      <c r="D246" s="7" t="str">
        <f t="shared" si="37"/>
        <v>N/A</v>
      </c>
      <c r="E246" s="10">
        <v>18171.169312000002</v>
      </c>
      <c r="F246" s="7" t="str">
        <f t="shared" si="38"/>
        <v>N/A</v>
      </c>
      <c r="G246" s="10">
        <v>8053.875</v>
      </c>
      <c r="H246" s="7" t="str">
        <f t="shared" si="39"/>
        <v>N/A</v>
      </c>
      <c r="I246" s="8">
        <v>27.84</v>
      </c>
      <c r="J246" s="8">
        <v>-55.7</v>
      </c>
      <c r="K246" s="25" t="s">
        <v>734</v>
      </c>
      <c r="L246" s="85" t="str">
        <f t="shared" si="40"/>
        <v>No</v>
      </c>
    </row>
    <row r="247" spans="1:12" ht="25" x14ac:dyDescent="0.25">
      <c r="A247" s="116" t="s">
        <v>1380</v>
      </c>
      <c r="B247" s="21" t="s">
        <v>213</v>
      </c>
      <c r="C247" s="10">
        <v>35494</v>
      </c>
      <c r="D247" s="7" t="str">
        <f t="shared" si="37"/>
        <v>N/A</v>
      </c>
      <c r="E247" s="10" t="s">
        <v>1750</v>
      </c>
      <c r="F247" s="7" t="str">
        <f t="shared" si="38"/>
        <v>N/A</v>
      </c>
      <c r="G247" s="10" t="s">
        <v>1750</v>
      </c>
      <c r="H247" s="7" t="str">
        <f t="shared" si="39"/>
        <v>N/A</v>
      </c>
      <c r="I247" s="8" t="s">
        <v>1750</v>
      </c>
      <c r="J247" s="8" t="s">
        <v>1750</v>
      </c>
      <c r="K247" s="25" t="s">
        <v>734</v>
      </c>
      <c r="L247" s="85" t="str">
        <f t="shared" si="40"/>
        <v>N/A</v>
      </c>
    </row>
    <row r="248" spans="1:12" ht="25" x14ac:dyDescent="0.25">
      <c r="A248" s="116" t="s">
        <v>1381</v>
      </c>
      <c r="B248" s="21" t="s">
        <v>213</v>
      </c>
      <c r="C248" s="7">
        <v>0.94811075460000005</v>
      </c>
      <c r="D248" s="7" t="str">
        <f t="shared" si="37"/>
        <v>N/A</v>
      </c>
      <c r="E248" s="7">
        <v>0.93467931540000004</v>
      </c>
      <c r="F248" s="7" t="str">
        <f t="shared" si="38"/>
        <v>N/A</v>
      </c>
      <c r="G248" s="7">
        <v>0.33207016449999999</v>
      </c>
      <c r="H248" s="7" t="str">
        <f t="shared" si="39"/>
        <v>N/A</v>
      </c>
      <c r="I248" s="8">
        <v>-1.42</v>
      </c>
      <c r="J248" s="8">
        <v>-64.5</v>
      </c>
      <c r="K248" s="25" t="s">
        <v>734</v>
      </c>
      <c r="L248" s="85" t="str">
        <f t="shared" si="40"/>
        <v>No</v>
      </c>
    </row>
    <row r="249" spans="1:12" ht="25" x14ac:dyDescent="0.25">
      <c r="A249" s="116" t="s">
        <v>1382</v>
      </c>
      <c r="B249" s="21" t="s">
        <v>213</v>
      </c>
      <c r="C249" s="7">
        <v>0.99009900989999999</v>
      </c>
      <c r="D249" s="7" t="str">
        <f t="shared" si="37"/>
        <v>N/A</v>
      </c>
      <c r="E249" s="7">
        <v>1.5267175573</v>
      </c>
      <c r="F249" s="7" t="str">
        <f t="shared" si="38"/>
        <v>N/A</v>
      </c>
      <c r="G249" s="7">
        <v>0</v>
      </c>
      <c r="H249" s="7" t="str">
        <f t="shared" si="39"/>
        <v>N/A</v>
      </c>
      <c r="I249" s="8">
        <v>54.2</v>
      </c>
      <c r="J249" s="8">
        <v>-100</v>
      </c>
      <c r="K249" s="25" t="s">
        <v>734</v>
      </c>
      <c r="L249" s="85" t="str">
        <f t="shared" si="40"/>
        <v>No</v>
      </c>
    </row>
    <row r="250" spans="1:12" ht="25" x14ac:dyDescent="0.25">
      <c r="A250" s="116" t="s">
        <v>1383</v>
      </c>
      <c r="B250" s="21" t="s">
        <v>213</v>
      </c>
      <c r="C250" s="7">
        <v>8.3691769337000004</v>
      </c>
      <c r="D250" s="7" t="str">
        <f t="shared" si="37"/>
        <v>N/A</v>
      </c>
      <c r="E250" s="7">
        <v>10.499445060999999</v>
      </c>
      <c r="F250" s="7" t="str">
        <f t="shared" si="38"/>
        <v>N/A</v>
      </c>
      <c r="G250" s="7">
        <v>1.0416666667000001</v>
      </c>
      <c r="H250" s="7" t="str">
        <f t="shared" si="39"/>
        <v>N/A</v>
      </c>
      <c r="I250" s="8">
        <v>25.45</v>
      </c>
      <c r="J250" s="8">
        <v>-90.1</v>
      </c>
      <c r="K250" s="25" t="s">
        <v>734</v>
      </c>
      <c r="L250" s="85" t="str">
        <f t="shared" si="40"/>
        <v>No</v>
      </c>
    </row>
    <row r="251" spans="1:12" ht="25" x14ac:dyDescent="0.25">
      <c r="A251" s="116" t="s">
        <v>1384</v>
      </c>
      <c r="B251" s="21" t="s">
        <v>213</v>
      </c>
      <c r="C251" s="7">
        <v>0.37144930199999998</v>
      </c>
      <c r="D251" s="7" t="str">
        <f t="shared" si="37"/>
        <v>N/A</v>
      </c>
      <c r="E251" s="7">
        <v>0.30103211010000003</v>
      </c>
      <c r="F251" s="7" t="str">
        <f t="shared" si="38"/>
        <v>N/A</v>
      </c>
      <c r="G251" s="7">
        <v>7.90123457E-2</v>
      </c>
      <c r="H251" s="7" t="str">
        <f t="shared" si="39"/>
        <v>N/A</v>
      </c>
      <c r="I251" s="8">
        <v>-19</v>
      </c>
      <c r="J251" s="8">
        <v>-73.8</v>
      </c>
      <c r="K251" s="25" t="s">
        <v>734</v>
      </c>
      <c r="L251" s="85" t="str">
        <f t="shared" si="40"/>
        <v>No</v>
      </c>
    </row>
    <row r="252" spans="1:12" ht="25" x14ac:dyDescent="0.25">
      <c r="A252" s="144" t="s">
        <v>1385</v>
      </c>
      <c r="B252" s="93" t="s">
        <v>213</v>
      </c>
      <c r="C252" s="124">
        <v>1.9485201000000001E-3</v>
      </c>
      <c r="D252" s="124" t="str">
        <f t="shared" si="37"/>
        <v>N/A</v>
      </c>
      <c r="E252" s="124">
        <v>0</v>
      </c>
      <c r="F252" s="124" t="str">
        <f t="shared" si="38"/>
        <v>N/A</v>
      </c>
      <c r="G252" s="124">
        <v>0</v>
      </c>
      <c r="H252" s="124" t="str">
        <f t="shared" si="39"/>
        <v>N/A</v>
      </c>
      <c r="I252" s="125">
        <v>-100</v>
      </c>
      <c r="J252" s="125" t="s">
        <v>1750</v>
      </c>
      <c r="K252" s="138" t="s">
        <v>734</v>
      </c>
      <c r="L252" s="96" t="str">
        <f t="shared" si="40"/>
        <v>N/A</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21273</v>
      </c>
      <c r="D6" s="7" t="str">
        <f t="shared" ref="D6:D37" si="0">IF($B6="N/A","N/A",IF(C6&gt;10,"No",IF(C6&lt;-10,"No","Yes")))</f>
        <v>N/A</v>
      </c>
      <c r="E6" s="22">
        <v>16215</v>
      </c>
      <c r="F6" s="7" t="str">
        <f t="shared" ref="F6:F37" si="1">IF($B6="N/A","N/A",IF(E6&gt;10,"No",IF(E6&lt;-10,"No","Yes")))</f>
        <v>N/A</v>
      </c>
      <c r="G6" s="22">
        <v>10985</v>
      </c>
      <c r="H6" s="7" t="str">
        <f t="shared" ref="H6:H37" si="2">IF($B6="N/A","N/A",IF(G6&gt;10,"No",IF(G6&lt;-10,"No","Yes")))</f>
        <v>N/A</v>
      </c>
      <c r="I6" s="8">
        <v>-23.8</v>
      </c>
      <c r="J6" s="8">
        <v>-32.299999999999997</v>
      </c>
      <c r="K6" s="25" t="s">
        <v>734</v>
      </c>
      <c r="L6" s="85" t="str">
        <f t="shared" ref="L6:L39" si="3">IF(J6="Div by 0", "N/A", IF(K6="N/A","N/A", IF(J6&gt;VALUE(MID(K6,1,2)), "No", IF(J6&lt;-1*VALUE(MID(K6,1,2)), "No", "Yes"))))</f>
        <v>No</v>
      </c>
    </row>
    <row r="7" spans="1:12" x14ac:dyDescent="0.25">
      <c r="A7" s="142" t="s">
        <v>6</v>
      </c>
      <c r="B7" s="21" t="s">
        <v>213</v>
      </c>
      <c r="C7" s="22">
        <v>14703</v>
      </c>
      <c r="D7" s="7" t="str">
        <f t="shared" si="0"/>
        <v>N/A</v>
      </c>
      <c r="E7" s="22">
        <v>12254</v>
      </c>
      <c r="F7" s="7" t="str">
        <f t="shared" si="1"/>
        <v>N/A</v>
      </c>
      <c r="G7" s="22">
        <v>7492</v>
      </c>
      <c r="H7" s="7" t="str">
        <f t="shared" si="2"/>
        <v>N/A</v>
      </c>
      <c r="I7" s="8">
        <v>-16.7</v>
      </c>
      <c r="J7" s="8">
        <v>-38.9</v>
      </c>
      <c r="K7" s="25" t="s">
        <v>734</v>
      </c>
      <c r="L7" s="85" t="str">
        <f t="shared" si="3"/>
        <v>No</v>
      </c>
    </row>
    <row r="8" spans="1:12" x14ac:dyDescent="0.25">
      <c r="A8" s="142" t="s">
        <v>360</v>
      </c>
      <c r="B8" s="21" t="s">
        <v>213</v>
      </c>
      <c r="C8" s="4">
        <v>69.115780567000002</v>
      </c>
      <c r="D8" s="7" t="str">
        <f t="shared" si="0"/>
        <v>N/A</v>
      </c>
      <c r="E8" s="4">
        <v>75.572001232999995</v>
      </c>
      <c r="F8" s="7" t="str">
        <f t="shared" si="1"/>
        <v>N/A</v>
      </c>
      <c r="G8" s="4">
        <v>68.202093763999997</v>
      </c>
      <c r="H8" s="7" t="str">
        <f t="shared" si="2"/>
        <v>N/A</v>
      </c>
      <c r="I8" s="8">
        <v>9.3409999999999993</v>
      </c>
      <c r="J8" s="8">
        <v>-9.75</v>
      </c>
      <c r="K8" s="25" t="s">
        <v>734</v>
      </c>
      <c r="L8" s="85" t="str">
        <f t="shared" si="3"/>
        <v>Yes</v>
      </c>
    </row>
    <row r="9" spans="1:12" x14ac:dyDescent="0.25">
      <c r="A9" s="116" t="s">
        <v>88</v>
      </c>
      <c r="B9" s="25" t="s">
        <v>213</v>
      </c>
      <c r="C9" s="1">
        <v>17536.3</v>
      </c>
      <c r="D9" s="7" t="str">
        <f t="shared" si="0"/>
        <v>N/A</v>
      </c>
      <c r="E9" s="1">
        <v>12561.74</v>
      </c>
      <c r="F9" s="7" t="str">
        <f t="shared" si="1"/>
        <v>N/A</v>
      </c>
      <c r="G9" s="1">
        <v>7604.72</v>
      </c>
      <c r="H9" s="7" t="str">
        <f t="shared" si="2"/>
        <v>N/A</v>
      </c>
      <c r="I9" s="8">
        <v>-28.4</v>
      </c>
      <c r="J9" s="8">
        <v>-39.5</v>
      </c>
      <c r="K9" s="25" t="s">
        <v>734</v>
      </c>
      <c r="L9" s="85" t="str">
        <f t="shared" si="3"/>
        <v>No</v>
      </c>
    </row>
    <row r="10" spans="1:12" x14ac:dyDescent="0.25">
      <c r="A10" s="116" t="s">
        <v>1386</v>
      </c>
      <c r="B10" s="21" t="s">
        <v>213</v>
      </c>
      <c r="C10" s="4">
        <v>7.9067362383999997</v>
      </c>
      <c r="D10" s="7" t="str">
        <f t="shared" si="0"/>
        <v>N/A</v>
      </c>
      <c r="E10" s="4">
        <v>10.909651557</v>
      </c>
      <c r="F10" s="7" t="str">
        <f t="shared" si="1"/>
        <v>N/A</v>
      </c>
      <c r="G10" s="4">
        <v>14.32862995</v>
      </c>
      <c r="H10" s="7" t="str">
        <f t="shared" si="2"/>
        <v>N/A</v>
      </c>
      <c r="I10" s="8">
        <v>37.979999999999997</v>
      </c>
      <c r="J10" s="8">
        <v>31.34</v>
      </c>
      <c r="K10" s="25" t="s">
        <v>734</v>
      </c>
      <c r="L10" s="85" t="str">
        <f t="shared" si="3"/>
        <v>No</v>
      </c>
    </row>
    <row r="11" spans="1:12" x14ac:dyDescent="0.25">
      <c r="A11" s="116" t="s">
        <v>1387</v>
      </c>
      <c r="B11" s="21" t="s">
        <v>213</v>
      </c>
      <c r="C11" s="4">
        <v>0.6393080431</v>
      </c>
      <c r="D11" s="7" t="str">
        <f t="shared" si="0"/>
        <v>N/A</v>
      </c>
      <c r="E11" s="4">
        <v>1.0730804810000001</v>
      </c>
      <c r="F11" s="7" t="str">
        <f t="shared" si="1"/>
        <v>N/A</v>
      </c>
      <c r="G11" s="4">
        <v>0.82840236690000002</v>
      </c>
      <c r="H11" s="7" t="str">
        <f t="shared" si="2"/>
        <v>N/A</v>
      </c>
      <c r="I11" s="8">
        <v>67.849999999999994</v>
      </c>
      <c r="J11" s="8">
        <v>-22.8</v>
      </c>
      <c r="K11" s="25" t="s">
        <v>734</v>
      </c>
      <c r="L11" s="85" t="str">
        <f t="shared" si="3"/>
        <v>Yes</v>
      </c>
    </row>
    <row r="12" spans="1:12" x14ac:dyDescent="0.25">
      <c r="A12" s="116" t="s">
        <v>1388</v>
      </c>
      <c r="B12" s="21" t="s">
        <v>213</v>
      </c>
      <c r="C12" s="4">
        <v>40.008461429999997</v>
      </c>
      <c r="D12" s="7" t="str">
        <f t="shared" si="0"/>
        <v>N/A</v>
      </c>
      <c r="E12" s="4">
        <v>36.108541473999999</v>
      </c>
      <c r="F12" s="7" t="str">
        <f t="shared" si="1"/>
        <v>N/A</v>
      </c>
      <c r="G12" s="4">
        <v>35.512061903000003</v>
      </c>
      <c r="H12" s="7" t="str">
        <f t="shared" si="2"/>
        <v>N/A</v>
      </c>
      <c r="I12" s="8">
        <v>-9.75</v>
      </c>
      <c r="J12" s="8">
        <v>-1.65</v>
      </c>
      <c r="K12" s="25" t="s">
        <v>734</v>
      </c>
      <c r="L12" s="85" t="str">
        <f t="shared" si="3"/>
        <v>Yes</v>
      </c>
    </row>
    <row r="13" spans="1:12" x14ac:dyDescent="0.25">
      <c r="A13" s="116" t="s">
        <v>1389</v>
      </c>
      <c r="B13" s="21" t="s">
        <v>213</v>
      </c>
      <c r="C13" s="4">
        <v>3.8029426972999998</v>
      </c>
      <c r="D13" s="7" t="str">
        <f t="shared" si="0"/>
        <v>N/A</v>
      </c>
      <c r="E13" s="4">
        <v>4.5883441258</v>
      </c>
      <c r="F13" s="7" t="str">
        <f t="shared" si="1"/>
        <v>N/A</v>
      </c>
      <c r="G13" s="4">
        <v>8.0018206645000003</v>
      </c>
      <c r="H13" s="7" t="str">
        <f t="shared" si="2"/>
        <v>N/A</v>
      </c>
      <c r="I13" s="8">
        <v>20.65</v>
      </c>
      <c r="J13" s="8">
        <v>74.39</v>
      </c>
      <c r="K13" s="25" t="s">
        <v>734</v>
      </c>
      <c r="L13" s="85" t="str">
        <f t="shared" si="3"/>
        <v>No</v>
      </c>
    </row>
    <row r="14" spans="1:12" x14ac:dyDescent="0.25">
      <c r="A14" s="116" t="s">
        <v>1390</v>
      </c>
      <c r="B14" s="21" t="s">
        <v>213</v>
      </c>
      <c r="C14" s="4">
        <v>7.0605932403000002</v>
      </c>
      <c r="D14" s="7" t="str">
        <f t="shared" si="0"/>
        <v>N/A</v>
      </c>
      <c r="E14" s="4">
        <v>9.5405488745000007</v>
      </c>
      <c r="F14" s="7" t="str">
        <f t="shared" si="1"/>
        <v>N/A</v>
      </c>
      <c r="G14" s="4">
        <v>5.9535730541999996</v>
      </c>
      <c r="H14" s="7" t="str">
        <f t="shared" si="2"/>
        <v>N/A</v>
      </c>
      <c r="I14" s="8">
        <v>35.119999999999997</v>
      </c>
      <c r="J14" s="8">
        <v>-37.6</v>
      </c>
      <c r="K14" s="25" t="s">
        <v>734</v>
      </c>
      <c r="L14" s="85" t="str">
        <f t="shared" si="3"/>
        <v>No</v>
      </c>
    </row>
    <row r="15" spans="1:12" x14ac:dyDescent="0.25">
      <c r="A15" s="116" t="s">
        <v>1391</v>
      </c>
      <c r="B15" s="21" t="s">
        <v>213</v>
      </c>
      <c r="C15" s="4">
        <v>0</v>
      </c>
      <c r="D15" s="7" t="str">
        <f t="shared" si="0"/>
        <v>N/A</v>
      </c>
      <c r="E15" s="4">
        <v>0</v>
      </c>
      <c r="F15" s="7" t="str">
        <f t="shared" si="1"/>
        <v>N/A</v>
      </c>
      <c r="G15" s="4">
        <v>0</v>
      </c>
      <c r="H15" s="7" t="str">
        <f t="shared" si="2"/>
        <v>N/A</v>
      </c>
      <c r="I15" s="8" t="s">
        <v>1750</v>
      </c>
      <c r="J15" s="8" t="s">
        <v>1750</v>
      </c>
      <c r="K15" s="25" t="s">
        <v>734</v>
      </c>
      <c r="L15" s="85" t="str">
        <f t="shared" si="3"/>
        <v>N/A</v>
      </c>
    </row>
    <row r="16" spans="1:12" x14ac:dyDescent="0.25">
      <c r="A16" s="116" t="s">
        <v>1392</v>
      </c>
      <c r="B16" s="21" t="s">
        <v>213</v>
      </c>
      <c r="C16" s="4">
        <v>2.3221924504999998</v>
      </c>
      <c r="D16" s="7" t="str">
        <f t="shared" si="0"/>
        <v>N/A</v>
      </c>
      <c r="E16" s="4">
        <v>2.7505396237999999</v>
      </c>
      <c r="F16" s="7" t="str">
        <f t="shared" si="1"/>
        <v>N/A</v>
      </c>
      <c r="G16" s="4">
        <v>4.9977241692999996</v>
      </c>
      <c r="H16" s="7" t="str">
        <f t="shared" si="2"/>
        <v>N/A</v>
      </c>
      <c r="I16" s="8">
        <v>18.45</v>
      </c>
      <c r="J16" s="8">
        <v>81.7</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38.259765899999998</v>
      </c>
      <c r="D18" s="7" t="str">
        <f t="shared" si="0"/>
        <v>N/A</v>
      </c>
      <c r="E18" s="4">
        <v>35.029293864000003</v>
      </c>
      <c r="F18" s="7" t="str">
        <f t="shared" si="1"/>
        <v>N/A</v>
      </c>
      <c r="G18" s="4">
        <v>30.377787893000001</v>
      </c>
      <c r="H18" s="7" t="str">
        <f t="shared" si="2"/>
        <v>N/A</v>
      </c>
      <c r="I18" s="8">
        <v>-8.44</v>
      </c>
      <c r="J18" s="8">
        <v>-13.3</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1750</v>
      </c>
      <c r="J19" s="8" t="s">
        <v>1750</v>
      </c>
      <c r="K19" s="25" t="s">
        <v>734</v>
      </c>
      <c r="L19" s="85" t="str">
        <f t="shared" si="3"/>
        <v>N/A</v>
      </c>
    </row>
    <row r="20" spans="1:12" x14ac:dyDescent="0.25">
      <c r="A20" s="108" t="s">
        <v>958</v>
      </c>
      <c r="B20" s="21" t="s">
        <v>213</v>
      </c>
      <c r="C20" s="4">
        <v>93.235556809000002</v>
      </c>
      <c r="D20" s="7" t="str">
        <f t="shared" si="0"/>
        <v>N/A</v>
      </c>
      <c r="E20" s="4">
        <v>91.588035769000001</v>
      </c>
      <c r="F20" s="7" t="str">
        <f t="shared" si="1"/>
        <v>N/A</v>
      </c>
      <c r="G20" s="4">
        <v>86.172052798999999</v>
      </c>
      <c r="H20" s="7" t="str">
        <f t="shared" si="2"/>
        <v>N/A</v>
      </c>
      <c r="I20" s="8">
        <v>-1.77</v>
      </c>
      <c r="J20" s="8">
        <v>-5.91</v>
      </c>
      <c r="K20" s="25" t="s">
        <v>734</v>
      </c>
      <c r="L20" s="85" t="str">
        <f t="shared" si="3"/>
        <v>Yes</v>
      </c>
    </row>
    <row r="21" spans="1:12" x14ac:dyDescent="0.25">
      <c r="A21" s="108" t="s">
        <v>959</v>
      </c>
      <c r="B21" s="21" t="s">
        <v>213</v>
      </c>
      <c r="C21" s="4">
        <v>6.7644431908999998</v>
      </c>
      <c r="D21" s="7" t="str">
        <f t="shared" si="0"/>
        <v>N/A</v>
      </c>
      <c r="E21" s="4">
        <v>8.4119642307000007</v>
      </c>
      <c r="F21" s="7" t="str">
        <f t="shared" si="1"/>
        <v>N/A</v>
      </c>
      <c r="G21" s="4">
        <v>13.827947201000001</v>
      </c>
      <c r="H21" s="7" t="str">
        <f t="shared" si="2"/>
        <v>N/A</v>
      </c>
      <c r="I21" s="8">
        <v>24.36</v>
      </c>
      <c r="J21" s="8">
        <v>64.38</v>
      </c>
      <c r="K21" s="25" t="s">
        <v>734</v>
      </c>
      <c r="L21" s="85" t="str">
        <f t="shared" si="3"/>
        <v>No</v>
      </c>
    </row>
    <row r="22" spans="1:12" x14ac:dyDescent="0.25">
      <c r="A22" s="84" t="s">
        <v>1689</v>
      </c>
      <c r="B22" s="21" t="s">
        <v>213</v>
      </c>
      <c r="C22" s="22">
        <v>9208</v>
      </c>
      <c r="D22" s="7" t="str">
        <f t="shared" si="0"/>
        <v>N/A</v>
      </c>
      <c r="E22" s="22">
        <v>6761</v>
      </c>
      <c r="F22" s="7" t="str">
        <f t="shared" si="1"/>
        <v>N/A</v>
      </c>
      <c r="G22" s="22">
        <v>1435</v>
      </c>
      <c r="H22" s="7" t="str">
        <f t="shared" si="2"/>
        <v>N/A</v>
      </c>
      <c r="I22" s="8">
        <v>-26.6</v>
      </c>
      <c r="J22" s="8">
        <v>-78.8</v>
      </c>
      <c r="K22" s="25" t="s">
        <v>734</v>
      </c>
      <c r="L22" s="85" t="str">
        <f t="shared" si="3"/>
        <v>No</v>
      </c>
    </row>
    <row r="23" spans="1:12" x14ac:dyDescent="0.25">
      <c r="A23" s="84" t="s">
        <v>974</v>
      </c>
      <c r="B23" s="21" t="s">
        <v>213</v>
      </c>
      <c r="C23" s="22">
        <v>1978</v>
      </c>
      <c r="D23" s="7" t="str">
        <f t="shared" si="0"/>
        <v>N/A</v>
      </c>
      <c r="E23" s="22">
        <v>867</v>
      </c>
      <c r="F23" s="7" t="str">
        <f t="shared" si="1"/>
        <v>N/A</v>
      </c>
      <c r="G23" s="22">
        <v>70</v>
      </c>
      <c r="H23" s="7" t="str">
        <f t="shared" si="2"/>
        <v>N/A</v>
      </c>
      <c r="I23" s="8">
        <v>-56.2</v>
      </c>
      <c r="J23" s="8">
        <v>-91.9</v>
      </c>
      <c r="K23" s="25" t="s">
        <v>734</v>
      </c>
      <c r="L23" s="85" t="str">
        <f t="shared" si="3"/>
        <v>No</v>
      </c>
    </row>
    <row r="24" spans="1:12" x14ac:dyDescent="0.25">
      <c r="A24" s="84" t="s">
        <v>975</v>
      </c>
      <c r="B24" s="21" t="s">
        <v>213</v>
      </c>
      <c r="C24" s="22">
        <v>2397</v>
      </c>
      <c r="D24" s="7" t="str">
        <f t="shared" si="0"/>
        <v>N/A</v>
      </c>
      <c r="E24" s="22">
        <v>1953</v>
      </c>
      <c r="F24" s="7" t="str">
        <f t="shared" si="1"/>
        <v>N/A</v>
      </c>
      <c r="G24" s="22">
        <v>686</v>
      </c>
      <c r="H24" s="7" t="str">
        <f t="shared" si="2"/>
        <v>N/A</v>
      </c>
      <c r="I24" s="8">
        <v>-18.5</v>
      </c>
      <c r="J24" s="8">
        <v>-64.900000000000006</v>
      </c>
      <c r="K24" s="25" t="s">
        <v>734</v>
      </c>
      <c r="L24" s="85" t="str">
        <f t="shared" si="3"/>
        <v>No</v>
      </c>
    </row>
    <row r="25" spans="1:12" x14ac:dyDescent="0.25">
      <c r="A25" s="84" t="s">
        <v>976</v>
      </c>
      <c r="B25" s="21" t="s">
        <v>213</v>
      </c>
      <c r="C25" s="22">
        <v>1349</v>
      </c>
      <c r="D25" s="7" t="str">
        <f t="shared" si="0"/>
        <v>N/A</v>
      </c>
      <c r="E25" s="22">
        <v>884</v>
      </c>
      <c r="F25" s="7" t="str">
        <f t="shared" si="1"/>
        <v>N/A</v>
      </c>
      <c r="G25" s="22">
        <v>77</v>
      </c>
      <c r="H25" s="7" t="str">
        <f t="shared" si="2"/>
        <v>N/A</v>
      </c>
      <c r="I25" s="8">
        <v>-34.5</v>
      </c>
      <c r="J25" s="8">
        <v>-91.3</v>
      </c>
      <c r="K25" s="25" t="s">
        <v>734</v>
      </c>
      <c r="L25" s="85" t="str">
        <f t="shared" si="3"/>
        <v>No</v>
      </c>
    </row>
    <row r="26" spans="1:12" x14ac:dyDescent="0.25">
      <c r="A26" s="84" t="s">
        <v>977</v>
      </c>
      <c r="B26" s="21" t="s">
        <v>213</v>
      </c>
      <c r="C26" s="22">
        <v>3484</v>
      </c>
      <c r="D26" s="7" t="str">
        <f t="shared" si="0"/>
        <v>N/A</v>
      </c>
      <c r="E26" s="22">
        <v>3057</v>
      </c>
      <c r="F26" s="7" t="str">
        <f t="shared" si="1"/>
        <v>N/A</v>
      </c>
      <c r="G26" s="22">
        <v>602</v>
      </c>
      <c r="H26" s="7" t="str">
        <f t="shared" si="2"/>
        <v>N/A</v>
      </c>
      <c r="I26" s="8">
        <v>-12.3</v>
      </c>
      <c r="J26" s="8">
        <v>-80.3</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1750</v>
      </c>
      <c r="J27" s="8" t="s">
        <v>1750</v>
      </c>
      <c r="K27" s="25" t="s">
        <v>734</v>
      </c>
      <c r="L27" s="85" t="str">
        <f t="shared" si="3"/>
        <v>N/A</v>
      </c>
    </row>
    <row r="28" spans="1:12" x14ac:dyDescent="0.25">
      <c r="A28" s="84" t="s">
        <v>103</v>
      </c>
      <c r="B28" s="21" t="s">
        <v>213</v>
      </c>
      <c r="C28" s="22">
        <v>11763</v>
      </c>
      <c r="D28" s="7" t="str">
        <f t="shared" si="0"/>
        <v>N/A</v>
      </c>
      <c r="E28" s="22">
        <v>9166</v>
      </c>
      <c r="F28" s="7" t="str">
        <f t="shared" si="1"/>
        <v>N/A</v>
      </c>
      <c r="G28" s="22">
        <v>2527</v>
      </c>
      <c r="H28" s="7" t="str">
        <f t="shared" si="2"/>
        <v>N/A</v>
      </c>
      <c r="I28" s="8">
        <v>-22.1</v>
      </c>
      <c r="J28" s="8">
        <v>-72.400000000000006</v>
      </c>
      <c r="K28" s="25" t="s">
        <v>734</v>
      </c>
      <c r="L28" s="85" t="str">
        <f t="shared" si="3"/>
        <v>No</v>
      </c>
    </row>
    <row r="29" spans="1:12" x14ac:dyDescent="0.25">
      <c r="A29" s="84" t="s">
        <v>979</v>
      </c>
      <c r="B29" s="21" t="s">
        <v>213</v>
      </c>
      <c r="C29" s="22">
        <v>2245</v>
      </c>
      <c r="D29" s="7" t="str">
        <f t="shared" si="0"/>
        <v>N/A</v>
      </c>
      <c r="E29" s="22">
        <v>1364</v>
      </c>
      <c r="F29" s="7" t="str">
        <f t="shared" si="1"/>
        <v>N/A</v>
      </c>
      <c r="G29" s="22">
        <v>100</v>
      </c>
      <c r="H29" s="7" t="str">
        <f t="shared" si="2"/>
        <v>N/A</v>
      </c>
      <c r="I29" s="8">
        <v>-39.200000000000003</v>
      </c>
      <c r="J29" s="8">
        <v>-92.7</v>
      </c>
      <c r="K29" s="25" t="s">
        <v>734</v>
      </c>
      <c r="L29" s="85" t="str">
        <f t="shared" si="3"/>
        <v>No</v>
      </c>
    </row>
    <row r="30" spans="1:12" x14ac:dyDescent="0.25">
      <c r="A30" s="84" t="s">
        <v>980</v>
      </c>
      <c r="B30" s="21" t="s">
        <v>213</v>
      </c>
      <c r="C30" s="22">
        <v>2451</v>
      </c>
      <c r="D30" s="7" t="str">
        <f t="shared" si="0"/>
        <v>N/A</v>
      </c>
      <c r="E30" s="22">
        <v>2319</v>
      </c>
      <c r="F30" s="7" t="str">
        <f t="shared" si="1"/>
        <v>N/A</v>
      </c>
      <c r="G30" s="22">
        <v>972</v>
      </c>
      <c r="H30" s="7" t="str">
        <f t="shared" si="2"/>
        <v>N/A</v>
      </c>
      <c r="I30" s="8">
        <v>-5.39</v>
      </c>
      <c r="J30" s="8">
        <v>-58.1</v>
      </c>
      <c r="K30" s="25" t="s">
        <v>734</v>
      </c>
      <c r="L30" s="85" t="str">
        <f t="shared" si="3"/>
        <v>No</v>
      </c>
    </row>
    <row r="31" spans="1:12" x14ac:dyDescent="0.25">
      <c r="A31" s="84" t="s">
        <v>981</v>
      </c>
      <c r="B31" s="21" t="s">
        <v>213</v>
      </c>
      <c r="C31" s="22">
        <v>4108</v>
      </c>
      <c r="D31" s="7" t="str">
        <f t="shared" si="0"/>
        <v>N/A</v>
      </c>
      <c r="E31" s="22">
        <v>2957</v>
      </c>
      <c r="F31" s="7" t="str">
        <f t="shared" si="1"/>
        <v>N/A</v>
      </c>
      <c r="G31" s="22">
        <v>1175</v>
      </c>
      <c r="H31" s="7" t="str">
        <f t="shared" si="2"/>
        <v>N/A</v>
      </c>
      <c r="I31" s="8">
        <v>-28</v>
      </c>
      <c r="J31" s="8">
        <v>-60.3</v>
      </c>
      <c r="K31" s="25" t="s">
        <v>734</v>
      </c>
      <c r="L31" s="85" t="str">
        <f t="shared" si="3"/>
        <v>No</v>
      </c>
    </row>
    <row r="32" spans="1:12" x14ac:dyDescent="0.25">
      <c r="A32" s="84" t="s">
        <v>982</v>
      </c>
      <c r="B32" s="21" t="s">
        <v>213</v>
      </c>
      <c r="C32" s="22">
        <v>2959</v>
      </c>
      <c r="D32" s="7" t="str">
        <f t="shared" si="0"/>
        <v>N/A</v>
      </c>
      <c r="E32" s="22">
        <v>2526</v>
      </c>
      <c r="F32" s="7" t="str">
        <f t="shared" si="1"/>
        <v>N/A</v>
      </c>
      <c r="G32" s="22">
        <v>280</v>
      </c>
      <c r="H32" s="7" t="str">
        <f t="shared" si="2"/>
        <v>N/A</v>
      </c>
      <c r="I32" s="8">
        <v>-14.6</v>
      </c>
      <c r="J32" s="8">
        <v>-88.9</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84</v>
      </c>
      <c r="B34" s="21" t="s">
        <v>213</v>
      </c>
      <c r="C34" s="26">
        <v>295382280</v>
      </c>
      <c r="D34" s="7" t="str">
        <f t="shared" si="0"/>
        <v>N/A</v>
      </c>
      <c r="E34" s="26">
        <v>275290322</v>
      </c>
      <c r="F34" s="7" t="str">
        <f t="shared" si="1"/>
        <v>N/A</v>
      </c>
      <c r="G34" s="26">
        <v>202113437</v>
      </c>
      <c r="H34" s="7" t="str">
        <f t="shared" si="2"/>
        <v>N/A</v>
      </c>
      <c r="I34" s="8">
        <v>-6.8</v>
      </c>
      <c r="J34" s="8">
        <v>-26.6</v>
      </c>
      <c r="K34" s="25" t="s">
        <v>734</v>
      </c>
      <c r="L34" s="85" t="str">
        <f t="shared" si="3"/>
        <v>Yes</v>
      </c>
    </row>
    <row r="35" spans="1:12" x14ac:dyDescent="0.25">
      <c r="A35" s="142" t="s">
        <v>1396</v>
      </c>
      <c r="B35" s="21" t="s">
        <v>213</v>
      </c>
      <c r="C35" s="26">
        <v>13885.313778</v>
      </c>
      <c r="D35" s="7" t="str">
        <f t="shared" si="0"/>
        <v>N/A</v>
      </c>
      <c r="E35" s="26">
        <v>16977.509837000001</v>
      </c>
      <c r="F35" s="7" t="str">
        <f t="shared" si="1"/>
        <v>N/A</v>
      </c>
      <c r="G35" s="26">
        <v>18399.038415999999</v>
      </c>
      <c r="H35" s="7" t="str">
        <f t="shared" si="2"/>
        <v>N/A</v>
      </c>
      <c r="I35" s="8">
        <v>22.27</v>
      </c>
      <c r="J35" s="8">
        <v>8.3729999999999993</v>
      </c>
      <c r="K35" s="25" t="s">
        <v>734</v>
      </c>
      <c r="L35" s="85" t="str">
        <f t="shared" si="3"/>
        <v>Yes</v>
      </c>
    </row>
    <row r="36" spans="1:12" x14ac:dyDescent="0.25">
      <c r="A36" s="142" t="s">
        <v>1397</v>
      </c>
      <c r="B36" s="21" t="s">
        <v>213</v>
      </c>
      <c r="C36" s="26">
        <v>20089.932667000001</v>
      </c>
      <c r="D36" s="7" t="str">
        <f t="shared" si="0"/>
        <v>N/A</v>
      </c>
      <c r="E36" s="26">
        <v>22465.343723999998</v>
      </c>
      <c r="F36" s="7" t="str">
        <f t="shared" si="1"/>
        <v>N/A</v>
      </c>
      <c r="G36" s="26">
        <v>26977.233982999998</v>
      </c>
      <c r="H36" s="7" t="str">
        <f t="shared" si="2"/>
        <v>N/A</v>
      </c>
      <c r="I36" s="8">
        <v>11.82</v>
      </c>
      <c r="J36" s="8">
        <v>20.079999999999998</v>
      </c>
      <c r="K36" s="25" t="s">
        <v>734</v>
      </c>
      <c r="L36" s="85" t="str">
        <f t="shared" si="3"/>
        <v>Yes</v>
      </c>
    </row>
    <row r="37" spans="1:12" x14ac:dyDescent="0.25">
      <c r="A37" s="116" t="s">
        <v>107</v>
      </c>
      <c r="B37" s="21" t="s">
        <v>213</v>
      </c>
      <c r="C37" s="26">
        <v>20290038</v>
      </c>
      <c r="D37" s="7" t="str">
        <f t="shared" si="0"/>
        <v>N/A</v>
      </c>
      <c r="E37" s="26">
        <v>17789788</v>
      </c>
      <c r="F37" s="7" t="str">
        <f t="shared" si="1"/>
        <v>N/A</v>
      </c>
      <c r="G37" s="26">
        <v>5363644</v>
      </c>
      <c r="H37" s="7" t="str">
        <f t="shared" si="2"/>
        <v>N/A</v>
      </c>
      <c r="I37" s="8">
        <v>-12.3</v>
      </c>
      <c r="J37" s="8">
        <v>-69.8</v>
      </c>
      <c r="K37" s="25" t="s">
        <v>734</v>
      </c>
      <c r="L37" s="85" t="str">
        <f t="shared" si="3"/>
        <v>No</v>
      </c>
    </row>
    <row r="38" spans="1:12" x14ac:dyDescent="0.25">
      <c r="A38" s="142" t="s">
        <v>158</v>
      </c>
      <c r="B38" s="25" t="s">
        <v>217</v>
      </c>
      <c r="C38" s="1">
        <v>462</v>
      </c>
      <c r="D38" s="7" t="str">
        <f>IF($B38="N/A","N/A",IF(C38&gt;0,"No",IF(C38&lt;0,"No","Yes")))</f>
        <v>No</v>
      </c>
      <c r="E38" s="1">
        <v>902</v>
      </c>
      <c r="F38" s="7" t="str">
        <f>IF($B38="N/A","N/A",IF(E38&gt;0,"No",IF(E38&lt;0,"No","Yes")))</f>
        <v>No</v>
      </c>
      <c r="G38" s="1">
        <v>168</v>
      </c>
      <c r="H38" s="7" t="str">
        <f>IF($B38="N/A","N/A",IF(G38&gt;0,"No",IF(G38&lt;0,"No","Yes")))</f>
        <v>No</v>
      </c>
      <c r="I38" s="8">
        <v>95.24</v>
      </c>
      <c r="J38" s="8">
        <v>-81.400000000000006</v>
      </c>
      <c r="K38" s="25" t="s">
        <v>734</v>
      </c>
      <c r="L38" s="85" t="str">
        <f t="shared" si="3"/>
        <v>No</v>
      </c>
    </row>
    <row r="39" spans="1:12" x14ac:dyDescent="0.25">
      <c r="A39" s="142" t="s">
        <v>156</v>
      </c>
      <c r="B39" s="21" t="s">
        <v>213</v>
      </c>
      <c r="C39" s="26">
        <v>3143164</v>
      </c>
      <c r="D39" s="7" t="str">
        <f t="shared" ref="D39:D40" si="4">IF($B39="N/A","N/A",IF(C39&gt;10,"No",IF(C39&lt;-10,"No","Yes")))</f>
        <v>N/A</v>
      </c>
      <c r="E39" s="26">
        <v>6875213</v>
      </c>
      <c r="F39" s="7" t="str">
        <f t="shared" ref="F39:F40" si="5">IF($B39="N/A","N/A",IF(E39&gt;10,"No",IF(E39&lt;-10,"No","Yes")))</f>
        <v>N/A</v>
      </c>
      <c r="G39" s="26">
        <v>344490</v>
      </c>
      <c r="H39" s="7" t="str">
        <f t="shared" ref="H39:H40" si="6">IF($B39="N/A","N/A",IF(G39&gt;10,"No",IF(G39&lt;-10,"No","Yes")))</f>
        <v>N/A</v>
      </c>
      <c r="I39" s="8">
        <v>118.7</v>
      </c>
      <c r="J39" s="8">
        <v>-95</v>
      </c>
      <c r="K39" s="25" t="s">
        <v>734</v>
      </c>
      <c r="L39" s="85" t="str">
        <f t="shared" si="3"/>
        <v>No</v>
      </c>
    </row>
    <row r="40" spans="1:12" x14ac:dyDescent="0.25">
      <c r="A40" s="142" t="s">
        <v>1276</v>
      </c>
      <c r="B40" s="21" t="s">
        <v>213</v>
      </c>
      <c r="C40" s="26">
        <v>6803.3852814000002</v>
      </c>
      <c r="D40" s="7" t="str">
        <f t="shared" si="4"/>
        <v>N/A</v>
      </c>
      <c r="E40" s="26">
        <v>7622.1873613999996</v>
      </c>
      <c r="F40" s="7" t="str">
        <f t="shared" si="5"/>
        <v>N/A</v>
      </c>
      <c r="G40" s="26">
        <v>2050.5357143000001</v>
      </c>
      <c r="H40" s="7" t="str">
        <f t="shared" si="6"/>
        <v>N/A</v>
      </c>
      <c r="I40" s="8">
        <v>12.04</v>
      </c>
      <c r="J40" s="8">
        <v>-73.099999999999994</v>
      </c>
      <c r="K40" s="25" t="s">
        <v>734</v>
      </c>
      <c r="L40" s="85" t="str">
        <f>IF(J40="Div by 0", "N/A", IF(OR(J40="N/A",K40="N/A"),"N/A", IF(J40&gt;VALUE(MID(K40,1,2)), "No", IF(J40&lt;-1*VALUE(MID(K40,1,2)), "No", "Yes"))))</f>
        <v>No</v>
      </c>
    </row>
    <row r="41" spans="1:12" x14ac:dyDescent="0.25">
      <c r="A41" s="84" t="s">
        <v>1398</v>
      </c>
      <c r="B41" s="21" t="s">
        <v>213</v>
      </c>
      <c r="C41" s="26">
        <v>16024.949608999999</v>
      </c>
      <c r="D41" s="7" t="str">
        <f t="shared" ref="D41:D52" si="7">IF($B41="N/A","N/A",IF(C41&gt;10,"No",IF(C41&lt;-10,"No","Yes")))</f>
        <v>N/A</v>
      </c>
      <c r="E41" s="26">
        <v>20079.8092</v>
      </c>
      <c r="F41" s="7" t="str">
        <f t="shared" ref="F41:F52" si="8">IF($B41="N/A","N/A",IF(E41&gt;10,"No",IF(E41&lt;-10,"No","Yes")))</f>
        <v>N/A</v>
      </c>
      <c r="G41" s="26">
        <v>7945.5770034999996</v>
      </c>
      <c r="H41" s="7" t="str">
        <f t="shared" ref="H41:H52" si="9">IF($B41="N/A","N/A",IF(G41&gt;10,"No",IF(G41&lt;-10,"No","Yes")))</f>
        <v>N/A</v>
      </c>
      <c r="I41" s="8">
        <v>25.3</v>
      </c>
      <c r="J41" s="8">
        <v>-60.4</v>
      </c>
      <c r="K41" s="25" t="s">
        <v>734</v>
      </c>
      <c r="L41" s="85" t="str">
        <f t="shared" ref="L41:L52" si="10">IF(J41="Div by 0", "N/A", IF(K41="N/A","N/A", IF(J41&gt;VALUE(MID(K41,1,2)), "No", IF(J41&lt;-1*VALUE(MID(K41,1,2)), "No", "Yes"))))</f>
        <v>No</v>
      </c>
    </row>
    <row r="42" spans="1:12" x14ac:dyDescent="0.25">
      <c r="A42" s="84" t="s">
        <v>1399</v>
      </c>
      <c r="B42" s="21" t="s">
        <v>213</v>
      </c>
      <c r="C42" s="26">
        <v>7410.7992922000003</v>
      </c>
      <c r="D42" s="7" t="str">
        <f t="shared" si="7"/>
        <v>N/A</v>
      </c>
      <c r="E42" s="26">
        <v>16311.206459000001</v>
      </c>
      <c r="F42" s="7" t="str">
        <f t="shared" si="8"/>
        <v>N/A</v>
      </c>
      <c r="G42" s="26">
        <v>10044.957143</v>
      </c>
      <c r="H42" s="7" t="str">
        <f t="shared" si="9"/>
        <v>N/A</v>
      </c>
      <c r="I42" s="8">
        <v>120.1</v>
      </c>
      <c r="J42" s="8">
        <v>-38.4</v>
      </c>
      <c r="K42" s="25" t="s">
        <v>734</v>
      </c>
      <c r="L42" s="85" t="str">
        <f t="shared" si="10"/>
        <v>No</v>
      </c>
    </row>
    <row r="43" spans="1:12" x14ac:dyDescent="0.25">
      <c r="A43" s="84" t="s">
        <v>1400</v>
      </c>
      <c r="B43" s="21" t="s">
        <v>213</v>
      </c>
      <c r="C43" s="26">
        <v>5528.1447643000001</v>
      </c>
      <c r="D43" s="7" t="str">
        <f t="shared" si="7"/>
        <v>N/A</v>
      </c>
      <c r="E43" s="26">
        <v>6549.2268304999998</v>
      </c>
      <c r="F43" s="7" t="str">
        <f t="shared" si="8"/>
        <v>N/A</v>
      </c>
      <c r="G43" s="26">
        <v>2344.0524780999999</v>
      </c>
      <c r="H43" s="7" t="str">
        <f t="shared" si="9"/>
        <v>N/A</v>
      </c>
      <c r="I43" s="8">
        <v>18.47</v>
      </c>
      <c r="J43" s="8">
        <v>-64.2</v>
      </c>
      <c r="K43" s="25" t="s">
        <v>734</v>
      </c>
      <c r="L43" s="85" t="str">
        <f t="shared" si="10"/>
        <v>No</v>
      </c>
    </row>
    <row r="44" spans="1:12" x14ac:dyDescent="0.25">
      <c r="A44" s="84" t="s">
        <v>1401</v>
      </c>
      <c r="B44" s="21" t="s">
        <v>213</v>
      </c>
      <c r="C44" s="26">
        <v>3018.0340993</v>
      </c>
      <c r="D44" s="7" t="str">
        <f t="shared" si="7"/>
        <v>N/A</v>
      </c>
      <c r="E44" s="26">
        <v>2826.4117646999998</v>
      </c>
      <c r="F44" s="7" t="str">
        <f t="shared" si="8"/>
        <v>N/A</v>
      </c>
      <c r="G44" s="26">
        <v>3910.2467532000001</v>
      </c>
      <c r="H44" s="7" t="str">
        <f t="shared" si="9"/>
        <v>N/A</v>
      </c>
      <c r="I44" s="8">
        <v>-6.35</v>
      </c>
      <c r="J44" s="8">
        <v>38.35</v>
      </c>
      <c r="K44" s="25" t="s">
        <v>734</v>
      </c>
      <c r="L44" s="85" t="str">
        <f t="shared" si="10"/>
        <v>No</v>
      </c>
    </row>
    <row r="45" spans="1:12" x14ac:dyDescent="0.25">
      <c r="A45" s="84" t="s">
        <v>1402</v>
      </c>
      <c r="B45" s="21" t="s">
        <v>213</v>
      </c>
      <c r="C45" s="26">
        <v>33173.617681000003</v>
      </c>
      <c r="D45" s="7" t="str">
        <f t="shared" si="7"/>
        <v>N/A</v>
      </c>
      <c r="E45" s="26">
        <v>34782.003924999997</v>
      </c>
      <c r="F45" s="7" t="str">
        <f t="shared" si="8"/>
        <v>N/A</v>
      </c>
      <c r="G45" s="26">
        <v>14600.742525</v>
      </c>
      <c r="H45" s="7" t="str">
        <f t="shared" si="9"/>
        <v>N/A</v>
      </c>
      <c r="I45" s="8">
        <v>4.8479999999999999</v>
      </c>
      <c r="J45" s="8">
        <v>-58</v>
      </c>
      <c r="K45" s="25" t="s">
        <v>734</v>
      </c>
      <c r="L45" s="85" t="str">
        <f t="shared" si="10"/>
        <v>No</v>
      </c>
    </row>
    <row r="46" spans="1:12" x14ac:dyDescent="0.25">
      <c r="A46" s="84" t="s">
        <v>1403</v>
      </c>
      <c r="B46" s="21" t="s">
        <v>213</v>
      </c>
      <c r="C46" s="26" t="s">
        <v>1750</v>
      </c>
      <c r="D46" s="7" t="str">
        <f t="shared" si="7"/>
        <v>N/A</v>
      </c>
      <c r="E46" s="26" t="s">
        <v>1750</v>
      </c>
      <c r="F46" s="7" t="str">
        <f t="shared" si="8"/>
        <v>N/A</v>
      </c>
      <c r="G46" s="26" t="s">
        <v>1750</v>
      </c>
      <c r="H46" s="7" t="str">
        <f t="shared" si="9"/>
        <v>N/A</v>
      </c>
      <c r="I46" s="8" t="s">
        <v>1750</v>
      </c>
      <c r="J46" s="8" t="s">
        <v>1750</v>
      </c>
      <c r="K46" s="25" t="s">
        <v>734</v>
      </c>
      <c r="L46" s="85" t="str">
        <f t="shared" si="10"/>
        <v>N/A</v>
      </c>
    </row>
    <row r="47" spans="1:12" x14ac:dyDescent="0.25">
      <c r="A47" s="84" t="s">
        <v>1404</v>
      </c>
      <c r="B47" s="21" t="s">
        <v>213</v>
      </c>
      <c r="C47" s="26">
        <v>12505.811953</v>
      </c>
      <c r="D47" s="7" t="str">
        <f t="shared" si="7"/>
        <v>N/A</v>
      </c>
      <c r="E47" s="26">
        <v>15134.353589</v>
      </c>
      <c r="F47" s="7" t="str">
        <f t="shared" si="8"/>
        <v>N/A</v>
      </c>
      <c r="G47" s="26">
        <v>2419.3474476000001</v>
      </c>
      <c r="H47" s="7" t="str">
        <f t="shared" si="9"/>
        <v>N/A</v>
      </c>
      <c r="I47" s="8">
        <v>21.02</v>
      </c>
      <c r="J47" s="8">
        <v>-84</v>
      </c>
      <c r="K47" s="25" t="s">
        <v>734</v>
      </c>
      <c r="L47" s="85" t="str">
        <f t="shared" si="10"/>
        <v>No</v>
      </c>
    </row>
    <row r="48" spans="1:12" x14ac:dyDescent="0.25">
      <c r="A48" s="84" t="s">
        <v>1405</v>
      </c>
      <c r="B48" s="25" t="s">
        <v>213</v>
      </c>
      <c r="C48" s="10">
        <v>4241.6142539000002</v>
      </c>
      <c r="D48" s="7" t="str">
        <f t="shared" si="7"/>
        <v>N/A</v>
      </c>
      <c r="E48" s="10">
        <v>7911.5300587000002</v>
      </c>
      <c r="F48" s="7" t="str">
        <f t="shared" si="8"/>
        <v>N/A</v>
      </c>
      <c r="G48" s="10">
        <v>11482.36</v>
      </c>
      <c r="H48" s="7" t="str">
        <f t="shared" si="9"/>
        <v>N/A</v>
      </c>
      <c r="I48" s="8">
        <v>86.52</v>
      </c>
      <c r="J48" s="8">
        <v>45.13</v>
      </c>
      <c r="K48" s="25" t="s">
        <v>734</v>
      </c>
      <c r="L48" s="85" t="str">
        <f t="shared" si="10"/>
        <v>No</v>
      </c>
    </row>
    <row r="49" spans="1:12" x14ac:dyDescent="0.25">
      <c r="A49" s="84" t="s">
        <v>1406</v>
      </c>
      <c r="B49" s="25" t="s">
        <v>213</v>
      </c>
      <c r="C49" s="10">
        <v>3070.8849448999999</v>
      </c>
      <c r="D49" s="7" t="str">
        <f t="shared" si="7"/>
        <v>N/A</v>
      </c>
      <c r="E49" s="10">
        <v>2819.4273394000002</v>
      </c>
      <c r="F49" s="7" t="str">
        <f t="shared" si="8"/>
        <v>N/A</v>
      </c>
      <c r="G49" s="10">
        <v>913.30967078000003</v>
      </c>
      <c r="H49" s="7" t="str">
        <f t="shared" si="9"/>
        <v>N/A</v>
      </c>
      <c r="I49" s="8">
        <v>-8.19</v>
      </c>
      <c r="J49" s="8">
        <v>-67.599999999999994</v>
      </c>
      <c r="K49" s="25" t="s">
        <v>734</v>
      </c>
      <c r="L49" s="85" t="str">
        <f t="shared" si="10"/>
        <v>No</v>
      </c>
    </row>
    <row r="50" spans="1:12" x14ac:dyDescent="0.25">
      <c r="A50" s="84" t="s">
        <v>1407</v>
      </c>
      <c r="B50" s="25" t="s">
        <v>213</v>
      </c>
      <c r="C50" s="10">
        <v>1591.1280428</v>
      </c>
      <c r="D50" s="7" t="str">
        <f t="shared" si="7"/>
        <v>N/A</v>
      </c>
      <c r="E50" s="10">
        <v>2052.0054108999998</v>
      </c>
      <c r="F50" s="7" t="str">
        <f t="shared" si="8"/>
        <v>N/A</v>
      </c>
      <c r="G50" s="10">
        <v>836.05702127999996</v>
      </c>
      <c r="H50" s="7" t="str">
        <f t="shared" si="9"/>
        <v>N/A</v>
      </c>
      <c r="I50" s="8">
        <v>28.97</v>
      </c>
      <c r="J50" s="8">
        <v>-59.3</v>
      </c>
      <c r="K50" s="25" t="s">
        <v>734</v>
      </c>
      <c r="L50" s="85" t="str">
        <f t="shared" si="10"/>
        <v>No</v>
      </c>
    </row>
    <row r="51" spans="1:12" x14ac:dyDescent="0.25">
      <c r="A51" s="84" t="s">
        <v>1408</v>
      </c>
      <c r="B51" s="25" t="s">
        <v>213</v>
      </c>
      <c r="C51" s="10">
        <v>41743.950320999997</v>
      </c>
      <c r="D51" s="7" t="str">
        <f t="shared" si="7"/>
        <v>N/A</v>
      </c>
      <c r="E51" s="10">
        <v>45654.840063000003</v>
      </c>
      <c r="F51" s="7" t="str">
        <f t="shared" si="8"/>
        <v>N/A</v>
      </c>
      <c r="G51" s="10">
        <v>11054.825000000001</v>
      </c>
      <c r="H51" s="7" t="str">
        <f t="shared" si="9"/>
        <v>N/A</v>
      </c>
      <c r="I51" s="8">
        <v>9.3689999999999998</v>
      </c>
      <c r="J51" s="8">
        <v>-75.8</v>
      </c>
      <c r="K51" s="25" t="s">
        <v>734</v>
      </c>
      <c r="L51" s="85" t="str">
        <f t="shared" si="10"/>
        <v>No</v>
      </c>
    </row>
    <row r="52" spans="1:12" x14ac:dyDescent="0.25">
      <c r="A52" s="84" t="s">
        <v>1409</v>
      </c>
      <c r="B52" s="25" t="s">
        <v>213</v>
      </c>
      <c r="C52" s="10" t="s">
        <v>1750</v>
      </c>
      <c r="D52" s="7" t="str">
        <f t="shared" si="7"/>
        <v>N/A</v>
      </c>
      <c r="E52" s="10" t="s">
        <v>1750</v>
      </c>
      <c r="F52" s="7" t="str">
        <f t="shared" si="8"/>
        <v>N/A</v>
      </c>
      <c r="G52" s="10" t="s">
        <v>1750</v>
      </c>
      <c r="H52" s="7" t="str">
        <f t="shared" si="9"/>
        <v>N/A</v>
      </c>
      <c r="I52" s="8" t="s">
        <v>1750</v>
      </c>
      <c r="J52" s="8" t="s">
        <v>1750</v>
      </c>
      <c r="K52" s="25" t="s">
        <v>734</v>
      </c>
      <c r="L52" s="85" t="str">
        <f t="shared" si="10"/>
        <v>N/A</v>
      </c>
    </row>
    <row r="53" spans="1:12" x14ac:dyDescent="0.25">
      <c r="A53" s="142" t="s">
        <v>1583</v>
      </c>
      <c r="B53" s="21" t="s">
        <v>213</v>
      </c>
      <c r="C53" s="26">
        <v>7058532</v>
      </c>
      <c r="D53" s="7" t="str">
        <f t="shared" ref="D53:D122" si="11">IF($B53="N/A","N/A",IF(C53&gt;10,"No",IF(C53&lt;-10,"No","Yes")))</f>
        <v>N/A</v>
      </c>
      <c r="E53" s="26">
        <v>5347277</v>
      </c>
      <c r="F53" s="7" t="str">
        <f t="shared" ref="F53:F122" si="12">IF($B53="N/A","N/A",IF(E53&gt;10,"No",IF(E53&lt;-10,"No","Yes")))</f>
        <v>N/A</v>
      </c>
      <c r="G53" s="26">
        <v>2396947</v>
      </c>
      <c r="H53" s="7" t="str">
        <f t="shared" ref="H53:H122" si="13">IF($B53="N/A","N/A",IF(G53&gt;10,"No",IF(G53&lt;-10,"No","Yes")))</f>
        <v>N/A</v>
      </c>
      <c r="I53" s="8">
        <v>-24.2</v>
      </c>
      <c r="J53" s="8">
        <v>-55.2</v>
      </c>
      <c r="K53" s="25" t="s">
        <v>734</v>
      </c>
      <c r="L53" s="85" t="str">
        <f t="shared" ref="L53:L113" si="14">IF(J53="Div by 0", "N/A", IF(K53="N/A","N/A", IF(J53&gt;VALUE(MID(K53,1,2)), "No", IF(J53&lt;-1*VALUE(MID(K53,1,2)), "No", "Yes"))))</f>
        <v>No</v>
      </c>
    </row>
    <row r="54" spans="1:12" x14ac:dyDescent="0.25">
      <c r="A54" s="142" t="s">
        <v>595</v>
      </c>
      <c r="B54" s="21" t="s">
        <v>213</v>
      </c>
      <c r="C54" s="22">
        <v>1736</v>
      </c>
      <c r="D54" s="7" t="str">
        <f t="shared" si="11"/>
        <v>N/A</v>
      </c>
      <c r="E54" s="22">
        <v>1460</v>
      </c>
      <c r="F54" s="7" t="str">
        <f t="shared" si="12"/>
        <v>N/A</v>
      </c>
      <c r="G54" s="22">
        <v>752</v>
      </c>
      <c r="H54" s="7" t="str">
        <f t="shared" si="13"/>
        <v>N/A</v>
      </c>
      <c r="I54" s="8">
        <v>-15.9</v>
      </c>
      <c r="J54" s="8">
        <v>-48.5</v>
      </c>
      <c r="K54" s="25" t="s">
        <v>734</v>
      </c>
      <c r="L54" s="85" t="str">
        <f t="shared" si="14"/>
        <v>No</v>
      </c>
    </row>
    <row r="55" spans="1:12" x14ac:dyDescent="0.25">
      <c r="A55" s="142" t="s">
        <v>1410</v>
      </c>
      <c r="B55" s="21" t="s">
        <v>213</v>
      </c>
      <c r="C55" s="26">
        <v>4065.9746544</v>
      </c>
      <c r="D55" s="7" t="str">
        <f t="shared" si="11"/>
        <v>N/A</v>
      </c>
      <c r="E55" s="26">
        <v>3662.5184932000002</v>
      </c>
      <c r="F55" s="7" t="str">
        <f t="shared" si="12"/>
        <v>N/A</v>
      </c>
      <c r="G55" s="26">
        <v>3187.4295213</v>
      </c>
      <c r="H55" s="7" t="str">
        <f t="shared" si="13"/>
        <v>N/A</v>
      </c>
      <c r="I55" s="8">
        <v>-9.92</v>
      </c>
      <c r="J55" s="8">
        <v>-13</v>
      </c>
      <c r="K55" s="25" t="s">
        <v>734</v>
      </c>
      <c r="L55" s="85" t="str">
        <f t="shared" si="14"/>
        <v>Yes</v>
      </c>
    </row>
    <row r="56" spans="1:12" x14ac:dyDescent="0.25">
      <c r="A56" s="142" t="s">
        <v>1411</v>
      </c>
      <c r="B56" s="21" t="s">
        <v>213</v>
      </c>
      <c r="C56" s="22">
        <v>1.2534562212</v>
      </c>
      <c r="D56" s="7" t="str">
        <f t="shared" si="11"/>
        <v>N/A</v>
      </c>
      <c r="E56" s="22">
        <v>1.1041095889999999</v>
      </c>
      <c r="F56" s="7" t="str">
        <f t="shared" si="12"/>
        <v>N/A</v>
      </c>
      <c r="G56" s="22">
        <v>0.77127659569999996</v>
      </c>
      <c r="H56" s="7" t="str">
        <f t="shared" si="13"/>
        <v>N/A</v>
      </c>
      <c r="I56" s="8">
        <v>-11.9</v>
      </c>
      <c r="J56" s="8">
        <v>-30.1</v>
      </c>
      <c r="K56" s="25" t="s">
        <v>734</v>
      </c>
      <c r="L56" s="85" t="str">
        <f t="shared" si="14"/>
        <v>No</v>
      </c>
    </row>
    <row r="57" spans="1:12" x14ac:dyDescent="0.25">
      <c r="A57" s="142" t="s">
        <v>596</v>
      </c>
      <c r="B57" s="21" t="s">
        <v>213</v>
      </c>
      <c r="C57" s="26">
        <v>541794</v>
      </c>
      <c r="D57" s="7" t="str">
        <f t="shared" si="11"/>
        <v>N/A</v>
      </c>
      <c r="E57" s="26">
        <v>840978</v>
      </c>
      <c r="F57" s="7" t="str">
        <f t="shared" si="12"/>
        <v>N/A</v>
      </c>
      <c r="G57" s="26">
        <v>516773</v>
      </c>
      <c r="H57" s="7" t="str">
        <f t="shared" si="13"/>
        <v>N/A</v>
      </c>
      <c r="I57" s="8">
        <v>55.22</v>
      </c>
      <c r="J57" s="8">
        <v>-38.6</v>
      </c>
      <c r="K57" s="25" t="s">
        <v>734</v>
      </c>
      <c r="L57" s="85" t="str">
        <f t="shared" si="14"/>
        <v>No</v>
      </c>
    </row>
    <row r="58" spans="1:12" x14ac:dyDescent="0.25">
      <c r="A58" s="142" t="s">
        <v>597</v>
      </c>
      <c r="B58" s="21" t="s">
        <v>213</v>
      </c>
      <c r="C58" s="22">
        <v>28</v>
      </c>
      <c r="D58" s="7" t="str">
        <f t="shared" si="11"/>
        <v>N/A</v>
      </c>
      <c r="E58" s="22">
        <v>12</v>
      </c>
      <c r="F58" s="7" t="str">
        <f t="shared" si="12"/>
        <v>N/A</v>
      </c>
      <c r="G58" s="22">
        <v>11</v>
      </c>
      <c r="H58" s="7" t="str">
        <f t="shared" si="13"/>
        <v>N/A</v>
      </c>
      <c r="I58" s="8">
        <v>-57.1</v>
      </c>
      <c r="J58" s="8">
        <v>-16.7</v>
      </c>
      <c r="K58" s="25" t="s">
        <v>734</v>
      </c>
      <c r="L58" s="85" t="str">
        <f t="shared" si="14"/>
        <v>Yes</v>
      </c>
    </row>
    <row r="59" spans="1:12" x14ac:dyDescent="0.25">
      <c r="A59" s="142" t="s">
        <v>1412</v>
      </c>
      <c r="B59" s="21" t="s">
        <v>213</v>
      </c>
      <c r="C59" s="26">
        <v>19349.785714000001</v>
      </c>
      <c r="D59" s="7" t="str">
        <f t="shared" si="11"/>
        <v>N/A</v>
      </c>
      <c r="E59" s="26">
        <v>70081.5</v>
      </c>
      <c r="F59" s="7" t="str">
        <f t="shared" si="12"/>
        <v>N/A</v>
      </c>
      <c r="G59" s="26">
        <v>51677.3</v>
      </c>
      <c r="H59" s="7" t="str">
        <f t="shared" si="13"/>
        <v>N/A</v>
      </c>
      <c r="I59" s="8">
        <v>262.2</v>
      </c>
      <c r="J59" s="8">
        <v>-26.3</v>
      </c>
      <c r="K59" s="25" t="s">
        <v>734</v>
      </c>
      <c r="L59" s="85" t="str">
        <f t="shared" si="14"/>
        <v>Yes</v>
      </c>
    </row>
    <row r="60" spans="1:12" ht="25" x14ac:dyDescent="0.25">
      <c r="A60" s="142" t="s">
        <v>598</v>
      </c>
      <c r="B60" s="21" t="s">
        <v>213</v>
      </c>
      <c r="C60" s="26">
        <v>68096</v>
      </c>
      <c r="D60" s="7" t="str">
        <f t="shared" si="11"/>
        <v>N/A</v>
      </c>
      <c r="E60" s="26">
        <v>0</v>
      </c>
      <c r="F60" s="7" t="str">
        <f t="shared" si="12"/>
        <v>N/A</v>
      </c>
      <c r="G60" s="26">
        <v>0</v>
      </c>
      <c r="H60" s="7" t="str">
        <f t="shared" si="13"/>
        <v>N/A</v>
      </c>
      <c r="I60" s="8">
        <v>-100</v>
      </c>
      <c r="J60" s="8" t="s">
        <v>1750</v>
      </c>
      <c r="K60" s="25" t="s">
        <v>734</v>
      </c>
      <c r="L60" s="85" t="str">
        <f t="shared" si="14"/>
        <v>N/A</v>
      </c>
    </row>
    <row r="61" spans="1:12" x14ac:dyDescent="0.25">
      <c r="A61" s="116" t="s">
        <v>599</v>
      </c>
      <c r="B61" s="25" t="s">
        <v>213</v>
      </c>
      <c r="C61" s="1">
        <v>11</v>
      </c>
      <c r="D61" s="7" t="str">
        <f t="shared" si="11"/>
        <v>N/A</v>
      </c>
      <c r="E61" s="1">
        <v>0</v>
      </c>
      <c r="F61" s="7" t="str">
        <f t="shared" si="12"/>
        <v>N/A</v>
      </c>
      <c r="G61" s="1">
        <v>0</v>
      </c>
      <c r="H61" s="7" t="str">
        <f t="shared" si="13"/>
        <v>N/A</v>
      </c>
      <c r="I61" s="8">
        <v>-100</v>
      </c>
      <c r="J61" s="8" t="s">
        <v>1750</v>
      </c>
      <c r="K61" s="25" t="s">
        <v>734</v>
      </c>
      <c r="L61" s="85" t="str">
        <f t="shared" si="14"/>
        <v>N/A</v>
      </c>
    </row>
    <row r="62" spans="1:12" ht="25" x14ac:dyDescent="0.25">
      <c r="A62" s="116" t="s">
        <v>1413</v>
      </c>
      <c r="B62" s="25" t="s">
        <v>213</v>
      </c>
      <c r="C62" s="10">
        <v>68096</v>
      </c>
      <c r="D62" s="7" t="str">
        <f t="shared" si="11"/>
        <v>N/A</v>
      </c>
      <c r="E62" s="10" t="s">
        <v>1750</v>
      </c>
      <c r="F62" s="7" t="str">
        <f t="shared" si="12"/>
        <v>N/A</v>
      </c>
      <c r="G62" s="10" t="s">
        <v>1750</v>
      </c>
      <c r="H62" s="7" t="str">
        <f t="shared" si="13"/>
        <v>N/A</v>
      </c>
      <c r="I62" s="8" t="s">
        <v>1750</v>
      </c>
      <c r="J62" s="8" t="s">
        <v>1750</v>
      </c>
      <c r="K62" s="25" t="s">
        <v>734</v>
      </c>
      <c r="L62" s="85" t="str">
        <f t="shared" si="14"/>
        <v>N/A</v>
      </c>
    </row>
    <row r="63" spans="1:12" x14ac:dyDescent="0.25">
      <c r="A63" s="116" t="s">
        <v>600</v>
      </c>
      <c r="B63" s="25" t="s">
        <v>213</v>
      </c>
      <c r="C63" s="10">
        <v>37666381</v>
      </c>
      <c r="D63" s="7" t="str">
        <f t="shared" si="11"/>
        <v>N/A</v>
      </c>
      <c r="E63" s="10">
        <v>40185236</v>
      </c>
      <c r="F63" s="7" t="str">
        <f t="shared" si="12"/>
        <v>N/A</v>
      </c>
      <c r="G63" s="10">
        <v>40158356</v>
      </c>
      <c r="H63" s="7" t="str">
        <f t="shared" si="13"/>
        <v>N/A</v>
      </c>
      <c r="I63" s="8">
        <v>6.6870000000000003</v>
      </c>
      <c r="J63" s="8">
        <v>-6.7000000000000004E-2</v>
      </c>
      <c r="K63" s="25" t="s">
        <v>734</v>
      </c>
      <c r="L63" s="85" t="str">
        <f t="shared" si="14"/>
        <v>Yes</v>
      </c>
    </row>
    <row r="64" spans="1:12" x14ac:dyDescent="0.25">
      <c r="A64" s="116" t="s">
        <v>601</v>
      </c>
      <c r="B64" s="25" t="s">
        <v>213</v>
      </c>
      <c r="C64" s="1">
        <v>525</v>
      </c>
      <c r="D64" s="7" t="str">
        <f t="shared" si="11"/>
        <v>N/A</v>
      </c>
      <c r="E64" s="1">
        <v>523</v>
      </c>
      <c r="F64" s="7" t="str">
        <f t="shared" si="12"/>
        <v>N/A</v>
      </c>
      <c r="G64" s="1">
        <v>517</v>
      </c>
      <c r="H64" s="7" t="str">
        <f t="shared" si="13"/>
        <v>N/A</v>
      </c>
      <c r="I64" s="8">
        <v>-0.38100000000000001</v>
      </c>
      <c r="J64" s="8">
        <v>-1.1499999999999999</v>
      </c>
      <c r="K64" s="25" t="s">
        <v>734</v>
      </c>
      <c r="L64" s="85" t="str">
        <f t="shared" si="14"/>
        <v>Yes</v>
      </c>
    </row>
    <row r="65" spans="1:12" x14ac:dyDescent="0.25">
      <c r="A65" s="116" t="s">
        <v>1414</v>
      </c>
      <c r="B65" s="25" t="s">
        <v>213</v>
      </c>
      <c r="C65" s="10">
        <v>71745.487619000007</v>
      </c>
      <c r="D65" s="7" t="str">
        <f t="shared" si="11"/>
        <v>N/A</v>
      </c>
      <c r="E65" s="10">
        <v>76836.015295999998</v>
      </c>
      <c r="F65" s="7" t="str">
        <f t="shared" si="12"/>
        <v>N/A</v>
      </c>
      <c r="G65" s="10">
        <v>77675.736944000004</v>
      </c>
      <c r="H65" s="7" t="str">
        <f t="shared" si="13"/>
        <v>N/A</v>
      </c>
      <c r="I65" s="8">
        <v>7.0949999999999998</v>
      </c>
      <c r="J65" s="8">
        <v>1.093</v>
      </c>
      <c r="K65" s="25" t="s">
        <v>734</v>
      </c>
      <c r="L65" s="85" t="str">
        <f t="shared" si="14"/>
        <v>Yes</v>
      </c>
    </row>
    <row r="66" spans="1:12" x14ac:dyDescent="0.25">
      <c r="A66" s="116" t="s">
        <v>602</v>
      </c>
      <c r="B66" s="25" t="s">
        <v>213</v>
      </c>
      <c r="C66" s="10">
        <v>127679169</v>
      </c>
      <c r="D66" s="7" t="str">
        <f t="shared" si="11"/>
        <v>N/A</v>
      </c>
      <c r="E66" s="10">
        <v>127250937</v>
      </c>
      <c r="F66" s="7" t="str">
        <f t="shared" si="12"/>
        <v>N/A</v>
      </c>
      <c r="G66" s="10">
        <v>120039578</v>
      </c>
      <c r="H66" s="7" t="str">
        <f t="shared" si="13"/>
        <v>N/A</v>
      </c>
      <c r="I66" s="8">
        <v>-0.33500000000000002</v>
      </c>
      <c r="J66" s="8">
        <v>-5.67</v>
      </c>
      <c r="K66" s="25" t="s">
        <v>734</v>
      </c>
      <c r="L66" s="85" t="str">
        <f t="shared" si="14"/>
        <v>Yes</v>
      </c>
    </row>
    <row r="67" spans="1:12" x14ac:dyDescent="0.25">
      <c r="A67" s="116" t="s">
        <v>603</v>
      </c>
      <c r="B67" s="25" t="s">
        <v>213</v>
      </c>
      <c r="C67" s="1">
        <v>3792</v>
      </c>
      <c r="D67" s="7" t="str">
        <f t="shared" si="11"/>
        <v>N/A</v>
      </c>
      <c r="E67" s="1">
        <v>3575</v>
      </c>
      <c r="F67" s="7" t="str">
        <f t="shared" si="12"/>
        <v>N/A</v>
      </c>
      <c r="G67" s="1">
        <v>3191</v>
      </c>
      <c r="H67" s="7" t="str">
        <f t="shared" si="13"/>
        <v>N/A</v>
      </c>
      <c r="I67" s="8">
        <v>-5.72</v>
      </c>
      <c r="J67" s="8">
        <v>-10.7</v>
      </c>
      <c r="K67" s="25" t="s">
        <v>734</v>
      </c>
      <c r="L67" s="85" t="str">
        <f t="shared" si="14"/>
        <v>Yes</v>
      </c>
    </row>
    <row r="68" spans="1:12" x14ac:dyDescent="0.25">
      <c r="A68" s="116" t="s">
        <v>1415</v>
      </c>
      <c r="B68" s="25" t="s">
        <v>213</v>
      </c>
      <c r="C68" s="10">
        <v>33670.666929999999</v>
      </c>
      <c r="D68" s="7" t="str">
        <f t="shared" si="11"/>
        <v>N/A</v>
      </c>
      <c r="E68" s="10">
        <v>35594.667692000003</v>
      </c>
      <c r="F68" s="7" t="str">
        <f t="shared" si="12"/>
        <v>N/A</v>
      </c>
      <c r="G68" s="10">
        <v>37618.169225999998</v>
      </c>
      <c r="H68" s="7" t="str">
        <f t="shared" si="13"/>
        <v>N/A</v>
      </c>
      <c r="I68" s="8">
        <v>5.7140000000000004</v>
      </c>
      <c r="J68" s="8">
        <v>5.6849999999999996</v>
      </c>
      <c r="K68" s="25" t="s">
        <v>734</v>
      </c>
      <c r="L68" s="85" t="str">
        <f t="shared" si="14"/>
        <v>Yes</v>
      </c>
    </row>
    <row r="69" spans="1:12" x14ac:dyDescent="0.25">
      <c r="A69" s="116" t="s">
        <v>604</v>
      </c>
      <c r="B69" s="25" t="s">
        <v>213</v>
      </c>
      <c r="C69" s="10">
        <v>734116</v>
      </c>
      <c r="D69" s="7" t="str">
        <f t="shared" si="11"/>
        <v>N/A</v>
      </c>
      <c r="E69" s="10">
        <v>944647</v>
      </c>
      <c r="F69" s="7" t="str">
        <f t="shared" si="12"/>
        <v>N/A</v>
      </c>
      <c r="G69" s="10">
        <v>768422</v>
      </c>
      <c r="H69" s="7" t="str">
        <f t="shared" si="13"/>
        <v>N/A</v>
      </c>
      <c r="I69" s="8">
        <v>28.68</v>
      </c>
      <c r="J69" s="8">
        <v>-18.7</v>
      </c>
      <c r="K69" s="25" t="s">
        <v>734</v>
      </c>
      <c r="L69" s="85" t="str">
        <f t="shared" si="14"/>
        <v>Yes</v>
      </c>
    </row>
    <row r="70" spans="1:12" x14ac:dyDescent="0.25">
      <c r="A70" s="116" t="s">
        <v>605</v>
      </c>
      <c r="B70" s="25" t="s">
        <v>213</v>
      </c>
      <c r="C70" s="1">
        <v>3612</v>
      </c>
      <c r="D70" s="7" t="str">
        <f t="shared" si="11"/>
        <v>N/A</v>
      </c>
      <c r="E70" s="1">
        <v>3910</v>
      </c>
      <c r="F70" s="7" t="str">
        <f t="shared" si="12"/>
        <v>N/A</v>
      </c>
      <c r="G70" s="1">
        <v>2510</v>
      </c>
      <c r="H70" s="7" t="str">
        <f t="shared" si="13"/>
        <v>N/A</v>
      </c>
      <c r="I70" s="8">
        <v>8.25</v>
      </c>
      <c r="J70" s="8">
        <v>-35.799999999999997</v>
      </c>
      <c r="K70" s="25" t="s">
        <v>734</v>
      </c>
      <c r="L70" s="85" t="str">
        <f t="shared" si="14"/>
        <v>No</v>
      </c>
    </row>
    <row r="71" spans="1:12" x14ac:dyDescent="0.25">
      <c r="A71" s="116" t="s">
        <v>1416</v>
      </c>
      <c r="B71" s="25" t="s">
        <v>213</v>
      </c>
      <c r="C71" s="10">
        <v>203.24363234</v>
      </c>
      <c r="D71" s="7" t="str">
        <f t="shared" si="11"/>
        <v>N/A</v>
      </c>
      <c r="E71" s="10">
        <v>241.59769821</v>
      </c>
      <c r="F71" s="7" t="str">
        <f t="shared" si="12"/>
        <v>N/A</v>
      </c>
      <c r="G71" s="10">
        <v>306.14422310999998</v>
      </c>
      <c r="H71" s="7" t="str">
        <f t="shared" si="13"/>
        <v>N/A</v>
      </c>
      <c r="I71" s="8">
        <v>18.87</v>
      </c>
      <c r="J71" s="8">
        <v>26.72</v>
      </c>
      <c r="K71" s="25" t="s">
        <v>734</v>
      </c>
      <c r="L71" s="85" t="str">
        <f t="shared" si="14"/>
        <v>Yes</v>
      </c>
    </row>
    <row r="72" spans="1:12" x14ac:dyDescent="0.25">
      <c r="A72" s="116" t="s">
        <v>606</v>
      </c>
      <c r="B72" s="25" t="s">
        <v>213</v>
      </c>
      <c r="C72" s="10">
        <v>204008</v>
      </c>
      <c r="D72" s="7" t="str">
        <f t="shared" si="11"/>
        <v>N/A</v>
      </c>
      <c r="E72" s="10">
        <v>193293</v>
      </c>
      <c r="F72" s="7" t="str">
        <f t="shared" si="12"/>
        <v>N/A</v>
      </c>
      <c r="G72" s="10">
        <v>98177</v>
      </c>
      <c r="H72" s="7" t="str">
        <f t="shared" si="13"/>
        <v>N/A</v>
      </c>
      <c r="I72" s="8">
        <v>-5.25</v>
      </c>
      <c r="J72" s="8">
        <v>-49.2</v>
      </c>
      <c r="K72" s="25" t="s">
        <v>734</v>
      </c>
      <c r="L72" s="85" t="str">
        <f t="shared" si="14"/>
        <v>No</v>
      </c>
    </row>
    <row r="73" spans="1:12" x14ac:dyDescent="0.25">
      <c r="A73" s="116" t="s">
        <v>607</v>
      </c>
      <c r="B73" s="25" t="s">
        <v>213</v>
      </c>
      <c r="C73" s="1">
        <v>974</v>
      </c>
      <c r="D73" s="7" t="str">
        <f t="shared" si="11"/>
        <v>N/A</v>
      </c>
      <c r="E73" s="1">
        <v>976</v>
      </c>
      <c r="F73" s="7" t="str">
        <f t="shared" si="12"/>
        <v>N/A</v>
      </c>
      <c r="G73" s="1">
        <v>517</v>
      </c>
      <c r="H73" s="7" t="str">
        <f t="shared" si="13"/>
        <v>N/A</v>
      </c>
      <c r="I73" s="8">
        <v>0.20530000000000001</v>
      </c>
      <c r="J73" s="8">
        <v>-47</v>
      </c>
      <c r="K73" s="25" t="s">
        <v>734</v>
      </c>
      <c r="L73" s="85" t="str">
        <f t="shared" si="14"/>
        <v>No</v>
      </c>
    </row>
    <row r="74" spans="1:12" x14ac:dyDescent="0.25">
      <c r="A74" s="116" t="s">
        <v>1417</v>
      </c>
      <c r="B74" s="25" t="s">
        <v>213</v>
      </c>
      <c r="C74" s="10">
        <v>209.45379876999999</v>
      </c>
      <c r="D74" s="7" t="str">
        <f t="shared" si="11"/>
        <v>N/A</v>
      </c>
      <c r="E74" s="10">
        <v>198.04610656</v>
      </c>
      <c r="F74" s="7" t="str">
        <f t="shared" si="12"/>
        <v>N/A</v>
      </c>
      <c r="G74" s="10">
        <v>189.89748549000001</v>
      </c>
      <c r="H74" s="7" t="str">
        <f t="shared" si="13"/>
        <v>N/A</v>
      </c>
      <c r="I74" s="8">
        <v>-5.45</v>
      </c>
      <c r="J74" s="8">
        <v>-4.1100000000000003</v>
      </c>
      <c r="K74" s="25" t="s">
        <v>734</v>
      </c>
      <c r="L74" s="85" t="str">
        <f t="shared" si="14"/>
        <v>Yes</v>
      </c>
    </row>
    <row r="75" spans="1:12" ht="25" x14ac:dyDescent="0.25">
      <c r="A75" s="116" t="s">
        <v>608</v>
      </c>
      <c r="B75" s="25" t="s">
        <v>213</v>
      </c>
      <c r="C75" s="10">
        <v>397193</v>
      </c>
      <c r="D75" s="7" t="str">
        <f t="shared" si="11"/>
        <v>N/A</v>
      </c>
      <c r="E75" s="10">
        <v>197021</v>
      </c>
      <c r="F75" s="7" t="str">
        <f t="shared" si="12"/>
        <v>N/A</v>
      </c>
      <c r="G75" s="10">
        <v>60969</v>
      </c>
      <c r="H75" s="7" t="str">
        <f t="shared" si="13"/>
        <v>N/A</v>
      </c>
      <c r="I75" s="8">
        <v>-50.4</v>
      </c>
      <c r="J75" s="8">
        <v>-69.099999999999994</v>
      </c>
      <c r="K75" s="25" t="s">
        <v>734</v>
      </c>
      <c r="L75" s="85" t="str">
        <f t="shared" si="14"/>
        <v>No</v>
      </c>
    </row>
    <row r="76" spans="1:12" x14ac:dyDescent="0.25">
      <c r="A76" s="142" t="s">
        <v>609</v>
      </c>
      <c r="B76" s="21" t="s">
        <v>213</v>
      </c>
      <c r="C76" s="22">
        <v>2380</v>
      </c>
      <c r="D76" s="7" t="str">
        <f t="shared" si="11"/>
        <v>N/A</v>
      </c>
      <c r="E76" s="22">
        <v>1838</v>
      </c>
      <c r="F76" s="7" t="str">
        <f t="shared" si="12"/>
        <v>N/A</v>
      </c>
      <c r="G76" s="22">
        <v>770</v>
      </c>
      <c r="H76" s="7" t="str">
        <f t="shared" si="13"/>
        <v>N/A</v>
      </c>
      <c r="I76" s="8">
        <v>-22.8</v>
      </c>
      <c r="J76" s="8">
        <v>-58.1</v>
      </c>
      <c r="K76" s="25" t="s">
        <v>734</v>
      </c>
      <c r="L76" s="85" t="str">
        <f t="shared" si="14"/>
        <v>No</v>
      </c>
    </row>
    <row r="77" spans="1:12" ht="25" x14ac:dyDescent="0.25">
      <c r="A77" s="142" t="s">
        <v>1418</v>
      </c>
      <c r="B77" s="21" t="s">
        <v>213</v>
      </c>
      <c r="C77" s="26">
        <v>166.88781513000001</v>
      </c>
      <c r="D77" s="7" t="str">
        <f t="shared" si="11"/>
        <v>N/A</v>
      </c>
      <c r="E77" s="26">
        <v>107.19314472000001</v>
      </c>
      <c r="F77" s="7" t="str">
        <f t="shared" si="12"/>
        <v>N/A</v>
      </c>
      <c r="G77" s="26">
        <v>79.180519481000005</v>
      </c>
      <c r="H77" s="7" t="str">
        <f t="shared" si="13"/>
        <v>N/A</v>
      </c>
      <c r="I77" s="8">
        <v>-35.799999999999997</v>
      </c>
      <c r="J77" s="8">
        <v>-26.1</v>
      </c>
      <c r="K77" s="25" t="s">
        <v>734</v>
      </c>
      <c r="L77" s="85" t="str">
        <f t="shared" si="14"/>
        <v>Yes</v>
      </c>
    </row>
    <row r="78" spans="1:12" ht="25" x14ac:dyDescent="0.25">
      <c r="A78" s="142" t="s">
        <v>610</v>
      </c>
      <c r="B78" s="21" t="s">
        <v>213</v>
      </c>
      <c r="C78" s="26">
        <v>2563829</v>
      </c>
      <c r="D78" s="7" t="str">
        <f t="shared" si="11"/>
        <v>N/A</v>
      </c>
      <c r="E78" s="26">
        <v>2598953</v>
      </c>
      <c r="F78" s="7" t="str">
        <f t="shared" si="12"/>
        <v>N/A</v>
      </c>
      <c r="G78" s="26">
        <v>925761</v>
      </c>
      <c r="H78" s="7" t="str">
        <f t="shared" si="13"/>
        <v>N/A</v>
      </c>
      <c r="I78" s="8">
        <v>1.37</v>
      </c>
      <c r="J78" s="8">
        <v>-64.400000000000006</v>
      </c>
      <c r="K78" s="25" t="s">
        <v>734</v>
      </c>
      <c r="L78" s="85" t="str">
        <f t="shared" si="14"/>
        <v>No</v>
      </c>
    </row>
    <row r="79" spans="1:12" x14ac:dyDescent="0.25">
      <c r="A79" s="142" t="s">
        <v>611</v>
      </c>
      <c r="B79" s="21" t="s">
        <v>213</v>
      </c>
      <c r="C79" s="22">
        <v>5044</v>
      </c>
      <c r="D79" s="7" t="str">
        <f t="shared" si="11"/>
        <v>N/A</v>
      </c>
      <c r="E79" s="22">
        <v>4832</v>
      </c>
      <c r="F79" s="7" t="str">
        <f t="shared" si="12"/>
        <v>N/A</v>
      </c>
      <c r="G79" s="22">
        <v>2249</v>
      </c>
      <c r="H79" s="7" t="str">
        <f t="shared" si="13"/>
        <v>N/A</v>
      </c>
      <c r="I79" s="8">
        <v>-4.2</v>
      </c>
      <c r="J79" s="8">
        <v>-53.5</v>
      </c>
      <c r="K79" s="25" t="s">
        <v>734</v>
      </c>
      <c r="L79" s="85" t="str">
        <f t="shared" si="14"/>
        <v>No</v>
      </c>
    </row>
    <row r="80" spans="1:12" x14ac:dyDescent="0.25">
      <c r="A80" s="142" t="s">
        <v>1419</v>
      </c>
      <c r="B80" s="21" t="s">
        <v>213</v>
      </c>
      <c r="C80" s="26">
        <v>508.29282316000001</v>
      </c>
      <c r="D80" s="7" t="str">
        <f t="shared" si="11"/>
        <v>N/A</v>
      </c>
      <c r="E80" s="26">
        <v>537.86278974000004</v>
      </c>
      <c r="F80" s="7" t="str">
        <f t="shared" si="12"/>
        <v>N/A</v>
      </c>
      <c r="G80" s="26">
        <v>411.63228100999999</v>
      </c>
      <c r="H80" s="7" t="str">
        <f t="shared" si="13"/>
        <v>N/A</v>
      </c>
      <c r="I80" s="8">
        <v>5.8179999999999996</v>
      </c>
      <c r="J80" s="8">
        <v>-23.5</v>
      </c>
      <c r="K80" s="25" t="s">
        <v>734</v>
      </c>
      <c r="L80" s="85" t="str">
        <f t="shared" si="14"/>
        <v>Yes</v>
      </c>
    </row>
    <row r="81" spans="1:12" x14ac:dyDescent="0.25">
      <c r="A81" s="142" t="s">
        <v>612</v>
      </c>
      <c r="B81" s="21" t="s">
        <v>213</v>
      </c>
      <c r="C81" s="26">
        <v>5349632</v>
      </c>
      <c r="D81" s="7" t="str">
        <f t="shared" si="11"/>
        <v>N/A</v>
      </c>
      <c r="E81" s="26">
        <v>5943013</v>
      </c>
      <c r="F81" s="7" t="str">
        <f t="shared" si="12"/>
        <v>N/A</v>
      </c>
      <c r="G81" s="26">
        <v>3590416</v>
      </c>
      <c r="H81" s="7" t="str">
        <f t="shared" si="13"/>
        <v>N/A</v>
      </c>
      <c r="I81" s="8">
        <v>11.09</v>
      </c>
      <c r="J81" s="8">
        <v>-39.6</v>
      </c>
      <c r="K81" s="25" t="s">
        <v>734</v>
      </c>
      <c r="L81" s="85" t="str">
        <f t="shared" si="14"/>
        <v>No</v>
      </c>
    </row>
    <row r="82" spans="1:12" x14ac:dyDescent="0.25">
      <c r="A82" s="142" t="s">
        <v>613</v>
      </c>
      <c r="B82" s="21" t="s">
        <v>213</v>
      </c>
      <c r="C82" s="22">
        <v>8613</v>
      </c>
      <c r="D82" s="7" t="str">
        <f t="shared" si="11"/>
        <v>N/A</v>
      </c>
      <c r="E82" s="22">
        <v>8804</v>
      </c>
      <c r="F82" s="7" t="str">
        <f t="shared" si="12"/>
        <v>N/A</v>
      </c>
      <c r="G82" s="22">
        <v>5224</v>
      </c>
      <c r="H82" s="7" t="str">
        <f t="shared" si="13"/>
        <v>N/A</v>
      </c>
      <c r="I82" s="8">
        <v>2.218</v>
      </c>
      <c r="J82" s="8">
        <v>-40.700000000000003</v>
      </c>
      <c r="K82" s="25" t="s">
        <v>734</v>
      </c>
      <c r="L82" s="85" t="str">
        <f t="shared" si="14"/>
        <v>No</v>
      </c>
    </row>
    <row r="83" spans="1:12" x14ac:dyDescent="0.25">
      <c r="A83" s="142" t="s">
        <v>1420</v>
      </c>
      <c r="B83" s="21" t="s">
        <v>213</v>
      </c>
      <c r="C83" s="26">
        <v>621.11134331999995</v>
      </c>
      <c r="D83" s="7" t="str">
        <f t="shared" si="11"/>
        <v>N/A</v>
      </c>
      <c r="E83" s="26">
        <v>675.03555201999995</v>
      </c>
      <c r="F83" s="7" t="str">
        <f t="shared" si="12"/>
        <v>N/A</v>
      </c>
      <c r="G83" s="26">
        <v>687.29249617000005</v>
      </c>
      <c r="H83" s="7" t="str">
        <f t="shared" si="13"/>
        <v>N/A</v>
      </c>
      <c r="I83" s="8">
        <v>8.6820000000000004</v>
      </c>
      <c r="J83" s="8">
        <v>1.8160000000000001</v>
      </c>
      <c r="K83" s="25" t="s">
        <v>734</v>
      </c>
      <c r="L83" s="85" t="str">
        <f t="shared" si="14"/>
        <v>Yes</v>
      </c>
    </row>
    <row r="84" spans="1:12" ht="25" x14ac:dyDescent="0.25">
      <c r="A84" s="142" t="s">
        <v>614</v>
      </c>
      <c r="B84" s="21" t="s">
        <v>213</v>
      </c>
      <c r="C84" s="26">
        <v>2273136</v>
      </c>
      <c r="D84" s="7" t="str">
        <f t="shared" si="11"/>
        <v>N/A</v>
      </c>
      <c r="E84" s="26">
        <v>2316228</v>
      </c>
      <c r="F84" s="7" t="str">
        <f t="shared" si="12"/>
        <v>N/A</v>
      </c>
      <c r="G84" s="26">
        <v>532165</v>
      </c>
      <c r="H84" s="7" t="str">
        <f t="shared" si="13"/>
        <v>N/A</v>
      </c>
      <c r="I84" s="8">
        <v>1.8959999999999999</v>
      </c>
      <c r="J84" s="8">
        <v>-77</v>
      </c>
      <c r="K84" s="25" t="s">
        <v>734</v>
      </c>
      <c r="L84" s="85" t="str">
        <f t="shared" si="14"/>
        <v>No</v>
      </c>
    </row>
    <row r="85" spans="1:12" x14ac:dyDescent="0.25">
      <c r="A85" s="142" t="s">
        <v>615</v>
      </c>
      <c r="B85" s="21" t="s">
        <v>213</v>
      </c>
      <c r="C85" s="22">
        <v>355</v>
      </c>
      <c r="D85" s="7" t="str">
        <f t="shared" si="11"/>
        <v>N/A</v>
      </c>
      <c r="E85" s="22">
        <v>353</v>
      </c>
      <c r="F85" s="7" t="str">
        <f t="shared" si="12"/>
        <v>N/A</v>
      </c>
      <c r="G85" s="22">
        <v>218</v>
      </c>
      <c r="H85" s="7" t="str">
        <f t="shared" si="13"/>
        <v>N/A</v>
      </c>
      <c r="I85" s="8">
        <v>-0.56299999999999994</v>
      </c>
      <c r="J85" s="8">
        <v>-38.200000000000003</v>
      </c>
      <c r="K85" s="25" t="s">
        <v>734</v>
      </c>
      <c r="L85" s="85" t="str">
        <f t="shared" si="14"/>
        <v>No</v>
      </c>
    </row>
    <row r="86" spans="1:12" x14ac:dyDescent="0.25">
      <c r="A86" s="142" t="s">
        <v>1421</v>
      </c>
      <c r="B86" s="21" t="s">
        <v>213</v>
      </c>
      <c r="C86" s="26">
        <v>6403.2</v>
      </c>
      <c r="D86" s="7" t="str">
        <f t="shared" si="11"/>
        <v>N/A</v>
      </c>
      <c r="E86" s="26">
        <v>6561.5524078999997</v>
      </c>
      <c r="F86" s="7" t="str">
        <f t="shared" si="12"/>
        <v>N/A</v>
      </c>
      <c r="G86" s="26">
        <v>2441.1238532000002</v>
      </c>
      <c r="H86" s="7" t="str">
        <f t="shared" si="13"/>
        <v>N/A</v>
      </c>
      <c r="I86" s="8">
        <v>2.4729999999999999</v>
      </c>
      <c r="J86" s="8">
        <v>-62.8</v>
      </c>
      <c r="K86" s="25" t="s">
        <v>734</v>
      </c>
      <c r="L86" s="85" t="str">
        <f t="shared" si="14"/>
        <v>No</v>
      </c>
    </row>
    <row r="87" spans="1:12" x14ac:dyDescent="0.25">
      <c r="A87" s="142" t="s">
        <v>616</v>
      </c>
      <c r="B87" s="21" t="s">
        <v>213</v>
      </c>
      <c r="C87" s="26">
        <v>7322985</v>
      </c>
      <c r="D87" s="7" t="str">
        <f t="shared" si="11"/>
        <v>N/A</v>
      </c>
      <c r="E87" s="26">
        <v>6275547</v>
      </c>
      <c r="F87" s="7" t="str">
        <f t="shared" si="12"/>
        <v>N/A</v>
      </c>
      <c r="G87" s="26">
        <v>3179733</v>
      </c>
      <c r="H87" s="7" t="str">
        <f t="shared" si="13"/>
        <v>N/A</v>
      </c>
      <c r="I87" s="8">
        <v>-14.3</v>
      </c>
      <c r="J87" s="8">
        <v>-49.3</v>
      </c>
      <c r="K87" s="25" t="s">
        <v>734</v>
      </c>
      <c r="L87" s="85" t="str">
        <f t="shared" si="14"/>
        <v>No</v>
      </c>
    </row>
    <row r="88" spans="1:12" x14ac:dyDescent="0.25">
      <c r="A88" s="142" t="s">
        <v>617</v>
      </c>
      <c r="B88" s="21" t="s">
        <v>213</v>
      </c>
      <c r="C88" s="22">
        <v>6440</v>
      </c>
      <c r="D88" s="7" t="str">
        <f t="shared" si="11"/>
        <v>N/A</v>
      </c>
      <c r="E88" s="22">
        <v>6234</v>
      </c>
      <c r="F88" s="7" t="str">
        <f t="shared" si="12"/>
        <v>N/A</v>
      </c>
      <c r="G88" s="22">
        <v>3281</v>
      </c>
      <c r="H88" s="7" t="str">
        <f t="shared" si="13"/>
        <v>N/A</v>
      </c>
      <c r="I88" s="8">
        <v>-3.2</v>
      </c>
      <c r="J88" s="8">
        <v>-47.4</v>
      </c>
      <c r="K88" s="25" t="s">
        <v>734</v>
      </c>
      <c r="L88" s="85" t="str">
        <f t="shared" si="14"/>
        <v>No</v>
      </c>
    </row>
    <row r="89" spans="1:12" x14ac:dyDescent="0.25">
      <c r="A89" s="142" t="s">
        <v>1422</v>
      </c>
      <c r="B89" s="21" t="s">
        <v>213</v>
      </c>
      <c r="C89" s="26">
        <v>1137.1094720000001</v>
      </c>
      <c r="D89" s="7" t="str">
        <f t="shared" si="11"/>
        <v>N/A</v>
      </c>
      <c r="E89" s="26">
        <v>1006.6645813</v>
      </c>
      <c r="F89" s="7" t="str">
        <f t="shared" si="12"/>
        <v>N/A</v>
      </c>
      <c r="G89" s="26">
        <v>969.13532459999999</v>
      </c>
      <c r="H89" s="7" t="str">
        <f t="shared" si="13"/>
        <v>N/A</v>
      </c>
      <c r="I89" s="8">
        <v>-11.5</v>
      </c>
      <c r="J89" s="8">
        <v>-3.73</v>
      </c>
      <c r="K89" s="25" t="s">
        <v>734</v>
      </c>
      <c r="L89" s="85" t="str">
        <f t="shared" si="14"/>
        <v>Yes</v>
      </c>
    </row>
    <row r="90" spans="1:12" x14ac:dyDescent="0.25">
      <c r="A90" s="142" t="s">
        <v>618</v>
      </c>
      <c r="B90" s="21" t="s">
        <v>213</v>
      </c>
      <c r="C90" s="26">
        <v>5715834</v>
      </c>
      <c r="D90" s="7" t="str">
        <f t="shared" si="11"/>
        <v>N/A</v>
      </c>
      <c r="E90" s="26">
        <v>6490598</v>
      </c>
      <c r="F90" s="7" t="str">
        <f t="shared" si="12"/>
        <v>N/A</v>
      </c>
      <c r="G90" s="26">
        <v>4368558</v>
      </c>
      <c r="H90" s="7" t="str">
        <f t="shared" si="13"/>
        <v>N/A</v>
      </c>
      <c r="I90" s="8">
        <v>13.55</v>
      </c>
      <c r="J90" s="8">
        <v>-32.700000000000003</v>
      </c>
      <c r="K90" s="25" t="s">
        <v>734</v>
      </c>
      <c r="L90" s="85" t="str">
        <f t="shared" si="14"/>
        <v>No</v>
      </c>
    </row>
    <row r="91" spans="1:12" x14ac:dyDescent="0.25">
      <c r="A91" s="142" t="s">
        <v>619</v>
      </c>
      <c r="B91" s="21" t="s">
        <v>213</v>
      </c>
      <c r="C91" s="22">
        <v>4832</v>
      </c>
      <c r="D91" s="7" t="str">
        <f t="shared" si="11"/>
        <v>N/A</v>
      </c>
      <c r="E91" s="22">
        <v>4564</v>
      </c>
      <c r="F91" s="7" t="str">
        <f t="shared" si="12"/>
        <v>N/A</v>
      </c>
      <c r="G91" s="22">
        <v>2693</v>
      </c>
      <c r="H91" s="7" t="str">
        <f t="shared" si="13"/>
        <v>N/A</v>
      </c>
      <c r="I91" s="8">
        <v>-5.55</v>
      </c>
      <c r="J91" s="8">
        <v>-41</v>
      </c>
      <c r="K91" s="25" t="s">
        <v>734</v>
      </c>
      <c r="L91" s="85" t="str">
        <f t="shared" si="14"/>
        <v>No</v>
      </c>
    </row>
    <row r="92" spans="1:12" x14ac:dyDescent="0.25">
      <c r="A92" s="142" t="s">
        <v>1423</v>
      </c>
      <c r="B92" s="21" t="s">
        <v>213</v>
      </c>
      <c r="C92" s="26">
        <v>1182.9126656000001</v>
      </c>
      <c r="D92" s="7" t="str">
        <f t="shared" si="11"/>
        <v>N/A</v>
      </c>
      <c r="E92" s="26">
        <v>1422.1292725999999</v>
      </c>
      <c r="F92" s="7" t="str">
        <f t="shared" si="12"/>
        <v>N/A</v>
      </c>
      <c r="G92" s="26">
        <v>1622.1901224999999</v>
      </c>
      <c r="H92" s="7" t="str">
        <f t="shared" si="13"/>
        <v>N/A</v>
      </c>
      <c r="I92" s="8">
        <v>20.22</v>
      </c>
      <c r="J92" s="8">
        <v>14.07</v>
      </c>
      <c r="K92" s="25" t="s">
        <v>734</v>
      </c>
      <c r="L92" s="85" t="str">
        <f t="shared" si="14"/>
        <v>Yes</v>
      </c>
    </row>
    <row r="93" spans="1:12" ht="25" x14ac:dyDescent="0.25">
      <c r="A93" s="142" t="s">
        <v>620</v>
      </c>
      <c r="B93" s="21" t="s">
        <v>213</v>
      </c>
      <c r="C93" s="26">
        <v>14477060</v>
      </c>
      <c r="D93" s="7" t="str">
        <f t="shared" si="11"/>
        <v>N/A</v>
      </c>
      <c r="E93" s="26">
        <v>10631866</v>
      </c>
      <c r="F93" s="7" t="str">
        <f t="shared" si="12"/>
        <v>N/A</v>
      </c>
      <c r="G93" s="26">
        <v>3265528</v>
      </c>
      <c r="H93" s="7" t="str">
        <f t="shared" si="13"/>
        <v>N/A</v>
      </c>
      <c r="I93" s="8">
        <v>-26.6</v>
      </c>
      <c r="J93" s="8">
        <v>-69.3</v>
      </c>
      <c r="K93" s="25" t="s">
        <v>734</v>
      </c>
      <c r="L93" s="85" t="str">
        <f t="shared" si="14"/>
        <v>No</v>
      </c>
    </row>
    <row r="94" spans="1:12" x14ac:dyDescent="0.25">
      <c r="A94" s="145" t="s">
        <v>621</v>
      </c>
      <c r="B94" s="22" t="s">
        <v>213</v>
      </c>
      <c r="C94" s="22">
        <v>2807</v>
      </c>
      <c r="D94" s="7" t="str">
        <f t="shared" si="11"/>
        <v>N/A</v>
      </c>
      <c r="E94" s="22">
        <v>2137</v>
      </c>
      <c r="F94" s="7" t="str">
        <f t="shared" si="12"/>
        <v>N/A</v>
      </c>
      <c r="G94" s="22">
        <v>2106</v>
      </c>
      <c r="H94" s="7" t="str">
        <f t="shared" si="13"/>
        <v>N/A</v>
      </c>
      <c r="I94" s="8">
        <v>-23.9</v>
      </c>
      <c r="J94" s="8">
        <v>-1.45</v>
      </c>
      <c r="K94" s="1" t="s">
        <v>734</v>
      </c>
      <c r="L94" s="85" t="str">
        <f t="shared" si="14"/>
        <v>Yes</v>
      </c>
    </row>
    <row r="95" spans="1:12" x14ac:dyDescent="0.25">
      <c r="A95" s="142" t="s">
        <v>1424</v>
      </c>
      <c r="B95" s="21" t="s">
        <v>213</v>
      </c>
      <c r="C95" s="26">
        <v>5157.4848592999997</v>
      </c>
      <c r="D95" s="7" t="str">
        <f t="shared" si="11"/>
        <v>N/A</v>
      </c>
      <c r="E95" s="26">
        <v>4975.1361722000001</v>
      </c>
      <c r="F95" s="7" t="str">
        <f t="shared" si="12"/>
        <v>N/A</v>
      </c>
      <c r="G95" s="26">
        <v>1550.5830959</v>
      </c>
      <c r="H95" s="7" t="str">
        <f t="shared" si="13"/>
        <v>N/A</v>
      </c>
      <c r="I95" s="8">
        <v>-3.54</v>
      </c>
      <c r="J95" s="8">
        <v>-68.8</v>
      </c>
      <c r="K95" s="25" t="s">
        <v>734</v>
      </c>
      <c r="L95" s="85" t="str">
        <f t="shared" si="14"/>
        <v>No</v>
      </c>
    </row>
    <row r="96" spans="1:12" ht="25" x14ac:dyDescent="0.25">
      <c r="A96" s="142" t="s">
        <v>622</v>
      </c>
      <c r="B96" s="21" t="s">
        <v>213</v>
      </c>
      <c r="C96" s="26">
        <v>894851</v>
      </c>
      <c r="D96" s="7" t="str">
        <f t="shared" si="11"/>
        <v>N/A</v>
      </c>
      <c r="E96" s="26">
        <v>1904659</v>
      </c>
      <c r="F96" s="7" t="str">
        <f t="shared" si="12"/>
        <v>N/A</v>
      </c>
      <c r="G96" s="26">
        <v>1192690</v>
      </c>
      <c r="H96" s="7" t="str">
        <f t="shared" si="13"/>
        <v>N/A</v>
      </c>
      <c r="I96" s="8">
        <v>112.8</v>
      </c>
      <c r="J96" s="8">
        <v>-37.4</v>
      </c>
      <c r="K96" s="25" t="s">
        <v>734</v>
      </c>
      <c r="L96" s="85" t="str">
        <f t="shared" si="14"/>
        <v>No</v>
      </c>
    </row>
    <row r="97" spans="1:12" x14ac:dyDescent="0.25">
      <c r="A97" s="142" t="s">
        <v>623</v>
      </c>
      <c r="B97" s="21" t="s">
        <v>213</v>
      </c>
      <c r="C97" s="22">
        <v>2414</v>
      </c>
      <c r="D97" s="7" t="str">
        <f t="shared" si="11"/>
        <v>N/A</v>
      </c>
      <c r="E97" s="22">
        <v>1866</v>
      </c>
      <c r="F97" s="7" t="str">
        <f t="shared" si="12"/>
        <v>N/A</v>
      </c>
      <c r="G97" s="22">
        <v>1010</v>
      </c>
      <c r="H97" s="7" t="str">
        <f t="shared" si="13"/>
        <v>N/A</v>
      </c>
      <c r="I97" s="8">
        <v>-22.7</v>
      </c>
      <c r="J97" s="8">
        <v>-45.9</v>
      </c>
      <c r="K97" s="25" t="s">
        <v>734</v>
      </c>
      <c r="L97" s="85" t="str">
        <f t="shared" si="14"/>
        <v>No</v>
      </c>
    </row>
    <row r="98" spans="1:12" x14ac:dyDescent="0.25">
      <c r="A98" s="142" t="s">
        <v>1425</v>
      </c>
      <c r="B98" s="21" t="s">
        <v>213</v>
      </c>
      <c r="C98" s="26">
        <v>370.69221210000001</v>
      </c>
      <c r="D98" s="7" t="str">
        <f t="shared" si="11"/>
        <v>N/A</v>
      </c>
      <c r="E98" s="26">
        <v>1020.7175777</v>
      </c>
      <c r="F98" s="7" t="str">
        <f t="shared" si="12"/>
        <v>N/A</v>
      </c>
      <c r="G98" s="26">
        <v>1180.8811880999999</v>
      </c>
      <c r="H98" s="7" t="str">
        <f t="shared" si="13"/>
        <v>N/A</v>
      </c>
      <c r="I98" s="8">
        <v>175.4</v>
      </c>
      <c r="J98" s="8">
        <v>15.69</v>
      </c>
      <c r="K98" s="25" t="s">
        <v>734</v>
      </c>
      <c r="L98" s="85" t="str">
        <f t="shared" si="14"/>
        <v>Yes</v>
      </c>
    </row>
    <row r="99" spans="1:12" ht="25" x14ac:dyDescent="0.25">
      <c r="A99" s="142" t="s">
        <v>624</v>
      </c>
      <c r="B99" s="21" t="s">
        <v>213</v>
      </c>
      <c r="C99" s="26">
        <v>1571138</v>
      </c>
      <c r="D99" s="7" t="str">
        <f t="shared" si="11"/>
        <v>N/A</v>
      </c>
      <c r="E99" s="26">
        <v>1184182</v>
      </c>
      <c r="F99" s="7" t="str">
        <f t="shared" si="12"/>
        <v>N/A</v>
      </c>
      <c r="G99" s="26">
        <v>530111</v>
      </c>
      <c r="H99" s="7" t="str">
        <f t="shared" si="13"/>
        <v>N/A</v>
      </c>
      <c r="I99" s="8">
        <v>-24.6</v>
      </c>
      <c r="J99" s="8">
        <v>-55.2</v>
      </c>
      <c r="K99" s="25" t="s">
        <v>734</v>
      </c>
      <c r="L99" s="85" t="str">
        <f t="shared" si="14"/>
        <v>No</v>
      </c>
    </row>
    <row r="100" spans="1:12" x14ac:dyDescent="0.25">
      <c r="A100" s="142" t="s">
        <v>625</v>
      </c>
      <c r="B100" s="21" t="s">
        <v>213</v>
      </c>
      <c r="C100" s="22">
        <v>247</v>
      </c>
      <c r="D100" s="7" t="str">
        <f t="shared" si="11"/>
        <v>N/A</v>
      </c>
      <c r="E100" s="22">
        <v>216</v>
      </c>
      <c r="F100" s="7" t="str">
        <f t="shared" si="12"/>
        <v>N/A</v>
      </c>
      <c r="G100" s="22">
        <v>106</v>
      </c>
      <c r="H100" s="7" t="str">
        <f t="shared" si="13"/>
        <v>N/A</v>
      </c>
      <c r="I100" s="8">
        <v>-12.6</v>
      </c>
      <c r="J100" s="8">
        <v>-50.9</v>
      </c>
      <c r="K100" s="25" t="s">
        <v>734</v>
      </c>
      <c r="L100" s="85" t="str">
        <f t="shared" si="14"/>
        <v>No</v>
      </c>
    </row>
    <row r="101" spans="1:12" ht="25" x14ac:dyDescent="0.25">
      <c r="A101" s="142" t="s">
        <v>1426</v>
      </c>
      <c r="B101" s="21" t="s">
        <v>213</v>
      </c>
      <c r="C101" s="26">
        <v>6360.8825911000004</v>
      </c>
      <c r="D101" s="7" t="str">
        <f t="shared" si="11"/>
        <v>N/A</v>
      </c>
      <c r="E101" s="26">
        <v>5482.3240741</v>
      </c>
      <c r="F101" s="7" t="str">
        <f t="shared" si="12"/>
        <v>N/A</v>
      </c>
      <c r="G101" s="26">
        <v>5001.0471698000001</v>
      </c>
      <c r="H101" s="7" t="str">
        <f t="shared" si="13"/>
        <v>N/A</v>
      </c>
      <c r="I101" s="8">
        <v>-13.8</v>
      </c>
      <c r="J101" s="8">
        <v>-8.7799999999999994</v>
      </c>
      <c r="K101" s="25" t="s">
        <v>734</v>
      </c>
      <c r="L101" s="85" t="str">
        <f t="shared" si="14"/>
        <v>Yes</v>
      </c>
    </row>
    <row r="102" spans="1:12" ht="25" x14ac:dyDescent="0.25">
      <c r="A102" s="142" t="s">
        <v>626</v>
      </c>
      <c r="B102" s="21" t="s">
        <v>213</v>
      </c>
      <c r="C102" s="26">
        <v>0</v>
      </c>
      <c r="D102" s="7" t="str">
        <f t="shared" si="11"/>
        <v>N/A</v>
      </c>
      <c r="E102" s="26">
        <v>0</v>
      </c>
      <c r="F102" s="7" t="str">
        <f t="shared" si="12"/>
        <v>N/A</v>
      </c>
      <c r="G102" s="26">
        <v>55365</v>
      </c>
      <c r="H102" s="7" t="str">
        <f t="shared" si="13"/>
        <v>N/A</v>
      </c>
      <c r="I102" s="8" t="s">
        <v>1750</v>
      </c>
      <c r="J102" s="8" t="s">
        <v>1750</v>
      </c>
      <c r="K102" s="25" t="s">
        <v>734</v>
      </c>
      <c r="L102" s="85" t="str">
        <f t="shared" si="14"/>
        <v>N/A</v>
      </c>
    </row>
    <row r="103" spans="1:12" x14ac:dyDescent="0.25">
      <c r="A103" s="142" t="s">
        <v>627</v>
      </c>
      <c r="B103" s="21" t="s">
        <v>213</v>
      </c>
      <c r="C103" s="22">
        <v>0</v>
      </c>
      <c r="D103" s="7" t="str">
        <f t="shared" si="11"/>
        <v>N/A</v>
      </c>
      <c r="E103" s="22">
        <v>0</v>
      </c>
      <c r="F103" s="7" t="str">
        <f t="shared" si="12"/>
        <v>N/A</v>
      </c>
      <c r="G103" s="22">
        <v>314</v>
      </c>
      <c r="H103" s="7" t="str">
        <f t="shared" si="13"/>
        <v>N/A</v>
      </c>
      <c r="I103" s="8" t="s">
        <v>1750</v>
      </c>
      <c r="J103" s="8" t="s">
        <v>1750</v>
      </c>
      <c r="K103" s="25" t="s">
        <v>734</v>
      </c>
      <c r="L103" s="85" t="str">
        <f t="shared" si="14"/>
        <v>N/A</v>
      </c>
    </row>
    <row r="104" spans="1:12" ht="25" x14ac:dyDescent="0.25">
      <c r="A104" s="142" t="s">
        <v>1427</v>
      </c>
      <c r="B104" s="21" t="s">
        <v>213</v>
      </c>
      <c r="C104" s="26" t="s">
        <v>1750</v>
      </c>
      <c r="D104" s="7" t="str">
        <f t="shared" si="11"/>
        <v>N/A</v>
      </c>
      <c r="E104" s="26" t="s">
        <v>1750</v>
      </c>
      <c r="F104" s="7" t="str">
        <f t="shared" si="12"/>
        <v>N/A</v>
      </c>
      <c r="G104" s="26">
        <v>176.32165605</v>
      </c>
      <c r="H104" s="7" t="str">
        <f t="shared" si="13"/>
        <v>N/A</v>
      </c>
      <c r="I104" s="8" t="s">
        <v>1750</v>
      </c>
      <c r="J104" s="8" t="s">
        <v>1750</v>
      </c>
      <c r="K104" s="25" t="s">
        <v>734</v>
      </c>
      <c r="L104" s="85" t="str">
        <f t="shared" si="14"/>
        <v>N/A</v>
      </c>
    </row>
    <row r="105" spans="1:12" ht="25" x14ac:dyDescent="0.25">
      <c r="A105" s="142" t="s">
        <v>628</v>
      </c>
      <c r="B105" s="21" t="s">
        <v>213</v>
      </c>
      <c r="C105" s="26">
        <v>107220</v>
      </c>
      <c r="D105" s="7" t="str">
        <f t="shared" si="11"/>
        <v>N/A</v>
      </c>
      <c r="E105" s="26">
        <v>27600</v>
      </c>
      <c r="F105" s="7" t="str">
        <f t="shared" si="12"/>
        <v>N/A</v>
      </c>
      <c r="G105" s="26">
        <v>12646</v>
      </c>
      <c r="H105" s="7" t="str">
        <f t="shared" si="13"/>
        <v>N/A</v>
      </c>
      <c r="I105" s="8">
        <v>-74.3</v>
      </c>
      <c r="J105" s="8">
        <v>-54.2</v>
      </c>
      <c r="K105" s="25" t="s">
        <v>734</v>
      </c>
      <c r="L105" s="85" t="str">
        <f t="shared" si="14"/>
        <v>No</v>
      </c>
    </row>
    <row r="106" spans="1:12" x14ac:dyDescent="0.25">
      <c r="A106" s="142" t="s">
        <v>629</v>
      </c>
      <c r="B106" s="21" t="s">
        <v>213</v>
      </c>
      <c r="C106" s="22">
        <v>855</v>
      </c>
      <c r="D106" s="7" t="str">
        <f t="shared" si="11"/>
        <v>N/A</v>
      </c>
      <c r="E106" s="22">
        <v>387</v>
      </c>
      <c r="F106" s="7" t="str">
        <f t="shared" si="12"/>
        <v>N/A</v>
      </c>
      <c r="G106" s="22">
        <v>225</v>
      </c>
      <c r="H106" s="7" t="str">
        <f t="shared" si="13"/>
        <v>N/A</v>
      </c>
      <c r="I106" s="8">
        <v>-54.7</v>
      </c>
      <c r="J106" s="8">
        <v>-41.9</v>
      </c>
      <c r="K106" s="25" t="s">
        <v>734</v>
      </c>
      <c r="L106" s="85" t="str">
        <f t="shared" si="14"/>
        <v>No</v>
      </c>
    </row>
    <row r="107" spans="1:12" ht="25" x14ac:dyDescent="0.25">
      <c r="A107" s="142" t="s">
        <v>1428</v>
      </c>
      <c r="B107" s="21" t="s">
        <v>213</v>
      </c>
      <c r="C107" s="26">
        <v>125.40350877</v>
      </c>
      <c r="D107" s="7" t="str">
        <f t="shared" si="11"/>
        <v>N/A</v>
      </c>
      <c r="E107" s="26">
        <v>71.317829457000002</v>
      </c>
      <c r="F107" s="7" t="str">
        <f t="shared" si="12"/>
        <v>N/A</v>
      </c>
      <c r="G107" s="26">
        <v>56.204444444000004</v>
      </c>
      <c r="H107" s="7" t="str">
        <f t="shared" si="13"/>
        <v>N/A</v>
      </c>
      <c r="I107" s="8">
        <v>-43.1</v>
      </c>
      <c r="J107" s="8">
        <v>-21.2</v>
      </c>
      <c r="K107" s="25" t="s">
        <v>734</v>
      </c>
      <c r="L107" s="85" t="str">
        <f t="shared" si="14"/>
        <v>Yes</v>
      </c>
    </row>
    <row r="108" spans="1:12" ht="25" x14ac:dyDescent="0.25">
      <c r="A108" s="142" t="s">
        <v>630</v>
      </c>
      <c r="B108" s="21" t="s">
        <v>213</v>
      </c>
      <c r="C108" s="26">
        <v>51172</v>
      </c>
      <c r="D108" s="7" t="str">
        <f t="shared" si="11"/>
        <v>N/A</v>
      </c>
      <c r="E108" s="26">
        <v>65500</v>
      </c>
      <c r="F108" s="7" t="str">
        <f t="shared" si="12"/>
        <v>N/A</v>
      </c>
      <c r="G108" s="26">
        <v>108349</v>
      </c>
      <c r="H108" s="7" t="str">
        <f t="shared" si="13"/>
        <v>N/A</v>
      </c>
      <c r="I108" s="8">
        <v>28</v>
      </c>
      <c r="J108" s="8">
        <v>65.42</v>
      </c>
      <c r="K108" s="25" t="s">
        <v>734</v>
      </c>
      <c r="L108" s="85" t="str">
        <f t="shared" si="14"/>
        <v>No</v>
      </c>
    </row>
    <row r="109" spans="1:12" x14ac:dyDescent="0.25">
      <c r="A109" s="142" t="s">
        <v>631</v>
      </c>
      <c r="B109" s="21" t="s">
        <v>213</v>
      </c>
      <c r="C109" s="22">
        <v>604</v>
      </c>
      <c r="D109" s="7" t="str">
        <f t="shared" si="11"/>
        <v>N/A</v>
      </c>
      <c r="E109" s="22">
        <v>572</v>
      </c>
      <c r="F109" s="7" t="str">
        <f t="shared" si="12"/>
        <v>N/A</v>
      </c>
      <c r="G109" s="22">
        <v>324</v>
      </c>
      <c r="H109" s="7" t="str">
        <f t="shared" si="13"/>
        <v>N/A</v>
      </c>
      <c r="I109" s="8">
        <v>-5.3</v>
      </c>
      <c r="J109" s="8">
        <v>-43.4</v>
      </c>
      <c r="K109" s="25" t="s">
        <v>734</v>
      </c>
      <c r="L109" s="85" t="str">
        <f t="shared" si="14"/>
        <v>No</v>
      </c>
    </row>
    <row r="110" spans="1:12" ht="25" x14ac:dyDescent="0.25">
      <c r="A110" s="142" t="s">
        <v>1429</v>
      </c>
      <c r="B110" s="21" t="s">
        <v>213</v>
      </c>
      <c r="C110" s="26">
        <v>84.721854304999994</v>
      </c>
      <c r="D110" s="7" t="str">
        <f t="shared" si="11"/>
        <v>N/A</v>
      </c>
      <c r="E110" s="26">
        <v>114.51048951</v>
      </c>
      <c r="F110" s="7" t="str">
        <f t="shared" si="12"/>
        <v>N/A</v>
      </c>
      <c r="G110" s="26">
        <v>334.41049383000001</v>
      </c>
      <c r="H110" s="7" t="str">
        <f t="shared" si="13"/>
        <v>N/A</v>
      </c>
      <c r="I110" s="8">
        <v>35.159999999999997</v>
      </c>
      <c r="J110" s="8">
        <v>192</v>
      </c>
      <c r="K110" s="25" t="s">
        <v>734</v>
      </c>
      <c r="L110" s="85" t="str">
        <f t="shared" si="14"/>
        <v>No</v>
      </c>
    </row>
    <row r="111" spans="1:12" x14ac:dyDescent="0.25">
      <c r="A111" s="142" t="s">
        <v>632</v>
      </c>
      <c r="B111" s="21" t="s">
        <v>213</v>
      </c>
      <c r="C111" s="26">
        <v>14301772</v>
      </c>
      <c r="D111" s="7" t="str">
        <f t="shared" si="11"/>
        <v>N/A</v>
      </c>
      <c r="E111" s="26">
        <v>13765937</v>
      </c>
      <c r="F111" s="7" t="str">
        <f t="shared" si="12"/>
        <v>N/A</v>
      </c>
      <c r="G111" s="26">
        <v>9845098</v>
      </c>
      <c r="H111" s="7" t="str">
        <f t="shared" si="13"/>
        <v>N/A</v>
      </c>
      <c r="I111" s="8">
        <v>-3.75</v>
      </c>
      <c r="J111" s="8">
        <v>-28.5</v>
      </c>
      <c r="K111" s="25" t="s">
        <v>734</v>
      </c>
      <c r="L111" s="85" t="str">
        <f t="shared" si="14"/>
        <v>Yes</v>
      </c>
    </row>
    <row r="112" spans="1:12" x14ac:dyDescent="0.25">
      <c r="A112" s="142" t="s">
        <v>633</v>
      </c>
      <c r="B112" s="21" t="s">
        <v>213</v>
      </c>
      <c r="C112" s="22">
        <v>798</v>
      </c>
      <c r="D112" s="7" t="str">
        <f t="shared" si="11"/>
        <v>N/A</v>
      </c>
      <c r="E112" s="22">
        <v>819</v>
      </c>
      <c r="F112" s="7" t="str">
        <f t="shared" si="12"/>
        <v>N/A</v>
      </c>
      <c r="G112" s="22">
        <v>638</v>
      </c>
      <c r="H112" s="7" t="str">
        <f t="shared" si="13"/>
        <v>N/A</v>
      </c>
      <c r="I112" s="8">
        <v>2.6320000000000001</v>
      </c>
      <c r="J112" s="8">
        <v>-22.1</v>
      </c>
      <c r="K112" s="25" t="s">
        <v>734</v>
      </c>
      <c r="L112" s="85" t="str">
        <f t="shared" si="14"/>
        <v>Yes</v>
      </c>
    </row>
    <row r="113" spans="1:12" x14ac:dyDescent="0.25">
      <c r="A113" s="142" t="s">
        <v>1430</v>
      </c>
      <c r="B113" s="21" t="s">
        <v>213</v>
      </c>
      <c r="C113" s="26">
        <v>17922.020049999999</v>
      </c>
      <c r="D113" s="7" t="str">
        <f t="shared" si="11"/>
        <v>N/A</v>
      </c>
      <c r="E113" s="26">
        <v>16808.225885</v>
      </c>
      <c r="F113" s="7" t="str">
        <f t="shared" si="12"/>
        <v>N/A</v>
      </c>
      <c r="G113" s="26">
        <v>15431.188088000001</v>
      </c>
      <c r="H113" s="7" t="str">
        <f t="shared" si="13"/>
        <v>N/A</v>
      </c>
      <c r="I113" s="8">
        <v>-6.21</v>
      </c>
      <c r="J113" s="8">
        <v>-8.19</v>
      </c>
      <c r="K113" s="25" t="s">
        <v>734</v>
      </c>
      <c r="L113" s="85" t="str">
        <f t="shared" si="14"/>
        <v>Yes</v>
      </c>
    </row>
    <row r="114" spans="1:12" ht="25" x14ac:dyDescent="0.25">
      <c r="A114" s="142" t="s">
        <v>634</v>
      </c>
      <c r="B114" s="21" t="s">
        <v>213</v>
      </c>
      <c r="C114" s="26">
        <v>86031</v>
      </c>
      <c r="D114" s="7" t="str">
        <f t="shared" si="11"/>
        <v>N/A</v>
      </c>
      <c r="E114" s="26">
        <v>155675</v>
      </c>
      <c r="F114" s="7" t="str">
        <f t="shared" si="12"/>
        <v>N/A</v>
      </c>
      <c r="G114" s="26">
        <v>140065</v>
      </c>
      <c r="H114" s="7" t="str">
        <f t="shared" si="13"/>
        <v>N/A</v>
      </c>
      <c r="I114" s="8">
        <v>80.95</v>
      </c>
      <c r="J114" s="8">
        <v>-10</v>
      </c>
      <c r="K114" s="25" t="s">
        <v>734</v>
      </c>
      <c r="L114" s="85" t="str">
        <f>IF(J114="Div by 0", "N/A", IF(OR(J114="N/A",K114="N/A"),"N/A", IF(J114&gt;VALUE(MID(K114,1,2)), "No", IF(J114&lt;-1*VALUE(MID(K114,1,2)), "No", "Yes"))))</f>
        <v>Yes</v>
      </c>
    </row>
    <row r="115" spans="1:12" x14ac:dyDescent="0.25">
      <c r="A115" s="142" t="s">
        <v>635</v>
      </c>
      <c r="B115" s="21" t="s">
        <v>213</v>
      </c>
      <c r="C115" s="22">
        <v>1449</v>
      </c>
      <c r="D115" s="7" t="str">
        <f t="shared" si="11"/>
        <v>N/A</v>
      </c>
      <c r="E115" s="22">
        <v>2324</v>
      </c>
      <c r="F115" s="7" t="str">
        <f t="shared" si="12"/>
        <v>N/A</v>
      </c>
      <c r="G115" s="22">
        <v>1594</v>
      </c>
      <c r="H115" s="7" t="str">
        <f t="shared" si="13"/>
        <v>N/A</v>
      </c>
      <c r="I115" s="8">
        <v>60.39</v>
      </c>
      <c r="J115" s="8">
        <v>-31.4</v>
      </c>
      <c r="K115" s="25" t="s">
        <v>734</v>
      </c>
      <c r="L115" s="85" t="str">
        <f t="shared" ref="L115:L119" si="15">IF(J115="Div by 0", "N/A", IF(OR(J115="N/A",K115="N/A"),"N/A", IF(J115&gt;VALUE(MID(K115,1,2)), "No", IF(J115&lt;-1*VALUE(MID(K115,1,2)), "No", "Yes"))))</f>
        <v>No</v>
      </c>
    </row>
    <row r="116" spans="1:12" ht="25" x14ac:dyDescent="0.25">
      <c r="A116" s="142" t="s">
        <v>1431</v>
      </c>
      <c r="B116" s="21" t="s">
        <v>213</v>
      </c>
      <c r="C116" s="26">
        <v>59.372670806999999</v>
      </c>
      <c r="D116" s="7" t="str">
        <f t="shared" si="11"/>
        <v>N/A</v>
      </c>
      <c r="E116" s="26">
        <v>66.985800343999998</v>
      </c>
      <c r="F116" s="7" t="str">
        <f t="shared" si="12"/>
        <v>N/A</v>
      </c>
      <c r="G116" s="26">
        <v>87.870138018000006</v>
      </c>
      <c r="H116" s="7" t="str">
        <f t="shared" si="13"/>
        <v>N/A</v>
      </c>
      <c r="I116" s="8">
        <v>12.82</v>
      </c>
      <c r="J116" s="8">
        <v>31.18</v>
      </c>
      <c r="K116" s="25" t="s">
        <v>734</v>
      </c>
      <c r="L116" s="85" t="str">
        <f t="shared" si="15"/>
        <v>No</v>
      </c>
    </row>
    <row r="117" spans="1:12" ht="25" x14ac:dyDescent="0.25">
      <c r="A117" s="142" t="s">
        <v>636</v>
      </c>
      <c r="B117" s="21" t="s">
        <v>213</v>
      </c>
      <c r="C117" s="26">
        <v>825</v>
      </c>
      <c r="D117" s="7" t="str">
        <f t="shared" si="11"/>
        <v>N/A</v>
      </c>
      <c r="E117" s="26">
        <v>1920</v>
      </c>
      <c r="F117" s="7" t="str">
        <f t="shared" si="12"/>
        <v>N/A</v>
      </c>
      <c r="G117" s="26">
        <v>0</v>
      </c>
      <c r="H117" s="7" t="str">
        <f t="shared" si="13"/>
        <v>N/A</v>
      </c>
      <c r="I117" s="8">
        <v>132.69999999999999</v>
      </c>
      <c r="J117" s="8">
        <v>-100</v>
      </c>
      <c r="K117" s="25" t="s">
        <v>734</v>
      </c>
      <c r="L117" s="85" t="str">
        <f t="shared" si="15"/>
        <v>No</v>
      </c>
    </row>
    <row r="118" spans="1:12" x14ac:dyDescent="0.25">
      <c r="A118" s="142" t="s">
        <v>637</v>
      </c>
      <c r="B118" s="21" t="s">
        <v>213</v>
      </c>
      <c r="C118" s="22">
        <v>11</v>
      </c>
      <c r="D118" s="7" t="str">
        <f t="shared" si="11"/>
        <v>N/A</v>
      </c>
      <c r="E118" s="22">
        <v>11</v>
      </c>
      <c r="F118" s="7" t="str">
        <f t="shared" si="12"/>
        <v>N/A</v>
      </c>
      <c r="G118" s="22">
        <v>0</v>
      </c>
      <c r="H118" s="7" t="str">
        <f t="shared" si="13"/>
        <v>N/A</v>
      </c>
      <c r="I118" s="8">
        <v>0</v>
      </c>
      <c r="J118" s="8">
        <v>-100</v>
      </c>
      <c r="K118" s="25" t="s">
        <v>734</v>
      </c>
      <c r="L118" s="85" t="str">
        <f t="shared" si="15"/>
        <v>No</v>
      </c>
    </row>
    <row r="119" spans="1:12" ht="25" x14ac:dyDescent="0.25">
      <c r="A119" s="142" t="s">
        <v>1432</v>
      </c>
      <c r="B119" s="21" t="s">
        <v>213</v>
      </c>
      <c r="C119" s="26">
        <v>825</v>
      </c>
      <c r="D119" s="7" t="str">
        <f t="shared" si="11"/>
        <v>N/A</v>
      </c>
      <c r="E119" s="26">
        <v>1920</v>
      </c>
      <c r="F119" s="7" t="str">
        <f t="shared" si="12"/>
        <v>N/A</v>
      </c>
      <c r="G119" s="26" t="s">
        <v>1750</v>
      </c>
      <c r="H119" s="7" t="str">
        <f t="shared" si="13"/>
        <v>N/A</v>
      </c>
      <c r="I119" s="8">
        <v>132.69999999999999</v>
      </c>
      <c r="J119" s="8" t="s">
        <v>1750</v>
      </c>
      <c r="K119" s="25" t="s">
        <v>734</v>
      </c>
      <c r="L119" s="85" t="str">
        <f t="shared" si="15"/>
        <v>N/A</v>
      </c>
    </row>
    <row r="120" spans="1:12" ht="25" x14ac:dyDescent="0.25">
      <c r="A120" s="142" t="s">
        <v>638</v>
      </c>
      <c r="B120" s="21" t="s">
        <v>213</v>
      </c>
      <c r="C120" s="26">
        <v>3497974</v>
      </c>
      <c r="D120" s="7" t="str">
        <f t="shared" si="11"/>
        <v>N/A</v>
      </c>
      <c r="E120" s="26">
        <v>3435084</v>
      </c>
      <c r="F120" s="7" t="str">
        <f t="shared" si="12"/>
        <v>N/A</v>
      </c>
      <c r="G120" s="26">
        <v>2144088</v>
      </c>
      <c r="H120" s="7" t="str">
        <f t="shared" si="13"/>
        <v>N/A</v>
      </c>
      <c r="I120" s="8">
        <v>-1.8</v>
      </c>
      <c r="J120" s="8">
        <v>-37.6</v>
      </c>
      <c r="K120" s="25" t="s">
        <v>734</v>
      </c>
      <c r="L120" s="85" t="str">
        <f t="shared" ref="L120:L131" si="16">IF(J120="Div by 0", "N/A", IF(K120="N/A","N/A", IF(J120&gt;VALUE(MID(K120,1,2)), "No", IF(J120&lt;-1*VALUE(MID(K120,1,2)), "No", "Yes"))))</f>
        <v>No</v>
      </c>
    </row>
    <row r="121" spans="1:12" x14ac:dyDescent="0.25">
      <c r="A121" s="142" t="s">
        <v>639</v>
      </c>
      <c r="B121" s="21" t="s">
        <v>213</v>
      </c>
      <c r="C121" s="22">
        <v>4230</v>
      </c>
      <c r="D121" s="7" t="str">
        <f t="shared" si="11"/>
        <v>N/A</v>
      </c>
      <c r="E121" s="22">
        <v>3998</v>
      </c>
      <c r="F121" s="7" t="str">
        <f t="shared" si="12"/>
        <v>N/A</v>
      </c>
      <c r="G121" s="22">
        <v>2217</v>
      </c>
      <c r="H121" s="7" t="str">
        <f t="shared" si="13"/>
        <v>N/A</v>
      </c>
      <c r="I121" s="8">
        <v>-5.48</v>
      </c>
      <c r="J121" s="8">
        <v>-44.5</v>
      </c>
      <c r="K121" s="25" t="s">
        <v>734</v>
      </c>
      <c r="L121" s="85" t="str">
        <f t="shared" si="16"/>
        <v>No</v>
      </c>
    </row>
    <row r="122" spans="1:12" ht="25" x14ac:dyDescent="0.25">
      <c r="A122" s="142" t="s">
        <v>1433</v>
      </c>
      <c r="B122" s="21" t="s">
        <v>213</v>
      </c>
      <c r="C122" s="26">
        <v>826.94420804000003</v>
      </c>
      <c r="D122" s="7" t="str">
        <f t="shared" si="11"/>
        <v>N/A</v>
      </c>
      <c r="E122" s="26">
        <v>859.20060030000002</v>
      </c>
      <c r="F122" s="7" t="str">
        <f t="shared" si="12"/>
        <v>N/A</v>
      </c>
      <c r="G122" s="26">
        <v>967.11231394000004</v>
      </c>
      <c r="H122" s="7" t="str">
        <f t="shared" si="13"/>
        <v>N/A</v>
      </c>
      <c r="I122" s="8">
        <v>3.9009999999999998</v>
      </c>
      <c r="J122" s="8">
        <v>12.56</v>
      </c>
      <c r="K122" s="25" t="s">
        <v>734</v>
      </c>
      <c r="L122" s="85" t="str">
        <f t="shared" si="16"/>
        <v>Yes</v>
      </c>
    </row>
    <row r="123" spans="1:12" ht="25" x14ac:dyDescent="0.25">
      <c r="A123" s="142" t="s">
        <v>640</v>
      </c>
      <c r="B123" s="21" t="s">
        <v>213</v>
      </c>
      <c r="C123" s="26">
        <v>49060968</v>
      </c>
      <c r="D123" s="7" t="str">
        <f t="shared" ref="D123:D131" si="17">IF($B123="N/A","N/A",IF(C123&gt;10,"No",IF(C123&lt;-10,"No","Yes")))</f>
        <v>N/A</v>
      </c>
      <c r="E123" s="26">
        <v>35304341</v>
      </c>
      <c r="F123" s="7" t="str">
        <f t="shared" ref="F123:F131" si="18">IF($B123="N/A","N/A",IF(E123&gt;10,"No",IF(E123&lt;-10,"No","Yes")))</f>
        <v>N/A</v>
      </c>
      <c r="G123" s="26">
        <v>5692522</v>
      </c>
      <c r="H123" s="7" t="str">
        <f t="shared" ref="H123:H131" si="19">IF($B123="N/A","N/A",IF(G123&gt;10,"No",IF(G123&lt;-10,"No","Yes")))</f>
        <v>N/A</v>
      </c>
      <c r="I123" s="8">
        <v>-28</v>
      </c>
      <c r="J123" s="8">
        <v>-83.9</v>
      </c>
      <c r="K123" s="25" t="s">
        <v>734</v>
      </c>
      <c r="L123" s="85" t="str">
        <f t="shared" si="16"/>
        <v>No</v>
      </c>
    </row>
    <row r="124" spans="1:12" x14ac:dyDescent="0.25">
      <c r="A124" s="142" t="s">
        <v>641</v>
      </c>
      <c r="B124" s="21" t="s">
        <v>213</v>
      </c>
      <c r="C124" s="22">
        <v>1788</v>
      </c>
      <c r="D124" s="7" t="str">
        <f t="shared" si="17"/>
        <v>N/A</v>
      </c>
      <c r="E124" s="22">
        <v>1280</v>
      </c>
      <c r="F124" s="7" t="str">
        <f t="shared" si="18"/>
        <v>N/A</v>
      </c>
      <c r="G124" s="22">
        <v>294</v>
      </c>
      <c r="H124" s="7" t="str">
        <f t="shared" si="19"/>
        <v>N/A</v>
      </c>
      <c r="I124" s="8">
        <v>-28.4</v>
      </c>
      <c r="J124" s="8">
        <v>-77</v>
      </c>
      <c r="K124" s="25" t="s">
        <v>734</v>
      </c>
      <c r="L124" s="85" t="str">
        <f t="shared" si="16"/>
        <v>No</v>
      </c>
    </row>
    <row r="125" spans="1:12" ht="25" x14ac:dyDescent="0.25">
      <c r="A125" s="142" t="s">
        <v>1434</v>
      </c>
      <c r="B125" s="21" t="s">
        <v>213</v>
      </c>
      <c r="C125" s="26">
        <v>27439.020133999999</v>
      </c>
      <c r="D125" s="7" t="str">
        <f t="shared" si="17"/>
        <v>N/A</v>
      </c>
      <c r="E125" s="26">
        <v>27581.516405999999</v>
      </c>
      <c r="F125" s="7" t="str">
        <f t="shared" si="18"/>
        <v>N/A</v>
      </c>
      <c r="G125" s="26">
        <v>19362.319727999999</v>
      </c>
      <c r="H125" s="7" t="str">
        <f t="shared" si="19"/>
        <v>N/A</v>
      </c>
      <c r="I125" s="8">
        <v>0.51929999999999998</v>
      </c>
      <c r="J125" s="8">
        <v>-29.8</v>
      </c>
      <c r="K125" s="25" t="s">
        <v>734</v>
      </c>
      <c r="L125" s="85" t="str">
        <f t="shared" si="16"/>
        <v>Yes</v>
      </c>
    </row>
    <row r="126" spans="1:12" ht="25" x14ac:dyDescent="0.25">
      <c r="A126" s="142" t="s">
        <v>642</v>
      </c>
      <c r="B126" s="21" t="s">
        <v>213</v>
      </c>
      <c r="C126" s="26">
        <v>2191907</v>
      </c>
      <c r="D126" s="7" t="str">
        <f t="shared" si="17"/>
        <v>N/A</v>
      </c>
      <c r="E126" s="26">
        <v>1588548</v>
      </c>
      <c r="F126" s="7" t="str">
        <f t="shared" si="18"/>
        <v>N/A</v>
      </c>
      <c r="G126" s="26">
        <v>352854</v>
      </c>
      <c r="H126" s="7" t="str">
        <f t="shared" si="19"/>
        <v>N/A</v>
      </c>
      <c r="I126" s="8">
        <v>-27.5</v>
      </c>
      <c r="J126" s="8">
        <v>-77.8</v>
      </c>
      <c r="K126" s="25" t="s">
        <v>734</v>
      </c>
      <c r="L126" s="85" t="str">
        <f t="shared" si="16"/>
        <v>No</v>
      </c>
    </row>
    <row r="127" spans="1:12" x14ac:dyDescent="0.25">
      <c r="A127" s="142" t="s">
        <v>643</v>
      </c>
      <c r="B127" s="21" t="s">
        <v>213</v>
      </c>
      <c r="C127" s="22">
        <v>2378</v>
      </c>
      <c r="D127" s="7" t="str">
        <f t="shared" si="17"/>
        <v>N/A</v>
      </c>
      <c r="E127" s="22">
        <v>1703</v>
      </c>
      <c r="F127" s="7" t="str">
        <f t="shared" si="18"/>
        <v>N/A</v>
      </c>
      <c r="G127" s="22">
        <v>676</v>
      </c>
      <c r="H127" s="7" t="str">
        <f t="shared" si="19"/>
        <v>N/A</v>
      </c>
      <c r="I127" s="8">
        <v>-28.4</v>
      </c>
      <c r="J127" s="8">
        <v>-60.3</v>
      </c>
      <c r="K127" s="25" t="s">
        <v>734</v>
      </c>
      <c r="L127" s="85" t="str">
        <f t="shared" si="16"/>
        <v>No</v>
      </c>
    </row>
    <row r="128" spans="1:12" ht="25" x14ac:dyDescent="0.25">
      <c r="A128" s="142" t="s">
        <v>1435</v>
      </c>
      <c r="B128" s="21" t="s">
        <v>213</v>
      </c>
      <c r="C128" s="26">
        <v>921.74390244000006</v>
      </c>
      <c r="D128" s="7" t="str">
        <f t="shared" si="17"/>
        <v>N/A</v>
      </c>
      <c r="E128" s="26">
        <v>932.79389313000001</v>
      </c>
      <c r="F128" s="7" t="str">
        <f t="shared" si="18"/>
        <v>N/A</v>
      </c>
      <c r="G128" s="26">
        <v>521.97337277999998</v>
      </c>
      <c r="H128" s="7" t="str">
        <f t="shared" si="19"/>
        <v>N/A</v>
      </c>
      <c r="I128" s="8">
        <v>1.1990000000000001</v>
      </c>
      <c r="J128" s="8">
        <v>-44</v>
      </c>
      <c r="K128" s="25" t="s">
        <v>734</v>
      </c>
      <c r="L128" s="85" t="str">
        <f t="shared" si="16"/>
        <v>No</v>
      </c>
    </row>
    <row r="129" spans="1:12" ht="25" x14ac:dyDescent="0.25">
      <c r="A129" s="142" t="s">
        <v>644</v>
      </c>
      <c r="B129" s="21" t="s">
        <v>213</v>
      </c>
      <c r="C129" s="26">
        <v>9985103</v>
      </c>
      <c r="D129" s="7" t="str">
        <f t="shared" si="17"/>
        <v>N/A</v>
      </c>
      <c r="E129" s="26">
        <v>7913721</v>
      </c>
      <c r="F129" s="7" t="str">
        <f t="shared" si="18"/>
        <v>N/A</v>
      </c>
      <c r="G129" s="26">
        <v>1353283</v>
      </c>
      <c r="H129" s="7" t="str">
        <f t="shared" si="19"/>
        <v>N/A</v>
      </c>
      <c r="I129" s="8">
        <v>-20.7</v>
      </c>
      <c r="J129" s="8">
        <v>-82.9</v>
      </c>
      <c r="K129" s="25" t="s">
        <v>734</v>
      </c>
      <c r="L129" s="85" t="str">
        <f t="shared" si="16"/>
        <v>No</v>
      </c>
    </row>
    <row r="130" spans="1:12" x14ac:dyDescent="0.25">
      <c r="A130" s="142" t="s">
        <v>645</v>
      </c>
      <c r="B130" s="21" t="s">
        <v>213</v>
      </c>
      <c r="C130" s="22">
        <v>829</v>
      </c>
      <c r="D130" s="7" t="str">
        <f t="shared" si="17"/>
        <v>N/A</v>
      </c>
      <c r="E130" s="22">
        <v>628</v>
      </c>
      <c r="F130" s="7" t="str">
        <f t="shared" si="18"/>
        <v>N/A</v>
      </c>
      <c r="G130" s="22">
        <v>127</v>
      </c>
      <c r="H130" s="7" t="str">
        <f t="shared" si="19"/>
        <v>N/A</v>
      </c>
      <c r="I130" s="8">
        <v>-24.2</v>
      </c>
      <c r="J130" s="8">
        <v>-79.8</v>
      </c>
      <c r="K130" s="25" t="s">
        <v>734</v>
      </c>
      <c r="L130" s="85" t="str">
        <f t="shared" si="16"/>
        <v>No</v>
      </c>
    </row>
    <row r="131" spans="1:12" ht="25" x14ac:dyDescent="0.25">
      <c r="A131" s="142" t="s">
        <v>1436</v>
      </c>
      <c r="B131" s="21" t="s">
        <v>213</v>
      </c>
      <c r="C131" s="26">
        <v>12044.756332999999</v>
      </c>
      <c r="D131" s="7" t="str">
        <f t="shared" si="17"/>
        <v>N/A</v>
      </c>
      <c r="E131" s="26">
        <v>12601.466560999999</v>
      </c>
      <c r="F131" s="7" t="str">
        <f t="shared" si="18"/>
        <v>N/A</v>
      </c>
      <c r="G131" s="26">
        <v>10655.771654</v>
      </c>
      <c r="H131" s="7" t="str">
        <f t="shared" si="19"/>
        <v>N/A</v>
      </c>
      <c r="I131" s="8">
        <v>4.6219999999999999</v>
      </c>
      <c r="J131" s="8">
        <v>-15.4</v>
      </c>
      <c r="K131" s="25" t="s">
        <v>734</v>
      </c>
      <c r="L131" s="85" t="str">
        <f t="shared" si="16"/>
        <v>Yes</v>
      </c>
    </row>
    <row r="132" spans="1:12" x14ac:dyDescent="0.25">
      <c r="A132" s="142" t="s">
        <v>1437</v>
      </c>
      <c r="B132" s="21" t="s">
        <v>213</v>
      </c>
      <c r="C132" s="26">
        <v>331.80707940000002</v>
      </c>
      <c r="D132" s="7" t="str">
        <f t="shared" ref="D132:D143" si="20">IF($B132="N/A","N/A",IF(C132&gt;10,"No",IF(C132&lt;-10,"No","Yes")))</f>
        <v>N/A</v>
      </c>
      <c r="E132" s="26">
        <v>329.77348133999999</v>
      </c>
      <c r="F132" s="7" t="str">
        <f t="shared" ref="F132:F143" si="21">IF($B132="N/A","N/A",IF(E132&gt;10,"No",IF(E132&lt;-10,"No","Yes")))</f>
        <v>N/A</v>
      </c>
      <c r="G132" s="26">
        <v>218.20182066000001</v>
      </c>
      <c r="H132" s="7" t="str">
        <f t="shared" ref="H132:H143" si="22">IF($B132="N/A","N/A",IF(G132&gt;10,"No",IF(G132&lt;-10,"No","Yes")))</f>
        <v>N/A</v>
      </c>
      <c r="I132" s="8">
        <v>-0.61299999999999999</v>
      </c>
      <c r="J132" s="8">
        <v>-33.799999999999997</v>
      </c>
      <c r="K132" s="25" t="s">
        <v>734</v>
      </c>
      <c r="L132" s="85" t="str">
        <f t="shared" ref="L132:L143" si="23">IF(J132="Div by 0", "N/A", IF(K132="N/A","N/A", IF(J132&gt;VALUE(MID(K132,1,2)), "No", IF(J132&lt;-1*VALUE(MID(K132,1,2)), "No", "Yes"))))</f>
        <v>No</v>
      </c>
    </row>
    <row r="133" spans="1:12" x14ac:dyDescent="0.25">
      <c r="A133" s="142" t="s">
        <v>1438</v>
      </c>
      <c r="B133" s="21" t="s">
        <v>213</v>
      </c>
      <c r="C133" s="26">
        <v>350.20666811000001</v>
      </c>
      <c r="D133" s="7" t="str">
        <f t="shared" si="20"/>
        <v>N/A</v>
      </c>
      <c r="E133" s="26">
        <v>303.32436030000002</v>
      </c>
      <c r="F133" s="7" t="str">
        <f t="shared" si="21"/>
        <v>N/A</v>
      </c>
      <c r="G133" s="26">
        <v>236.45017422000001</v>
      </c>
      <c r="H133" s="7" t="str">
        <f t="shared" si="22"/>
        <v>N/A</v>
      </c>
      <c r="I133" s="8">
        <v>-13.4</v>
      </c>
      <c r="J133" s="8">
        <v>-22</v>
      </c>
      <c r="K133" s="25" t="s">
        <v>734</v>
      </c>
      <c r="L133" s="85" t="str">
        <f t="shared" si="23"/>
        <v>Yes</v>
      </c>
    </row>
    <row r="134" spans="1:12" x14ac:dyDescent="0.25">
      <c r="A134" s="142" t="s">
        <v>1439</v>
      </c>
      <c r="B134" s="21" t="s">
        <v>213</v>
      </c>
      <c r="C134" s="26">
        <v>321.75218906999999</v>
      </c>
      <c r="D134" s="7" t="str">
        <f t="shared" si="20"/>
        <v>N/A</v>
      </c>
      <c r="E134" s="26">
        <v>355.05411303</v>
      </c>
      <c r="F134" s="7" t="str">
        <f t="shared" si="21"/>
        <v>N/A</v>
      </c>
      <c r="G134" s="26">
        <v>244.79105659000001</v>
      </c>
      <c r="H134" s="7" t="str">
        <f t="shared" si="22"/>
        <v>N/A</v>
      </c>
      <c r="I134" s="8">
        <v>10.35</v>
      </c>
      <c r="J134" s="8">
        <v>-31.1</v>
      </c>
      <c r="K134" s="25" t="s">
        <v>734</v>
      </c>
      <c r="L134" s="85" t="str">
        <f t="shared" si="23"/>
        <v>No</v>
      </c>
    </row>
    <row r="135" spans="1:12" x14ac:dyDescent="0.25">
      <c r="A135" s="142" t="s">
        <v>1440</v>
      </c>
      <c r="B135" s="21" t="s">
        <v>213</v>
      </c>
      <c r="C135" s="26">
        <v>7801.2240868999997</v>
      </c>
      <c r="D135" s="7" t="str">
        <f t="shared" si="20"/>
        <v>N/A</v>
      </c>
      <c r="E135" s="26">
        <v>10377.869318999999</v>
      </c>
      <c r="F135" s="7" t="str">
        <f t="shared" si="21"/>
        <v>N/A</v>
      </c>
      <c r="G135" s="26">
        <v>14630.378425000001</v>
      </c>
      <c r="H135" s="7" t="str">
        <f t="shared" si="22"/>
        <v>N/A</v>
      </c>
      <c r="I135" s="8">
        <v>33.03</v>
      </c>
      <c r="J135" s="8">
        <v>40.98</v>
      </c>
      <c r="K135" s="25" t="s">
        <v>734</v>
      </c>
      <c r="L135" s="85" t="str">
        <f t="shared" si="23"/>
        <v>No</v>
      </c>
    </row>
    <row r="136" spans="1:12" x14ac:dyDescent="0.25">
      <c r="A136" s="142" t="s">
        <v>1441</v>
      </c>
      <c r="B136" s="21" t="s">
        <v>213</v>
      </c>
      <c r="C136" s="26">
        <v>10960.083623</v>
      </c>
      <c r="D136" s="7" t="str">
        <f t="shared" si="20"/>
        <v>N/A</v>
      </c>
      <c r="E136" s="26">
        <v>14924.524774</v>
      </c>
      <c r="F136" s="7" t="str">
        <f t="shared" si="21"/>
        <v>N/A</v>
      </c>
      <c r="G136" s="26">
        <v>4792.6919860999997</v>
      </c>
      <c r="H136" s="7" t="str">
        <f t="shared" si="22"/>
        <v>N/A</v>
      </c>
      <c r="I136" s="8">
        <v>36.17</v>
      </c>
      <c r="J136" s="8">
        <v>-67.900000000000006</v>
      </c>
      <c r="K136" s="25" t="s">
        <v>734</v>
      </c>
      <c r="L136" s="85" t="str">
        <f t="shared" si="23"/>
        <v>No</v>
      </c>
    </row>
    <row r="137" spans="1:12" x14ac:dyDescent="0.25">
      <c r="A137" s="142" t="s">
        <v>1442</v>
      </c>
      <c r="B137" s="21" t="s">
        <v>213</v>
      </c>
      <c r="C137" s="26">
        <v>5528.7758224999998</v>
      </c>
      <c r="D137" s="7" t="str">
        <f t="shared" si="20"/>
        <v>N/A</v>
      </c>
      <c r="E137" s="26">
        <v>7350.2551821999996</v>
      </c>
      <c r="F137" s="7" t="str">
        <f t="shared" si="21"/>
        <v>N/A</v>
      </c>
      <c r="G137" s="26">
        <v>1113.3031262</v>
      </c>
      <c r="H137" s="7" t="str">
        <f t="shared" si="22"/>
        <v>N/A</v>
      </c>
      <c r="I137" s="8">
        <v>32.950000000000003</v>
      </c>
      <c r="J137" s="8">
        <v>-84.9</v>
      </c>
      <c r="K137" s="25" t="s">
        <v>734</v>
      </c>
      <c r="L137" s="85" t="str">
        <f t="shared" si="23"/>
        <v>No</v>
      </c>
    </row>
    <row r="138" spans="1:12" x14ac:dyDescent="0.25">
      <c r="A138" s="142" t="s">
        <v>1443</v>
      </c>
      <c r="B138" s="21" t="s">
        <v>213</v>
      </c>
      <c r="C138" s="26">
        <v>268.68960654</v>
      </c>
      <c r="D138" s="7" t="str">
        <f t="shared" si="20"/>
        <v>N/A</v>
      </c>
      <c r="E138" s="26">
        <v>400.28356459999998</v>
      </c>
      <c r="F138" s="7" t="str">
        <f t="shared" si="21"/>
        <v>N/A</v>
      </c>
      <c r="G138" s="26">
        <v>397.68393264000002</v>
      </c>
      <c r="H138" s="7" t="str">
        <f t="shared" si="22"/>
        <v>N/A</v>
      </c>
      <c r="I138" s="8">
        <v>48.98</v>
      </c>
      <c r="J138" s="8">
        <v>-0.64900000000000002</v>
      </c>
      <c r="K138" s="25" t="s">
        <v>734</v>
      </c>
      <c r="L138" s="85" t="str">
        <f t="shared" si="23"/>
        <v>Yes</v>
      </c>
    </row>
    <row r="139" spans="1:12" x14ac:dyDescent="0.25">
      <c r="A139" s="142" t="s">
        <v>1444</v>
      </c>
      <c r="B139" s="21" t="s">
        <v>213</v>
      </c>
      <c r="C139" s="26">
        <v>194.14726325000001</v>
      </c>
      <c r="D139" s="7" t="str">
        <f t="shared" si="20"/>
        <v>N/A</v>
      </c>
      <c r="E139" s="26">
        <v>262.45407483999998</v>
      </c>
      <c r="F139" s="7" t="str">
        <f t="shared" si="21"/>
        <v>N/A</v>
      </c>
      <c r="G139" s="26">
        <v>85.076655052000007</v>
      </c>
      <c r="H139" s="7" t="str">
        <f t="shared" si="22"/>
        <v>N/A</v>
      </c>
      <c r="I139" s="8">
        <v>35.18</v>
      </c>
      <c r="J139" s="8">
        <v>-67.599999999999994</v>
      </c>
      <c r="K139" s="25" t="s">
        <v>734</v>
      </c>
      <c r="L139" s="85" t="str">
        <f t="shared" si="23"/>
        <v>No</v>
      </c>
    </row>
    <row r="140" spans="1:12" x14ac:dyDescent="0.25">
      <c r="A140" s="142" t="s">
        <v>1445</v>
      </c>
      <c r="B140" s="21" t="s">
        <v>213</v>
      </c>
      <c r="C140" s="26">
        <v>303.76885148000002</v>
      </c>
      <c r="D140" s="7" t="str">
        <f t="shared" si="20"/>
        <v>N/A</v>
      </c>
      <c r="E140" s="26">
        <v>462.47676195000003</v>
      </c>
      <c r="F140" s="7" t="str">
        <f t="shared" si="21"/>
        <v>N/A</v>
      </c>
      <c r="G140" s="26">
        <v>107.04234270000001</v>
      </c>
      <c r="H140" s="7" t="str">
        <f t="shared" si="22"/>
        <v>N/A</v>
      </c>
      <c r="I140" s="8">
        <v>52.25</v>
      </c>
      <c r="J140" s="8">
        <v>-76.900000000000006</v>
      </c>
      <c r="K140" s="25" t="s">
        <v>734</v>
      </c>
      <c r="L140" s="85" t="str">
        <f t="shared" si="23"/>
        <v>No</v>
      </c>
    </row>
    <row r="141" spans="1:12" x14ac:dyDescent="0.25">
      <c r="A141" s="142" t="s">
        <v>1446</v>
      </c>
      <c r="B141" s="21" t="s">
        <v>213</v>
      </c>
      <c r="C141" s="26">
        <v>5483.5930052000003</v>
      </c>
      <c r="D141" s="7" t="str">
        <f t="shared" si="20"/>
        <v>N/A</v>
      </c>
      <c r="E141" s="26">
        <v>5869.5834721000001</v>
      </c>
      <c r="F141" s="7" t="str">
        <f t="shared" si="21"/>
        <v>N/A</v>
      </c>
      <c r="G141" s="26">
        <v>3152.7742376000001</v>
      </c>
      <c r="H141" s="7" t="str">
        <f t="shared" si="22"/>
        <v>N/A</v>
      </c>
      <c r="I141" s="8">
        <v>7.0389999999999997</v>
      </c>
      <c r="J141" s="8">
        <v>-46.3</v>
      </c>
      <c r="K141" s="25" t="s">
        <v>734</v>
      </c>
      <c r="L141" s="85" t="str">
        <f t="shared" si="23"/>
        <v>No</v>
      </c>
    </row>
    <row r="142" spans="1:12" x14ac:dyDescent="0.25">
      <c r="A142" s="142" t="s">
        <v>1447</v>
      </c>
      <c r="B142" s="21" t="s">
        <v>213</v>
      </c>
      <c r="C142" s="26">
        <v>4520.5120546999997</v>
      </c>
      <c r="D142" s="7" t="str">
        <f t="shared" si="20"/>
        <v>N/A</v>
      </c>
      <c r="E142" s="26">
        <v>4589.5059902000003</v>
      </c>
      <c r="F142" s="7" t="str">
        <f t="shared" si="21"/>
        <v>N/A</v>
      </c>
      <c r="G142" s="26">
        <v>2831.3581881999999</v>
      </c>
      <c r="H142" s="7" t="str">
        <f t="shared" si="22"/>
        <v>N/A</v>
      </c>
      <c r="I142" s="8">
        <v>1.526</v>
      </c>
      <c r="J142" s="8">
        <v>-38.299999999999997</v>
      </c>
      <c r="K142" s="25" t="s">
        <v>734</v>
      </c>
      <c r="L142" s="85" t="str">
        <f t="shared" si="23"/>
        <v>No</v>
      </c>
    </row>
    <row r="143" spans="1:12" x14ac:dyDescent="0.25">
      <c r="A143" s="142" t="s">
        <v>1448</v>
      </c>
      <c r="B143" s="21" t="s">
        <v>213</v>
      </c>
      <c r="C143" s="26">
        <v>6351.5150897000003</v>
      </c>
      <c r="D143" s="7" t="str">
        <f t="shared" si="20"/>
        <v>N/A</v>
      </c>
      <c r="E143" s="26">
        <v>6966.5675321999997</v>
      </c>
      <c r="F143" s="7" t="str">
        <f t="shared" si="21"/>
        <v>N/A</v>
      </c>
      <c r="G143" s="26">
        <v>954.21092204000001</v>
      </c>
      <c r="H143" s="7" t="str">
        <f t="shared" si="22"/>
        <v>N/A</v>
      </c>
      <c r="I143" s="8">
        <v>9.6839999999999993</v>
      </c>
      <c r="J143" s="8">
        <v>-86.3</v>
      </c>
      <c r="K143" s="25" t="s">
        <v>734</v>
      </c>
      <c r="L143" s="85" t="str">
        <f t="shared" si="23"/>
        <v>No</v>
      </c>
    </row>
    <row r="144" spans="1:12" x14ac:dyDescent="0.25">
      <c r="A144" s="142" t="s">
        <v>89</v>
      </c>
      <c r="B144" s="21" t="s">
        <v>213</v>
      </c>
      <c r="C144" s="4">
        <v>8.1605791378999992</v>
      </c>
      <c r="D144" s="7" t="str">
        <f t="shared" ref="D144:D161" si="24">IF($B144="N/A","N/A",IF(C144&gt;10,"No",IF(C144&lt;-10,"No","Yes")))</f>
        <v>N/A</v>
      </c>
      <c r="E144" s="4">
        <v>9.0040086339999998</v>
      </c>
      <c r="F144" s="7" t="str">
        <f t="shared" ref="F144:F161" si="25">IF($B144="N/A","N/A",IF(E144&gt;10,"No",IF(E144&lt;-10,"No","Yes")))</f>
        <v>N/A</v>
      </c>
      <c r="G144" s="4">
        <v>6.8456986799999999</v>
      </c>
      <c r="H144" s="7" t="str">
        <f t="shared" ref="H144:H161" si="26">IF($B144="N/A","N/A",IF(G144&gt;10,"No",IF(G144&lt;-10,"No","Yes")))</f>
        <v>N/A</v>
      </c>
      <c r="I144" s="8">
        <v>10.34</v>
      </c>
      <c r="J144" s="8">
        <v>-24</v>
      </c>
      <c r="K144" s="25" t="s">
        <v>734</v>
      </c>
      <c r="L144" s="85" t="str">
        <f t="shared" ref="L144:L161" si="27">IF(J144="Div by 0", "N/A", IF(K144="N/A","N/A", IF(J144&gt;VALUE(MID(K144,1,2)), "No", IF(J144&lt;-1*VALUE(MID(K144,1,2)), "No", "Yes"))))</f>
        <v>Yes</v>
      </c>
    </row>
    <row r="145" spans="1:12" x14ac:dyDescent="0.25">
      <c r="A145" s="142" t="s">
        <v>474</v>
      </c>
      <c r="B145" s="21" t="s">
        <v>213</v>
      </c>
      <c r="C145" s="4">
        <v>9.0356211989999995</v>
      </c>
      <c r="D145" s="7" t="str">
        <f t="shared" si="24"/>
        <v>N/A</v>
      </c>
      <c r="E145" s="4">
        <v>10.11684662</v>
      </c>
      <c r="F145" s="7" t="str">
        <f t="shared" si="25"/>
        <v>N/A</v>
      </c>
      <c r="G145" s="4">
        <v>9.5470383274999993</v>
      </c>
      <c r="H145" s="7" t="str">
        <f t="shared" si="26"/>
        <v>N/A</v>
      </c>
      <c r="I145" s="8">
        <v>11.97</v>
      </c>
      <c r="J145" s="8">
        <v>-5.63</v>
      </c>
      <c r="K145" s="25" t="s">
        <v>734</v>
      </c>
      <c r="L145" s="85" t="str">
        <f t="shared" si="27"/>
        <v>Yes</v>
      </c>
    </row>
    <row r="146" spans="1:12" x14ac:dyDescent="0.25">
      <c r="A146" s="142" t="s">
        <v>475</v>
      </c>
      <c r="B146" s="21" t="s">
        <v>213</v>
      </c>
      <c r="C146" s="4">
        <v>7.5916007821000004</v>
      </c>
      <c r="D146" s="7" t="str">
        <f t="shared" si="24"/>
        <v>N/A</v>
      </c>
      <c r="E146" s="4">
        <v>8.3569714161000004</v>
      </c>
      <c r="F146" s="7" t="str">
        <f t="shared" si="25"/>
        <v>N/A</v>
      </c>
      <c r="G146" s="4">
        <v>5.8567471309999997</v>
      </c>
      <c r="H146" s="7" t="str">
        <f t="shared" si="26"/>
        <v>N/A</v>
      </c>
      <c r="I146" s="8">
        <v>10.08</v>
      </c>
      <c r="J146" s="8">
        <v>-29.9</v>
      </c>
      <c r="K146" s="25" t="s">
        <v>734</v>
      </c>
      <c r="L146" s="85" t="str">
        <f t="shared" si="27"/>
        <v>Yes</v>
      </c>
    </row>
    <row r="147" spans="1:12" x14ac:dyDescent="0.25">
      <c r="A147" s="142" t="s">
        <v>1449</v>
      </c>
      <c r="B147" s="21" t="s">
        <v>213</v>
      </c>
      <c r="C147" s="4">
        <v>20.321534338999999</v>
      </c>
      <c r="D147" s="7" t="str">
        <f t="shared" si="24"/>
        <v>N/A</v>
      </c>
      <c r="E147" s="4">
        <v>25.235892692</v>
      </c>
      <c r="F147" s="7" t="str">
        <f t="shared" si="25"/>
        <v>N/A</v>
      </c>
      <c r="G147" s="4">
        <v>33.709604005000003</v>
      </c>
      <c r="H147" s="7" t="str">
        <f t="shared" si="26"/>
        <v>N/A</v>
      </c>
      <c r="I147" s="8">
        <v>24.18</v>
      </c>
      <c r="J147" s="8">
        <v>33.58</v>
      </c>
      <c r="K147" s="25" t="s">
        <v>734</v>
      </c>
      <c r="L147" s="85" t="str">
        <f t="shared" si="27"/>
        <v>No</v>
      </c>
    </row>
    <row r="148" spans="1:12" x14ac:dyDescent="0.25">
      <c r="A148" s="142" t="s">
        <v>1450</v>
      </c>
      <c r="B148" s="21" t="s">
        <v>213</v>
      </c>
      <c r="C148" s="4">
        <v>33.221112075999997</v>
      </c>
      <c r="D148" s="7" t="str">
        <f t="shared" si="24"/>
        <v>N/A</v>
      </c>
      <c r="E148" s="4">
        <v>42.671202485000002</v>
      </c>
      <c r="F148" s="7" t="str">
        <f t="shared" si="25"/>
        <v>N/A</v>
      </c>
      <c r="G148" s="4">
        <v>34.355400697</v>
      </c>
      <c r="H148" s="7" t="str">
        <f t="shared" si="26"/>
        <v>N/A</v>
      </c>
      <c r="I148" s="8">
        <v>28.45</v>
      </c>
      <c r="J148" s="8">
        <v>-19.5</v>
      </c>
      <c r="K148" s="25" t="s">
        <v>734</v>
      </c>
      <c r="L148" s="85" t="str">
        <f t="shared" si="27"/>
        <v>Yes</v>
      </c>
    </row>
    <row r="149" spans="1:12" x14ac:dyDescent="0.25">
      <c r="A149" s="142" t="s">
        <v>1451</v>
      </c>
      <c r="B149" s="21" t="s">
        <v>213</v>
      </c>
      <c r="C149" s="4">
        <v>10.745558106000001</v>
      </c>
      <c r="D149" s="7" t="str">
        <f t="shared" si="24"/>
        <v>N/A</v>
      </c>
      <c r="E149" s="4">
        <v>13.168230417</v>
      </c>
      <c r="F149" s="7" t="str">
        <f t="shared" si="25"/>
        <v>N/A</v>
      </c>
      <c r="G149" s="4">
        <v>6.4503363672000003</v>
      </c>
      <c r="H149" s="7" t="str">
        <f t="shared" si="26"/>
        <v>N/A</v>
      </c>
      <c r="I149" s="8">
        <v>22.55</v>
      </c>
      <c r="J149" s="8">
        <v>-51</v>
      </c>
      <c r="K149" s="25" t="s">
        <v>734</v>
      </c>
      <c r="L149" s="85" t="str">
        <f t="shared" si="27"/>
        <v>No</v>
      </c>
    </row>
    <row r="150" spans="1:12" x14ac:dyDescent="0.25">
      <c r="A150" s="142" t="s">
        <v>90</v>
      </c>
      <c r="B150" s="21" t="s">
        <v>213</v>
      </c>
      <c r="C150" s="4">
        <v>22.714238706</v>
      </c>
      <c r="D150" s="7" t="str">
        <f t="shared" si="24"/>
        <v>N/A</v>
      </c>
      <c r="E150" s="4">
        <v>28.146777674999999</v>
      </c>
      <c r="F150" s="7" t="str">
        <f t="shared" si="25"/>
        <v>N/A</v>
      </c>
      <c r="G150" s="4">
        <v>24.515248066000002</v>
      </c>
      <c r="H150" s="7" t="str">
        <f t="shared" si="26"/>
        <v>N/A</v>
      </c>
      <c r="I150" s="8">
        <v>23.92</v>
      </c>
      <c r="J150" s="8">
        <v>-12.9</v>
      </c>
      <c r="K150" s="25" t="s">
        <v>734</v>
      </c>
      <c r="L150" s="85" t="str">
        <f t="shared" si="27"/>
        <v>Yes</v>
      </c>
    </row>
    <row r="151" spans="1:12" x14ac:dyDescent="0.25">
      <c r="A151" s="142" t="s">
        <v>476</v>
      </c>
      <c r="B151" s="21" t="s">
        <v>213</v>
      </c>
      <c r="C151" s="4">
        <v>21.915725456000001</v>
      </c>
      <c r="D151" s="7" t="str">
        <f t="shared" si="24"/>
        <v>N/A</v>
      </c>
      <c r="E151" s="4">
        <v>28.442538085999999</v>
      </c>
      <c r="F151" s="7" t="str">
        <f t="shared" si="25"/>
        <v>N/A</v>
      </c>
      <c r="G151" s="4">
        <v>13.588850173999999</v>
      </c>
      <c r="H151" s="7" t="str">
        <f t="shared" si="26"/>
        <v>N/A</v>
      </c>
      <c r="I151" s="8">
        <v>29.78</v>
      </c>
      <c r="J151" s="8">
        <v>-52.2</v>
      </c>
      <c r="K151" s="25" t="s">
        <v>734</v>
      </c>
      <c r="L151" s="85" t="str">
        <f t="shared" si="27"/>
        <v>No</v>
      </c>
    </row>
    <row r="152" spans="1:12" x14ac:dyDescent="0.25">
      <c r="A152" s="142" t="s">
        <v>477</v>
      </c>
      <c r="B152" s="21" t="s">
        <v>213</v>
      </c>
      <c r="C152" s="4">
        <v>22.332738247000002</v>
      </c>
      <c r="D152" s="7" t="str">
        <f t="shared" si="24"/>
        <v>N/A</v>
      </c>
      <c r="E152" s="4">
        <v>26.794675976000001</v>
      </c>
      <c r="F152" s="7" t="str">
        <f t="shared" si="25"/>
        <v>N/A</v>
      </c>
      <c r="G152" s="4">
        <v>7.5187969925000004</v>
      </c>
      <c r="H152" s="7" t="str">
        <f t="shared" si="26"/>
        <v>N/A</v>
      </c>
      <c r="I152" s="8">
        <v>19.98</v>
      </c>
      <c r="J152" s="8">
        <v>-71.900000000000006</v>
      </c>
      <c r="K152" s="25" t="s">
        <v>734</v>
      </c>
      <c r="L152" s="85" t="str">
        <f t="shared" si="27"/>
        <v>No</v>
      </c>
    </row>
    <row r="153" spans="1:12" x14ac:dyDescent="0.25">
      <c r="A153" s="142" t="s">
        <v>117</v>
      </c>
      <c r="B153" s="21" t="s">
        <v>213</v>
      </c>
      <c r="C153" s="4">
        <v>64.870963192999994</v>
      </c>
      <c r="D153" s="7" t="str">
        <f t="shared" si="24"/>
        <v>N/A</v>
      </c>
      <c r="E153" s="4">
        <v>72.667283380000001</v>
      </c>
      <c r="F153" s="7" t="str">
        <f t="shared" si="25"/>
        <v>N/A</v>
      </c>
      <c r="G153" s="4">
        <v>63.559399181000003</v>
      </c>
      <c r="H153" s="7" t="str">
        <f t="shared" si="26"/>
        <v>N/A</v>
      </c>
      <c r="I153" s="8">
        <v>12.02</v>
      </c>
      <c r="J153" s="8">
        <v>-12.5</v>
      </c>
      <c r="K153" s="25" t="s">
        <v>734</v>
      </c>
      <c r="L153" s="85" t="str">
        <f t="shared" si="27"/>
        <v>Yes</v>
      </c>
    </row>
    <row r="154" spans="1:12" x14ac:dyDescent="0.25">
      <c r="A154" s="142" t="s">
        <v>478</v>
      </c>
      <c r="B154" s="21" t="s">
        <v>213</v>
      </c>
      <c r="C154" s="4">
        <v>66.138140746999994</v>
      </c>
      <c r="D154" s="7" t="str">
        <f t="shared" si="24"/>
        <v>N/A</v>
      </c>
      <c r="E154" s="4">
        <v>77.103978701000003</v>
      </c>
      <c r="F154" s="7" t="str">
        <f t="shared" si="25"/>
        <v>N/A</v>
      </c>
      <c r="G154" s="4">
        <v>56.724738676000001</v>
      </c>
      <c r="H154" s="7" t="str">
        <f t="shared" si="26"/>
        <v>N/A</v>
      </c>
      <c r="I154" s="8">
        <v>16.579999999999998</v>
      </c>
      <c r="J154" s="8">
        <v>-26.4</v>
      </c>
      <c r="K154" s="25" t="s">
        <v>734</v>
      </c>
      <c r="L154" s="85" t="str">
        <f t="shared" si="27"/>
        <v>Yes</v>
      </c>
    </row>
    <row r="155" spans="1:12" x14ac:dyDescent="0.25">
      <c r="A155" s="142" t="s">
        <v>479</v>
      </c>
      <c r="B155" s="21" t="s">
        <v>213</v>
      </c>
      <c r="C155" s="4">
        <v>63.963274675000001</v>
      </c>
      <c r="D155" s="7" t="str">
        <f t="shared" si="24"/>
        <v>N/A</v>
      </c>
      <c r="E155" s="4">
        <v>69.517783111</v>
      </c>
      <c r="F155" s="7" t="str">
        <f t="shared" si="25"/>
        <v>N/A</v>
      </c>
      <c r="G155" s="4">
        <v>30.470914127</v>
      </c>
      <c r="H155" s="7" t="str">
        <f t="shared" si="26"/>
        <v>N/A</v>
      </c>
      <c r="I155" s="8">
        <v>8.6839999999999993</v>
      </c>
      <c r="J155" s="8">
        <v>-56.2</v>
      </c>
      <c r="K155" s="25" t="s">
        <v>734</v>
      </c>
      <c r="L155" s="85" t="str">
        <f t="shared" si="27"/>
        <v>No</v>
      </c>
    </row>
    <row r="156" spans="1:12" x14ac:dyDescent="0.25">
      <c r="A156" s="142" t="s">
        <v>1452</v>
      </c>
      <c r="B156" s="21" t="s">
        <v>213</v>
      </c>
      <c r="C156" s="22">
        <v>1.2534562212</v>
      </c>
      <c r="D156" s="7" t="str">
        <f t="shared" si="24"/>
        <v>N/A</v>
      </c>
      <c r="E156" s="22">
        <v>1.1041095889999999</v>
      </c>
      <c r="F156" s="7" t="str">
        <f t="shared" si="25"/>
        <v>N/A</v>
      </c>
      <c r="G156" s="22">
        <v>0.77127659569999996</v>
      </c>
      <c r="H156" s="7" t="str">
        <f t="shared" si="26"/>
        <v>N/A</v>
      </c>
      <c r="I156" s="8">
        <v>-11.9</v>
      </c>
      <c r="J156" s="8">
        <v>-30.1</v>
      </c>
      <c r="K156" s="25" t="s">
        <v>734</v>
      </c>
      <c r="L156" s="85" t="str">
        <f t="shared" si="27"/>
        <v>No</v>
      </c>
    </row>
    <row r="157" spans="1:12" x14ac:dyDescent="0.25">
      <c r="A157" s="142" t="s">
        <v>1453</v>
      </c>
      <c r="B157" s="21" t="s">
        <v>213</v>
      </c>
      <c r="C157" s="22">
        <v>1.1586538462</v>
      </c>
      <c r="D157" s="7" t="str">
        <f t="shared" si="24"/>
        <v>N/A</v>
      </c>
      <c r="E157" s="22">
        <v>1.0087719298</v>
      </c>
      <c r="F157" s="7" t="str">
        <f t="shared" si="25"/>
        <v>N/A</v>
      </c>
      <c r="G157" s="22">
        <v>0.60583941610000003</v>
      </c>
      <c r="H157" s="7" t="str">
        <f t="shared" si="26"/>
        <v>N/A</v>
      </c>
      <c r="I157" s="8">
        <v>-12.9</v>
      </c>
      <c r="J157" s="8">
        <v>-39.9</v>
      </c>
      <c r="K157" s="25" t="s">
        <v>734</v>
      </c>
      <c r="L157" s="85" t="str">
        <f t="shared" si="27"/>
        <v>No</v>
      </c>
    </row>
    <row r="158" spans="1:12" x14ac:dyDescent="0.25">
      <c r="A158" s="142" t="s">
        <v>1454</v>
      </c>
      <c r="B158" s="21" t="s">
        <v>213</v>
      </c>
      <c r="C158" s="22">
        <v>1.3258678611000001</v>
      </c>
      <c r="D158" s="7" t="str">
        <f t="shared" si="24"/>
        <v>N/A</v>
      </c>
      <c r="E158" s="22">
        <v>1.1906005222</v>
      </c>
      <c r="F158" s="7" t="str">
        <f t="shared" si="25"/>
        <v>N/A</v>
      </c>
      <c r="G158" s="22">
        <v>1.0472972973000001</v>
      </c>
      <c r="H158" s="7" t="str">
        <f t="shared" si="26"/>
        <v>N/A</v>
      </c>
      <c r="I158" s="8">
        <v>-10.199999999999999</v>
      </c>
      <c r="J158" s="8">
        <v>-12</v>
      </c>
      <c r="K158" s="25" t="s">
        <v>734</v>
      </c>
      <c r="L158" s="85" t="str">
        <f t="shared" si="27"/>
        <v>Yes</v>
      </c>
    </row>
    <row r="159" spans="1:12" x14ac:dyDescent="0.25">
      <c r="A159" s="142" t="s">
        <v>1455</v>
      </c>
      <c r="B159" s="21" t="s">
        <v>213</v>
      </c>
      <c r="C159" s="22">
        <v>234.30696276</v>
      </c>
      <c r="D159" s="7" t="str">
        <f t="shared" si="24"/>
        <v>N/A</v>
      </c>
      <c r="E159" s="22">
        <v>244.53714565000001</v>
      </c>
      <c r="F159" s="7" t="str">
        <f t="shared" si="25"/>
        <v>N/A</v>
      </c>
      <c r="G159" s="22">
        <v>249.80880367</v>
      </c>
      <c r="H159" s="7" t="str">
        <f t="shared" si="26"/>
        <v>N/A</v>
      </c>
      <c r="I159" s="8">
        <v>4.3659999999999997</v>
      </c>
      <c r="J159" s="8">
        <v>2.1560000000000001</v>
      </c>
      <c r="K159" s="25" t="s">
        <v>734</v>
      </c>
      <c r="L159" s="85" t="str">
        <f t="shared" si="27"/>
        <v>Yes</v>
      </c>
    </row>
    <row r="160" spans="1:12" x14ac:dyDescent="0.25">
      <c r="A160" s="142" t="s">
        <v>1456</v>
      </c>
      <c r="B160" s="21" t="s">
        <v>213</v>
      </c>
      <c r="C160" s="22">
        <v>221.59136973</v>
      </c>
      <c r="D160" s="7" t="str">
        <f t="shared" si="24"/>
        <v>N/A</v>
      </c>
      <c r="E160" s="22">
        <v>228.78925477000001</v>
      </c>
      <c r="F160" s="7" t="str">
        <f t="shared" si="25"/>
        <v>N/A</v>
      </c>
      <c r="G160" s="22">
        <v>92.046653144000004</v>
      </c>
      <c r="H160" s="7" t="str">
        <f t="shared" si="26"/>
        <v>N/A</v>
      </c>
      <c r="I160" s="8">
        <v>3.2480000000000002</v>
      </c>
      <c r="J160" s="8">
        <v>-59.8</v>
      </c>
      <c r="K160" s="25" t="s">
        <v>734</v>
      </c>
      <c r="L160" s="85" t="str">
        <f t="shared" si="27"/>
        <v>No</v>
      </c>
    </row>
    <row r="161" spans="1:12" x14ac:dyDescent="0.25">
      <c r="A161" s="142" t="s">
        <v>1457</v>
      </c>
      <c r="B161" s="21" t="s">
        <v>213</v>
      </c>
      <c r="C161" s="22">
        <v>265.07990505999999</v>
      </c>
      <c r="D161" s="7" t="str">
        <f t="shared" si="24"/>
        <v>N/A</v>
      </c>
      <c r="E161" s="22">
        <v>282.17812758999997</v>
      </c>
      <c r="F161" s="7" t="str">
        <f t="shared" si="25"/>
        <v>N/A</v>
      </c>
      <c r="G161" s="22">
        <v>91.631901839999998</v>
      </c>
      <c r="H161" s="7" t="str">
        <f t="shared" si="26"/>
        <v>N/A</v>
      </c>
      <c r="I161" s="8">
        <v>6.45</v>
      </c>
      <c r="J161" s="8">
        <v>-67.5</v>
      </c>
      <c r="K161" s="25" t="s">
        <v>734</v>
      </c>
      <c r="L161" s="85" t="str">
        <f t="shared" si="27"/>
        <v>No</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1750</v>
      </c>
      <c r="J162" s="8" t="s">
        <v>1750</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0</v>
      </c>
      <c r="H163" s="7" t="str">
        <f t="shared" si="30"/>
        <v>N/A</v>
      </c>
      <c r="I163" s="8" t="s">
        <v>1750</v>
      </c>
      <c r="J163" s="8" t="s">
        <v>1750</v>
      </c>
      <c r="K163" s="10" t="s">
        <v>213</v>
      </c>
      <c r="L163" s="85" t="str">
        <f t="shared" si="31"/>
        <v>N/A</v>
      </c>
    </row>
    <row r="164" spans="1:12" ht="25" x14ac:dyDescent="0.25">
      <c r="A164" s="142" t="s">
        <v>1591</v>
      </c>
      <c r="B164" s="21" t="s">
        <v>213</v>
      </c>
      <c r="C164" s="22">
        <v>0</v>
      </c>
      <c r="D164" s="7" t="str">
        <f t="shared" si="28"/>
        <v>N/A</v>
      </c>
      <c r="E164" s="22">
        <v>0</v>
      </c>
      <c r="F164" s="7" t="str">
        <f t="shared" si="29"/>
        <v>N/A</v>
      </c>
      <c r="G164" s="22">
        <v>0</v>
      </c>
      <c r="H164" s="7" t="str">
        <f t="shared" si="30"/>
        <v>N/A</v>
      </c>
      <c r="I164" s="8" t="s">
        <v>1750</v>
      </c>
      <c r="J164" s="8" t="s">
        <v>1750</v>
      </c>
      <c r="K164" s="10" t="s">
        <v>213</v>
      </c>
      <c r="L164" s="85" t="str">
        <f t="shared" si="31"/>
        <v>N/A</v>
      </c>
    </row>
    <row r="165" spans="1:12" ht="25" x14ac:dyDescent="0.25">
      <c r="A165" s="142" t="s">
        <v>1458</v>
      </c>
      <c r="B165" s="21" t="s">
        <v>213</v>
      </c>
      <c r="C165" s="22">
        <v>31</v>
      </c>
      <c r="D165" s="7" t="str">
        <f t="shared" si="28"/>
        <v>N/A</v>
      </c>
      <c r="E165" s="22">
        <v>30</v>
      </c>
      <c r="F165" s="7" t="str">
        <f t="shared" si="29"/>
        <v>N/A</v>
      </c>
      <c r="G165" s="22">
        <v>29</v>
      </c>
      <c r="H165" s="7" t="str">
        <f t="shared" si="30"/>
        <v>N/A</v>
      </c>
      <c r="I165" s="8">
        <v>-3.23</v>
      </c>
      <c r="J165" s="8">
        <v>-3.33</v>
      </c>
      <c r="K165" s="10" t="s">
        <v>213</v>
      </c>
      <c r="L165" s="85" t="str">
        <f t="shared" si="31"/>
        <v>N/A</v>
      </c>
    </row>
    <row r="166" spans="1:12" x14ac:dyDescent="0.25">
      <c r="A166" s="142" t="s">
        <v>1592</v>
      </c>
      <c r="B166" s="21" t="s">
        <v>213</v>
      </c>
      <c r="C166" s="22">
        <v>0</v>
      </c>
      <c r="D166" s="7" t="str">
        <f t="shared" si="28"/>
        <v>N/A</v>
      </c>
      <c r="E166" s="22">
        <v>0</v>
      </c>
      <c r="F166" s="7" t="str">
        <f t="shared" si="29"/>
        <v>N/A</v>
      </c>
      <c r="G166" s="22">
        <v>0</v>
      </c>
      <c r="H166" s="7" t="str">
        <f t="shared" si="30"/>
        <v>N/A</v>
      </c>
      <c r="I166" s="8" t="s">
        <v>1750</v>
      </c>
      <c r="J166" s="8" t="s">
        <v>1750</v>
      </c>
      <c r="K166" s="10" t="s">
        <v>213</v>
      </c>
      <c r="L166" s="85" t="str">
        <f t="shared" si="31"/>
        <v>N/A</v>
      </c>
    </row>
    <row r="167" spans="1:12" x14ac:dyDescent="0.25">
      <c r="A167" s="142" t="s">
        <v>1593</v>
      </c>
      <c r="B167" s="21" t="s">
        <v>213</v>
      </c>
      <c r="C167" s="22">
        <v>11</v>
      </c>
      <c r="D167" s="7" t="str">
        <f t="shared" si="28"/>
        <v>N/A</v>
      </c>
      <c r="E167" s="22">
        <v>11</v>
      </c>
      <c r="F167" s="7" t="str">
        <f t="shared" si="29"/>
        <v>N/A</v>
      </c>
      <c r="G167" s="22">
        <v>11</v>
      </c>
      <c r="H167" s="7" t="str">
        <f t="shared" si="30"/>
        <v>N/A</v>
      </c>
      <c r="I167" s="8">
        <v>150</v>
      </c>
      <c r="J167" s="8">
        <v>-80</v>
      </c>
      <c r="K167" s="10" t="s">
        <v>213</v>
      </c>
      <c r="L167" s="85" t="str">
        <f t="shared" si="31"/>
        <v>N/A</v>
      </c>
    </row>
    <row r="168" spans="1:12" x14ac:dyDescent="0.25">
      <c r="A168" s="142" t="s">
        <v>125</v>
      </c>
      <c r="B168" s="21" t="s">
        <v>213</v>
      </c>
      <c r="C168" s="26">
        <v>443865</v>
      </c>
      <c r="D168" s="7" t="str">
        <f t="shared" si="28"/>
        <v>N/A</v>
      </c>
      <c r="E168" s="26">
        <v>469491</v>
      </c>
      <c r="F168" s="7" t="str">
        <f t="shared" si="29"/>
        <v>N/A</v>
      </c>
      <c r="G168" s="26">
        <v>328019</v>
      </c>
      <c r="H168" s="7" t="str">
        <f t="shared" si="30"/>
        <v>N/A</v>
      </c>
      <c r="I168" s="8">
        <v>5.7729999999999997</v>
      </c>
      <c r="J168" s="8">
        <v>-30.1</v>
      </c>
      <c r="K168" s="10" t="s">
        <v>213</v>
      </c>
      <c r="L168" s="85" t="str">
        <f t="shared" si="31"/>
        <v>N/A</v>
      </c>
    </row>
    <row r="169" spans="1:12" x14ac:dyDescent="0.25">
      <c r="A169" s="142" t="s">
        <v>1594</v>
      </c>
      <c r="B169" s="21" t="s">
        <v>213</v>
      </c>
      <c r="C169" s="26">
        <v>180058</v>
      </c>
      <c r="D169" s="7" t="str">
        <f t="shared" si="28"/>
        <v>N/A</v>
      </c>
      <c r="E169" s="26">
        <v>396144</v>
      </c>
      <c r="F169" s="7" t="str">
        <f t="shared" si="29"/>
        <v>N/A</v>
      </c>
      <c r="G169" s="26">
        <v>221264</v>
      </c>
      <c r="H169" s="7" t="str">
        <f t="shared" si="30"/>
        <v>N/A</v>
      </c>
      <c r="I169" s="8">
        <v>120</v>
      </c>
      <c r="J169" s="8">
        <v>-44.1</v>
      </c>
      <c r="K169" s="10" t="s">
        <v>213</v>
      </c>
      <c r="L169" s="85" t="str">
        <f t="shared" si="31"/>
        <v>N/A</v>
      </c>
    </row>
    <row r="170" spans="1:12" x14ac:dyDescent="0.25">
      <c r="A170" s="142" t="s">
        <v>1351</v>
      </c>
      <c r="B170" s="21" t="s">
        <v>213</v>
      </c>
      <c r="C170" s="26">
        <v>302438</v>
      </c>
      <c r="D170" s="7" t="str">
        <f t="shared" si="28"/>
        <v>N/A</v>
      </c>
      <c r="E170" s="26">
        <v>309053</v>
      </c>
      <c r="F170" s="7" t="str">
        <f t="shared" si="29"/>
        <v>N/A</v>
      </c>
      <c r="G170" s="26">
        <v>306280</v>
      </c>
      <c r="H170" s="7" t="str">
        <f t="shared" si="30"/>
        <v>N/A</v>
      </c>
      <c r="I170" s="8">
        <v>2.1869999999999998</v>
      </c>
      <c r="J170" s="8">
        <v>-0.89700000000000002</v>
      </c>
      <c r="K170" s="10" t="s">
        <v>213</v>
      </c>
      <c r="L170" s="85" t="str">
        <f t="shared" si="31"/>
        <v>N/A</v>
      </c>
    </row>
    <row r="171" spans="1:12" x14ac:dyDescent="0.25">
      <c r="A171" s="142" t="s">
        <v>1588</v>
      </c>
      <c r="B171" s="21" t="s">
        <v>213</v>
      </c>
      <c r="C171" s="26">
        <v>79798</v>
      </c>
      <c r="D171" s="7" t="str">
        <f t="shared" si="28"/>
        <v>N/A</v>
      </c>
      <c r="E171" s="26">
        <v>168736</v>
      </c>
      <c r="F171" s="7" t="str">
        <f t="shared" si="29"/>
        <v>N/A</v>
      </c>
      <c r="G171" s="26">
        <v>188426</v>
      </c>
      <c r="H171" s="7" t="str">
        <f t="shared" si="30"/>
        <v>N/A</v>
      </c>
      <c r="I171" s="8">
        <v>111.5</v>
      </c>
      <c r="J171" s="8">
        <v>11.67</v>
      </c>
      <c r="K171" s="10" t="s">
        <v>213</v>
      </c>
      <c r="L171" s="85" t="str">
        <f t="shared" si="31"/>
        <v>N/A</v>
      </c>
    </row>
    <row r="172" spans="1:12" x14ac:dyDescent="0.25">
      <c r="A172" s="142" t="s">
        <v>1589</v>
      </c>
      <c r="B172" s="21" t="s">
        <v>213</v>
      </c>
      <c r="C172" s="26">
        <v>242009</v>
      </c>
      <c r="D172" s="7" t="str">
        <f t="shared" si="28"/>
        <v>N/A</v>
      </c>
      <c r="E172" s="26">
        <v>378166</v>
      </c>
      <c r="F172" s="7" t="str">
        <f t="shared" si="29"/>
        <v>N/A</v>
      </c>
      <c r="G172" s="26">
        <v>224508</v>
      </c>
      <c r="H172" s="7" t="str">
        <f t="shared" si="30"/>
        <v>N/A</v>
      </c>
      <c r="I172" s="8">
        <v>56.26</v>
      </c>
      <c r="J172" s="8">
        <v>-40.6</v>
      </c>
      <c r="K172" s="10" t="s">
        <v>213</v>
      </c>
      <c r="L172" s="85" t="str">
        <f t="shared" si="31"/>
        <v>N/A</v>
      </c>
    </row>
    <row r="173" spans="1:12" ht="25" x14ac:dyDescent="0.25">
      <c r="A173" s="142" t="s">
        <v>1352</v>
      </c>
      <c r="B173" s="21" t="s">
        <v>213</v>
      </c>
      <c r="C173" s="26">
        <v>66213</v>
      </c>
      <c r="D173" s="7" t="str">
        <f t="shared" ref="D173:D187" si="32">IF($B173="N/A","N/A",IF(C173&gt;10,"No",IF(C173&lt;-10,"No","Yes")))</f>
        <v>N/A</v>
      </c>
      <c r="E173" s="26">
        <v>24869</v>
      </c>
      <c r="F173" s="7" t="str">
        <f t="shared" ref="F173:F187" si="33">IF($B173="N/A","N/A",IF(E173&gt;10,"No",IF(E173&lt;-10,"No","Yes")))</f>
        <v>N/A</v>
      </c>
      <c r="G173" s="26">
        <v>5899</v>
      </c>
      <c r="H173" s="7" t="str">
        <f t="shared" ref="H173:H187" si="34">IF($B173="N/A","N/A",IF(G173&gt;10,"No",IF(G173&lt;-10,"No","Yes")))</f>
        <v>N/A</v>
      </c>
      <c r="I173" s="8">
        <v>-62.4</v>
      </c>
      <c r="J173" s="8">
        <v>-76.3</v>
      </c>
      <c r="K173" s="25" t="s">
        <v>734</v>
      </c>
      <c r="L173" s="85" t="str">
        <f t="shared" ref="L173:L187" si="35">IF(J173="Div by 0", "N/A", IF(K173="N/A","N/A", IF(J173&gt;VALUE(MID(K173,1,2)), "No", IF(J173&lt;-1*VALUE(MID(K173,1,2)), "No", "Yes"))))</f>
        <v>No</v>
      </c>
    </row>
    <row r="174" spans="1:12" x14ac:dyDescent="0.25">
      <c r="A174" s="142" t="s">
        <v>646</v>
      </c>
      <c r="B174" s="21" t="s">
        <v>213</v>
      </c>
      <c r="C174" s="22">
        <v>94</v>
      </c>
      <c r="D174" s="7" t="str">
        <f t="shared" si="32"/>
        <v>N/A</v>
      </c>
      <c r="E174" s="22">
        <v>75</v>
      </c>
      <c r="F174" s="7" t="str">
        <f t="shared" si="33"/>
        <v>N/A</v>
      </c>
      <c r="G174" s="22">
        <v>19</v>
      </c>
      <c r="H174" s="7" t="str">
        <f t="shared" si="34"/>
        <v>N/A</v>
      </c>
      <c r="I174" s="8">
        <v>-20.2</v>
      </c>
      <c r="J174" s="8">
        <v>-74.7</v>
      </c>
      <c r="K174" s="25" t="s">
        <v>734</v>
      </c>
      <c r="L174" s="85" t="str">
        <f t="shared" si="35"/>
        <v>No</v>
      </c>
    </row>
    <row r="175" spans="1:12" x14ac:dyDescent="0.25">
      <c r="A175" s="142" t="s">
        <v>1353</v>
      </c>
      <c r="B175" s="21" t="s">
        <v>213</v>
      </c>
      <c r="C175" s="26">
        <v>704.39361701999997</v>
      </c>
      <c r="D175" s="7" t="str">
        <f t="shared" si="32"/>
        <v>N/A</v>
      </c>
      <c r="E175" s="26">
        <v>331.58666667</v>
      </c>
      <c r="F175" s="7" t="str">
        <f t="shared" si="33"/>
        <v>N/A</v>
      </c>
      <c r="G175" s="26">
        <v>310.47368420999999</v>
      </c>
      <c r="H175" s="7" t="str">
        <f t="shared" si="34"/>
        <v>N/A</v>
      </c>
      <c r="I175" s="8">
        <v>-52.9</v>
      </c>
      <c r="J175" s="8">
        <v>-6.37</v>
      </c>
      <c r="K175" s="25" t="s">
        <v>734</v>
      </c>
      <c r="L175" s="85" t="str">
        <f t="shared" si="35"/>
        <v>Yes</v>
      </c>
    </row>
    <row r="176" spans="1:12" ht="25" x14ac:dyDescent="0.25">
      <c r="A176" s="142" t="s">
        <v>1354</v>
      </c>
      <c r="B176" s="21" t="s">
        <v>213</v>
      </c>
      <c r="C176" s="26">
        <v>42690</v>
      </c>
      <c r="D176" s="7" t="str">
        <f t="shared" si="32"/>
        <v>N/A</v>
      </c>
      <c r="E176" s="26">
        <v>42625</v>
      </c>
      <c r="F176" s="7" t="str">
        <f t="shared" si="33"/>
        <v>N/A</v>
      </c>
      <c r="G176" s="26">
        <v>28049</v>
      </c>
      <c r="H176" s="7" t="str">
        <f t="shared" si="34"/>
        <v>N/A</v>
      </c>
      <c r="I176" s="8">
        <v>-0.152</v>
      </c>
      <c r="J176" s="8">
        <v>-34.200000000000003</v>
      </c>
      <c r="K176" s="25" t="s">
        <v>734</v>
      </c>
      <c r="L176" s="85" t="str">
        <f t="shared" si="35"/>
        <v>No</v>
      </c>
    </row>
    <row r="177" spans="1:12" x14ac:dyDescent="0.25">
      <c r="A177" s="142" t="s">
        <v>513</v>
      </c>
      <c r="B177" s="21" t="s">
        <v>213</v>
      </c>
      <c r="C177" s="22">
        <v>243</v>
      </c>
      <c r="D177" s="7" t="str">
        <f t="shared" si="32"/>
        <v>N/A</v>
      </c>
      <c r="E177" s="22">
        <v>207</v>
      </c>
      <c r="F177" s="7" t="str">
        <f t="shared" si="33"/>
        <v>N/A</v>
      </c>
      <c r="G177" s="22">
        <v>202</v>
      </c>
      <c r="H177" s="7" t="str">
        <f t="shared" si="34"/>
        <v>N/A</v>
      </c>
      <c r="I177" s="8">
        <v>-14.8</v>
      </c>
      <c r="J177" s="8">
        <v>-2.42</v>
      </c>
      <c r="K177" s="25" t="s">
        <v>734</v>
      </c>
      <c r="L177" s="85" t="str">
        <f t="shared" si="35"/>
        <v>Yes</v>
      </c>
    </row>
    <row r="178" spans="1:12" x14ac:dyDescent="0.25">
      <c r="A178" s="142" t="s">
        <v>1355</v>
      </c>
      <c r="B178" s="21" t="s">
        <v>213</v>
      </c>
      <c r="C178" s="26">
        <v>175.67901234999999</v>
      </c>
      <c r="D178" s="7" t="str">
        <f t="shared" si="32"/>
        <v>N/A</v>
      </c>
      <c r="E178" s="26">
        <v>205.91787439999999</v>
      </c>
      <c r="F178" s="7" t="str">
        <f t="shared" si="33"/>
        <v>N/A</v>
      </c>
      <c r="G178" s="26">
        <v>138.85643564</v>
      </c>
      <c r="H178" s="7" t="str">
        <f t="shared" si="34"/>
        <v>N/A</v>
      </c>
      <c r="I178" s="8">
        <v>17.21</v>
      </c>
      <c r="J178" s="8">
        <v>-32.6</v>
      </c>
      <c r="K178" s="25" t="s">
        <v>734</v>
      </c>
      <c r="L178" s="85" t="str">
        <f t="shared" si="35"/>
        <v>No</v>
      </c>
    </row>
    <row r="179" spans="1:12" ht="25" x14ac:dyDescent="0.25">
      <c r="A179" s="142" t="s">
        <v>1356</v>
      </c>
      <c r="B179" s="21" t="s">
        <v>213</v>
      </c>
      <c r="C179" s="26">
        <v>70955</v>
      </c>
      <c r="D179" s="7" t="str">
        <f t="shared" si="32"/>
        <v>N/A</v>
      </c>
      <c r="E179" s="26">
        <v>105189</v>
      </c>
      <c r="F179" s="7" t="str">
        <f t="shared" si="33"/>
        <v>N/A</v>
      </c>
      <c r="G179" s="26">
        <v>33641</v>
      </c>
      <c r="H179" s="7" t="str">
        <f t="shared" si="34"/>
        <v>N/A</v>
      </c>
      <c r="I179" s="8">
        <v>48.25</v>
      </c>
      <c r="J179" s="8">
        <v>-68</v>
      </c>
      <c r="K179" s="25" t="s">
        <v>734</v>
      </c>
      <c r="L179" s="85" t="str">
        <f t="shared" si="35"/>
        <v>No</v>
      </c>
    </row>
    <row r="180" spans="1:12" x14ac:dyDescent="0.25">
      <c r="A180" s="142" t="s">
        <v>514</v>
      </c>
      <c r="B180" s="21" t="s">
        <v>213</v>
      </c>
      <c r="C180" s="22">
        <v>320</v>
      </c>
      <c r="D180" s="7" t="str">
        <f t="shared" si="32"/>
        <v>N/A</v>
      </c>
      <c r="E180" s="22">
        <v>318</v>
      </c>
      <c r="F180" s="7" t="str">
        <f t="shared" si="33"/>
        <v>N/A</v>
      </c>
      <c r="G180" s="22">
        <v>120</v>
      </c>
      <c r="H180" s="7" t="str">
        <f t="shared" si="34"/>
        <v>N/A</v>
      </c>
      <c r="I180" s="8">
        <v>-0.625</v>
      </c>
      <c r="J180" s="8">
        <v>-62.3</v>
      </c>
      <c r="K180" s="25" t="s">
        <v>734</v>
      </c>
      <c r="L180" s="85" t="str">
        <f t="shared" si="35"/>
        <v>No</v>
      </c>
    </row>
    <row r="181" spans="1:12" ht="25" x14ac:dyDescent="0.25">
      <c r="A181" s="142" t="s">
        <v>1357</v>
      </c>
      <c r="B181" s="21" t="s">
        <v>213</v>
      </c>
      <c r="C181" s="26">
        <v>221.734375</v>
      </c>
      <c r="D181" s="7" t="str">
        <f t="shared" si="32"/>
        <v>N/A</v>
      </c>
      <c r="E181" s="26">
        <v>330.78301886999998</v>
      </c>
      <c r="F181" s="7" t="str">
        <f t="shared" si="33"/>
        <v>N/A</v>
      </c>
      <c r="G181" s="26">
        <v>280.34166667</v>
      </c>
      <c r="H181" s="7" t="str">
        <f t="shared" si="34"/>
        <v>N/A</v>
      </c>
      <c r="I181" s="8">
        <v>49.18</v>
      </c>
      <c r="J181" s="8">
        <v>-15.2</v>
      </c>
      <c r="K181" s="25" t="s">
        <v>734</v>
      </c>
      <c r="L181" s="85" t="str">
        <f t="shared" si="35"/>
        <v>Yes</v>
      </c>
    </row>
    <row r="182" spans="1:12" ht="25" x14ac:dyDescent="0.25">
      <c r="A182" s="142" t="s">
        <v>1358</v>
      </c>
      <c r="B182" s="21" t="s">
        <v>213</v>
      </c>
      <c r="C182" s="26">
        <v>0</v>
      </c>
      <c r="D182" s="7" t="str">
        <f t="shared" si="32"/>
        <v>N/A</v>
      </c>
      <c r="E182" s="26">
        <v>0</v>
      </c>
      <c r="F182" s="7" t="str">
        <f t="shared" si="33"/>
        <v>N/A</v>
      </c>
      <c r="G182" s="26">
        <v>237978</v>
      </c>
      <c r="H182" s="7" t="str">
        <f t="shared" si="34"/>
        <v>N/A</v>
      </c>
      <c r="I182" s="8" t="s">
        <v>1750</v>
      </c>
      <c r="J182" s="8" t="s">
        <v>1750</v>
      </c>
      <c r="K182" s="25" t="s">
        <v>734</v>
      </c>
      <c r="L182" s="85" t="str">
        <f t="shared" si="35"/>
        <v>N/A</v>
      </c>
    </row>
    <row r="183" spans="1:12" x14ac:dyDescent="0.25">
      <c r="A183" s="142" t="s">
        <v>515</v>
      </c>
      <c r="B183" s="21" t="s">
        <v>213</v>
      </c>
      <c r="C183" s="22">
        <v>0</v>
      </c>
      <c r="D183" s="7" t="str">
        <f t="shared" si="32"/>
        <v>N/A</v>
      </c>
      <c r="E183" s="22">
        <v>0</v>
      </c>
      <c r="F183" s="7" t="str">
        <f t="shared" si="33"/>
        <v>N/A</v>
      </c>
      <c r="G183" s="22">
        <v>239</v>
      </c>
      <c r="H183" s="7" t="str">
        <f t="shared" si="34"/>
        <v>N/A</v>
      </c>
      <c r="I183" s="8" t="s">
        <v>1750</v>
      </c>
      <c r="J183" s="8" t="s">
        <v>1750</v>
      </c>
      <c r="K183" s="25" t="s">
        <v>734</v>
      </c>
      <c r="L183" s="85" t="str">
        <f t="shared" si="35"/>
        <v>N/A</v>
      </c>
    </row>
    <row r="184" spans="1:12" x14ac:dyDescent="0.25">
      <c r="A184" s="142" t="s">
        <v>1359</v>
      </c>
      <c r="B184" s="21" t="s">
        <v>213</v>
      </c>
      <c r="C184" s="26" t="s">
        <v>1750</v>
      </c>
      <c r="D184" s="7" t="str">
        <f t="shared" si="32"/>
        <v>N/A</v>
      </c>
      <c r="E184" s="26" t="s">
        <v>1750</v>
      </c>
      <c r="F184" s="7" t="str">
        <f t="shared" si="33"/>
        <v>N/A</v>
      </c>
      <c r="G184" s="26">
        <v>995.72384937000004</v>
      </c>
      <c r="H184" s="7" t="str">
        <f t="shared" si="34"/>
        <v>N/A</v>
      </c>
      <c r="I184" s="8" t="s">
        <v>1750</v>
      </c>
      <c r="J184" s="8" t="s">
        <v>1750</v>
      </c>
      <c r="K184" s="25" t="s">
        <v>734</v>
      </c>
      <c r="L184" s="85" t="str">
        <f t="shared" si="35"/>
        <v>N/A</v>
      </c>
    </row>
    <row r="185" spans="1:12" ht="25" x14ac:dyDescent="0.25">
      <c r="A185" s="142" t="s">
        <v>1360</v>
      </c>
      <c r="B185" s="21" t="s">
        <v>213</v>
      </c>
      <c r="C185" s="26">
        <v>75364254</v>
      </c>
      <c r="D185" s="7" t="str">
        <f t="shared" si="32"/>
        <v>N/A</v>
      </c>
      <c r="E185" s="26">
        <v>55292450</v>
      </c>
      <c r="F185" s="7" t="str">
        <f t="shared" si="33"/>
        <v>N/A</v>
      </c>
      <c r="G185" s="26">
        <v>8362139</v>
      </c>
      <c r="H185" s="7" t="str">
        <f t="shared" si="34"/>
        <v>N/A</v>
      </c>
      <c r="I185" s="8">
        <v>-26.6</v>
      </c>
      <c r="J185" s="8">
        <v>-84.9</v>
      </c>
      <c r="K185" s="25" t="s">
        <v>734</v>
      </c>
      <c r="L185" s="85" t="str">
        <f t="shared" si="35"/>
        <v>No</v>
      </c>
    </row>
    <row r="186" spans="1:12" ht="25" x14ac:dyDescent="0.25">
      <c r="A186" s="142" t="s">
        <v>516</v>
      </c>
      <c r="B186" s="21" t="s">
        <v>213</v>
      </c>
      <c r="C186" s="22">
        <v>2419</v>
      </c>
      <c r="D186" s="7" t="str">
        <f t="shared" si="32"/>
        <v>N/A</v>
      </c>
      <c r="E186" s="22">
        <v>1745</v>
      </c>
      <c r="F186" s="7" t="str">
        <f t="shared" si="33"/>
        <v>N/A</v>
      </c>
      <c r="G186" s="22">
        <v>530</v>
      </c>
      <c r="H186" s="7" t="str">
        <f t="shared" si="34"/>
        <v>N/A</v>
      </c>
      <c r="I186" s="8">
        <v>-27.9</v>
      </c>
      <c r="J186" s="8">
        <v>-69.599999999999994</v>
      </c>
      <c r="K186" s="25" t="s">
        <v>734</v>
      </c>
      <c r="L186" s="85" t="str">
        <f t="shared" si="35"/>
        <v>No</v>
      </c>
    </row>
    <row r="187" spans="1:12" ht="25" x14ac:dyDescent="0.25">
      <c r="A187" s="142" t="s">
        <v>1361</v>
      </c>
      <c r="B187" s="21" t="s">
        <v>213</v>
      </c>
      <c r="C187" s="26">
        <v>31155.127739</v>
      </c>
      <c r="D187" s="7" t="str">
        <f t="shared" si="32"/>
        <v>N/A</v>
      </c>
      <c r="E187" s="26">
        <v>31686.217765000001</v>
      </c>
      <c r="F187" s="7" t="str">
        <f t="shared" si="33"/>
        <v>N/A</v>
      </c>
      <c r="G187" s="26">
        <v>15777.620755</v>
      </c>
      <c r="H187" s="7" t="str">
        <f t="shared" si="34"/>
        <v>N/A</v>
      </c>
      <c r="I187" s="8">
        <v>1.7050000000000001</v>
      </c>
      <c r="J187" s="8">
        <v>-50.2</v>
      </c>
      <c r="K187" s="25" t="s">
        <v>734</v>
      </c>
      <c r="L187" s="85" t="str">
        <f t="shared" si="35"/>
        <v>No</v>
      </c>
    </row>
    <row r="188" spans="1:12" x14ac:dyDescent="0.25">
      <c r="A188" s="116" t="s">
        <v>1362</v>
      </c>
      <c r="B188" s="21" t="s">
        <v>213</v>
      </c>
      <c r="C188" s="26">
        <v>79834780</v>
      </c>
      <c r="D188" s="7" t="str">
        <f t="shared" ref="D188:D203" si="36">IF($B188="N/A","N/A",IF(C188&gt;10,"No",IF(C188&lt;-10,"No","Yes")))</f>
        <v>N/A</v>
      </c>
      <c r="E188" s="26">
        <v>58796175</v>
      </c>
      <c r="F188" s="7" t="str">
        <f t="shared" ref="F188:F203" si="37">IF($B188="N/A","N/A",IF(E188&gt;10,"No",IF(E188&lt;-10,"No","Yes")))</f>
        <v>N/A</v>
      </c>
      <c r="G188" s="26">
        <v>10524253</v>
      </c>
      <c r="H188" s="7" t="str">
        <f t="shared" ref="H188:H203" si="38">IF($B188="N/A","N/A",IF(G188&gt;10,"No",IF(G188&lt;-10,"No","Yes")))</f>
        <v>N/A</v>
      </c>
      <c r="I188" s="8">
        <v>-26.4</v>
      </c>
      <c r="J188" s="8">
        <v>-82.1</v>
      </c>
      <c r="K188" s="25" t="s">
        <v>734</v>
      </c>
      <c r="L188" s="85" t="str">
        <f t="shared" ref="L188:L203" si="39">IF(J188="Div by 0", "N/A", IF(K188="N/A","N/A", IF(J188&gt;VALUE(MID(K188,1,2)), "No", IF(J188&lt;-1*VALUE(MID(K188,1,2)), "No", "Yes"))))</f>
        <v>No</v>
      </c>
    </row>
    <row r="189" spans="1:12" x14ac:dyDescent="0.25">
      <c r="A189" s="116" t="s">
        <v>1459</v>
      </c>
      <c r="B189" s="21" t="s">
        <v>213</v>
      </c>
      <c r="C189" s="22">
        <v>2714</v>
      </c>
      <c r="D189" s="7" t="str">
        <f t="shared" si="36"/>
        <v>N/A</v>
      </c>
      <c r="E189" s="22">
        <v>1986</v>
      </c>
      <c r="F189" s="7" t="str">
        <f t="shared" si="37"/>
        <v>N/A</v>
      </c>
      <c r="G189" s="22">
        <v>696</v>
      </c>
      <c r="H189" s="7" t="str">
        <f t="shared" si="38"/>
        <v>N/A</v>
      </c>
      <c r="I189" s="8">
        <v>-26.8</v>
      </c>
      <c r="J189" s="8">
        <v>-65</v>
      </c>
      <c r="K189" s="25" t="s">
        <v>734</v>
      </c>
      <c r="L189" s="85" t="str">
        <f t="shared" si="39"/>
        <v>No</v>
      </c>
    </row>
    <row r="190" spans="1:12" x14ac:dyDescent="0.25">
      <c r="A190" s="116" t="s">
        <v>1460</v>
      </c>
      <c r="B190" s="21" t="s">
        <v>213</v>
      </c>
      <c r="C190" s="26">
        <v>29415.910096</v>
      </c>
      <c r="D190" s="7" t="str">
        <f t="shared" si="36"/>
        <v>N/A</v>
      </c>
      <c r="E190" s="26">
        <v>29605.324773</v>
      </c>
      <c r="F190" s="7" t="str">
        <f t="shared" si="37"/>
        <v>N/A</v>
      </c>
      <c r="G190" s="26">
        <v>15121.053161</v>
      </c>
      <c r="H190" s="7" t="str">
        <f t="shared" si="38"/>
        <v>N/A</v>
      </c>
      <c r="I190" s="8">
        <v>0.64390000000000003</v>
      </c>
      <c r="J190" s="8">
        <v>-48.9</v>
      </c>
      <c r="K190" s="25" t="s">
        <v>734</v>
      </c>
      <c r="L190" s="85" t="str">
        <f t="shared" si="39"/>
        <v>No</v>
      </c>
    </row>
    <row r="191" spans="1:12" x14ac:dyDescent="0.25">
      <c r="A191" s="116" t="s">
        <v>1461</v>
      </c>
      <c r="B191" s="21" t="s">
        <v>213</v>
      </c>
      <c r="C191" s="26">
        <v>18289.47695</v>
      </c>
      <c r="D191" s="7" t="str">
        <f t="shared" si="36"/>
        <v>N/A</v>
      </c>
      <c r="E191" s="26">
        <v>15037.242838</v>
      </c>
      <c r="F191" s="7" t="str">
        <f t="shared" si="37"/>
        <v>N/A</v>
      </c>
      <c r="G191" s="26">
        <v>5239.1304348000003</v>
      </c>
      <c r="H191" s="7" t="str">
        <f t="shared" si="38"/>
        <v>N/A</v>
      </c>
      <c r="I191" s="8">
        <v>-17.8</v>
      </c>
      <c r="J191" s="8">
        <v>-65.2</v>
      </c>
      <c r="K191" s="25" t="s">
        <v>734</v>
      </c>
      <c r="L191" s="85" t="str">
        <f t="shared" si="39"/>
        <v>No</v>
      </c>
    </row>
    <row r="192" spans="1:12" x14ac:dyDescent="0.25">
      <c r="A192" s="116" t="s">
        <v>1462</v>
      </c>
      <c r="B192" s="21" t="s">
        <v>213</v>
      </c>
      <c r="C192" s="26">
        <v>37343.829653000001</v>
      </c>
      <c r="D192" s="7" t="str">
        <f t="shared" si="36"/>
        <v>N/A</v>
      </c>
      <c r="E192" s="26">
        <v>38155.365814999997</v>
      </c>
      <c r="F192" s="7" t="str">
        <f t="shared" si="37"/>
        <v>N/A</v>
      </c>
      <c r="G192" s="26">
        <v>5567.3518518999999</v>
      </c>
      <c r="H192" s="7" t="str">
        <f t="shared" si="38"/>
        <v>N/A</v>
      </c>
      <c r="I192" s="8">
        <v>2.173</v>
      </c>
      <c r="J192" s="8">
        <v>-85.4</v>
      </c>
      <c r="K192" s="25" t="s">
        <v>734</v>
      </c>
      <c r="L192" s="85" t="str">
        <f t="shared" si="39"/>
        <v>No</v>
      </c>
    </row>
    <row r="193" spans="1:12" x14ac:dyDescent="0.25">
      <c r="A193" s="142" t="s">
        <v>1463</v>
      </c>
      <c r="B193" s="21" t="s">
        <v>213</v>
      </c>
      <c r="C193" s="5">
        <v>12.757956095000001</v>
      </c>
      <c r="D193" s="7" t="str">
        <f t="shared" si="36"/>
        <v>N/A</v>
      </c>
      <c r="E193" s="5">
        <v>12.247918594</v>
      </c>
      <c r="F193" s="7" t="str">
        <f t="shared" si="37"/>
        <v>N/A</v>
      </c>
      <c r="G193" s="5">
        <v>6.3359126081000001</v>
      </c>
      <c r="H193" s="7" t="str">
        <f t="shared" si="38"/>
        <v>N/A</v>
      </c>
      <c r="I193" s="8">
        <v>-4</v>
      </c>
      <c r="J193" s="8">
        <v>-48.3</v>
      </c>
      <c r="K193" s="25" t="s">
        <v>734</v>
      </c>
      <c r="L193" s="85" t="str">
        <f t="shared" si="39"/>
        <v>No</v>
      </c>
    </row>
    <row r="194" spans="1:12" x14ac:dyDescent="0.25">
      <c r="A194" s="142" t="s">
        <v>1464</v>
      </c>
      <c r="B194" s="21" t="s">
        <v>213</v>
      </c>
      <c r="C194" s="5">
        <v>12.250217202</v>
      </c>
      <c r="D194" s="7" t="str">
        <f t="shared" si="36"/>
        <v>N/A</v>
      </c>
      <c r="E194" s="5">
        <v>10.841591481</v>
      </c>
      <c r="F194" s="7" t="str">
        <f t="shared" si="37"/>
        <v>N/A</v>
      </c>
      <c r="G194" s="5">
        <v>4.8083623693000002</v>
      </c>
      <c r="H194" s="7" t="str">
        <f t="shared" si="38"/>
        <v>N/A</v>
      </c>
      <c r="I194" s="8">
        <v>-11.5</v>
      </c>
      <c r="J194" s="8">
        <v>-55.6</v>
      </c>
      <c r="K194" s="25" t="s">
        <v>734</v>
      </c>
      <c r="L194" s="85" t="str">
        <f t="shared" si="39"/>
        <v>No</v>
      </c>
    </row>
    <row r="195" spans="1:12" x14ac:dyDescent="0.25">
      <c r="A195" s="142" t="s">
        <v>1465</v>
      </c>
      <c r="B195" s="21" t="s">
        <v>213</v>
      </c>
      <c r="C195" s="5">
        <v>13.474453796000001</v>
      </c>
      <c r="D195" s="7" t="str">
        <f t="shared" si="36"/>
        <v>N/A</v>
      </c>
      <c r="E195" s="5">
        <v>13.659175212999999</v>
      </c>
      <c r="F195" s="7" t="str">
        <f t="shared" si="37"/>
        <v>N/A</v>
      </c>
      <c r="G195" s="5">
        <v>2.1369212504999999</v>
      </c>
      <c r="H195" s="7" t="str">
        <f t="shared" si="38"/>
        <v>N/A</v>
      </c>
      <c r="I195" s="8">
        <v>1.371</v>
      </c>
      <c r="J195" s="8">
        <v>-84.4</v>
      </c>
      <c r="K195" s="25" t="s">
        <v>734</v>
      </c>
      <c r="L195" s="85" t="str">
        <f t="shared" si="39"/>
        <v>No</v>
      </c>
    </row>
    <row r="196" spans="1:12" x14ac:dyDescent="0.25">
      <c r="A196" s="116" t="s">
        <v>1374</v>
      </c>
      <c r="B196" s="21" t="s">
        <v>213</v>
      </c>
      <c r="C196" s="26">
        <v>75364254</v>
      </c>
      <c r="D196" s="7" t="str">
        <f t="shared" si="36"/>
        <v>N/A</v>
      </c>
      <c r="E196" s="26">
        <v>55292450</v>
      </c>
      <c r="F196" s="7" t="str">
        <f t="shared" si="37"/>
        <v>N/A</v>
      </c>
      <c r="G196" s="26">
        <v>8362139</v>
      </c>
      <c r="H196" s="7" t="str">
        <f t="shared" si="38"/>
        <v>N/A</v>
      </c>
      <c r="I196" s="8">
        <v>-26.6</v>
      </c>
      <c r="J196" s="8">
        <v>-84.9</v>
      </c>
      <c r="K196" s="25" t="s">
        <v>734</v>
      </c>
      <c r="L196" s="85" t="str">
        <f t="shared" si="39"/>
        <v>No</v>
      </c>
    </row>
    <row r="197" spans="1:12" x14ac:dyDescent="0.25">
      <c r="A197" s="116" t="s">
        <v>1466</v>
      </c>
      <c r="B197" s="21" t="s">
        <v>213</v>
      </c>
      <c r="C197" s="22">
        <v>2419</v>
      </c>
      <c r="D197" s="7" t="str">
        <f t="shared" si="36"/>
        <v>N/A</v>
      </c>
      <c r="E197" s="22">
        <v>1745</v>
      </c>
      <c r="F197" s="7" t="str">
        <f t="shared" si="37"/>
        <v>N/A</v>
      </c>
      <c r="G197" s="22">
        <v>530</v>
      </c>
      <c r="H197" s="7" t="str">
        <f t="shared" si="38"/>
        <v>N/A</v>
      </c>
      <c r="I197" s="8">
        <v>-27.9</v>
      </c>
      <c r="J197" s="8">
        <v>-69.599999999999994</v>
      </c>
      <c r="K197" s="25" t="s">
        <v>734</v>
      </c>
      <c r="L197" s="85" t="str">
        <f t="shared" si="39"/>
        <v>No</v>
      </c>
    </row>
    <row r="198" spans="1:12" ht="25" x14ac:dyDescent="0.25">
      <c r="A198" s="116" t="s">
        <v>1467</v>
      </c>
      <c r="B198" s="21" t="s">
        <v>213</v>
      </c>
      <c r="C198" s="26">
        <v>31155.127739</v>
      </c>
      <c r="D198" s="7" t="str">
        <f t="shared" si="36"/>
        <v>N/A</v>
      </c>
      <c r="E198" s="26">
        <v>31686.217765000001</v>
      </c>
      <c r="F198" s="7" t="str">
        <f t="shared" si="37"/>
        <v>N/A</v>
      </c>
      <c r="G198" s="26">
        <v>15777.620755</v>
      </c>
      <c r="H198" s="7" t="str">
        <f t="shared" si="38"/>
        <v>N/A</v>
      </c>
      <c r="I198" s="8">
        <v>1.7050000000000001</v>
      </c>
      <c r="J198" s="8">
        <v>-50.2</v>
      </c>
      <c r="K198" s="25" t="s">
        <v>734</v>
      </c>
      <c r="L198" s="85" t="str">
        <f t="shared" si="39"/>
        <v>No</v>
      </c>
    </row>
    <row r="199" spans="1:12" ht="25" x14ac:dyDescent="0.25">
      <c r="A199" s="116" t="s">
        <v>1468</v>
      </c>
      <c r="B199" s="21" t="s">
        <v>213</v>
      </c>
      <c r="C199" s="26">
        <v>18714.834645999999</v>
      </c>
      <c r="D199" s="7" t="str">
        <f t="shared" si="36"/>
        <v>N/A</v>
      </c>
      <c r="E199" s="26">
        <v>14723.2207</v>
      </c>
      <c r="F199" s="7" t="str">
        <f t="shared" si="37"/>
        <v>N/A</v>
      </c>
      <c r="G199" s="26">
        <v>5337.0655737999996</v>
      </c>
      <c r="H199" s="7" t="str">
        <f t="shared" si="38"/>
        <v>N/A</v>
      </c>
      <c r="I199" s="8">
        <v>-21.3</v>
      </c>
      <c r="J199" s="8">
        <v>-63.8</v>
      </c>
      <c r="K199" s="25" t="s">
        <v>734</v>
      </c>
      <c r="L199" s="85" t="str">
        <f t="shared" si="39"/>
        <v>No</v>
      </c>
    </row>
    <row r="200" spans="1:12" ht="25" x14ac:dyDescent="0.25">
      <c r="A200" s="116" t="s">
        <v>1469</v>
      </c>
      <c r="B200" s="21" t="s">
        <v>213</v>
      </c>
      <c r="C200" s="26">
        <v>40163.921597</v>
      </c>
      <c r="D200" s="7" t="str">
        <f t="shared" si="36"/>
        <v>N/A</v>
      </c>
      <c r="E200" s="26">
        <v>41929.498162000004</v>
      </c>
      <c r="F200" s="7" t="str">
        <f t="shared" si="37"/>
        <v>N/A</v>
      </c>
      <c r="G200" s="26">
        <v>7916.0606060999999</v>
      </c>
      <c r="H200" s="7" t="str">
        <f t="shared" si="38"/>
        <v>N/A</v>
      </c>
      <c r="I200" s="8">
        <v>4.3959999999999999</v>
      </c>
      <c r="J200" s="8">
        <v>-81.099999999999994</v>
      </c>
      <c r="K200" s="25" t="s">
        <v>734</v>
      </c>
      <c r="L200" s="85" t="str">
        <f t="shared" si="39"/>
        <v>No</v>
      </c>
    </row>
    <row r="201" spans="1:12" ht="25" x14ac:dyDescent="0.25">
      <c r="A201" s="116" t="s">
        <v>1470</v>
      </c>
      <c r="B201" s="21" t="s">
        <v>213</v>
      </c>
      <c r="C201" s="5">
        <v>11.371221736000001</v>
      </c>
      <c r="D201" s="7" t="str">
        <f t="shared" si="36"/>
        <v>N/A</v>
      </c>
      <c r="E201" s="5">
        <v>10.761640456</v>
      </c>
      <c r="F201" s="7" t="str">
        <f t="shared" si="37"/>
        <v>N/A</v>
      </c>
      <c r="G201" s="5">
        <v>4.8247610378000001</v>
      </c>
      <c r="H201" s="7" t="str">
        <f t="shared" si="38"/>
        <v>N/A</v>
      </c>
      <c r="I201" s="8">
        <v>-5.36</v>
      </c>
      <c r="J201" s="8">
        <v>-55.2</v>
      </c>
      <c r="K201" s="25" t="s">
        <v>734</v>
      </c>
      <c r="L201" s="85" t="str">
        <f t="shared" si="39"/>
        <v>No</v>
      </c>
    </row>
    <row r="202" spans="1:12" ht="25" x14ac:dyDescent="0.25">
      <c r="A202" s="116" t="s">
        <v>1471</v>
      </c>
      <c r="B202" s="21" t="s">
        <v>213</v>
      </c>
      <c r="C202" s="5">
        <v>11.033883578999999</v>
      </c>
      <c r="D202" s="7" t="str">
        <f t="shared" si="36"/>
        <v>N/A</v>
      </c>
      <c r="E202" s="5">
        <v>9.7174974116000001</v>
      </c>
      <c r="F202" s="7" t="str">
        <f t="shared" si="37"/>
        <v>N/A</v>
      </c>
      <c r="G202" s="5">
        <v>4.2508710800999996</v>
      </c>
      <c r="H202" s="7" t="str">
        <f t="shared" si="38"/>
        <v>N/A</v>
      </c>
      <c r="I202" s="8">
        <v>-11.9</v>
      </c>
      <c r="J202" s="8">
        <v>-56.3</v>
      </c>
      <c r="K202" s="25" t="s">
        <v>734</v>
      </c>
      <c r="L202" s="85" t="str">
        <f t="shared" si="39"/>
        <v>No</v>
      </c>
    </row>
    <row r="203" spans="1:12" ht="25" x14ac:dyDescent="0.25">
      <c r="A203" s="144" t="s">
        <v>1472</v>
      </c>
      <c r="B203" s="93" t="s">
        <v>213</v>
      </c>
      <c r="C203" s="94">
        <v>11.927229448</v>
      </c>
      <c r="D203" s="124" t="str">
        <f t="shared" si="36"/>
        <v>N/A</v>
      </c>
      <c r="E203" s="94">
        <v>11.869954178</v>
      </c>
      <c r="F203" s="124" t="str">
        <f t="shared" si="37"/>
        <v>N/A</v>
      </c>
      <c r="G203" s="94">
        <v>1.3058963197</v>
      </c>
      <c r="H203" s="124" t="str">
        <f t="shared" si="38"/>
        <v>N/A</v>
      </c>
      <c r="I203" s="125">
        <v>-0.48</v>
      </c>
      <c r="J203" s="125">
        <v>-89</v>
      </c>
      <c r="K203" s="138" t="s">
        <v>734</v>
      </c>
      <c r="L203" s="96" t="str">
        <f t="shared" si="39"/>
        <v>No</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81640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178955</v>
      </c>
      <c r="D6" s="7" t="str">
        <f>IF($B6="N/A","N/A",IF(C6&gt;10,"No",IF(C6&lt;-10,"No","Yes")))</f>
        <v>N/A</v>
      </c>
      <c r="E6" s="22">
        <v>137861</v>
      </c>
      <c r="F6" s="7" t="str">
        <f>IF($B6="N/A","N/A",IF(E6&gt;10,"No",IF(E6&lt;-10,"No","Yes")))</f>
        <v>N/A</v>
      </c>
      <c r="G6" s="22">
        <v>87776</v>
      </c>
      <c r="H6" s="7" t="str">
        <f>IF($B6="N/A","N/A",IF(G6&gt;10,"No",IF(G6&lt;-10,"No","Yes")))</f>
        <v>N/A</v>
      </c>
      <c r="I6" s="8">
        <v>-23</v>
      </c>
      <c r="J6" s="8">
        <v>-36.299999999999997</v>
      </c>
      <c r="K6" s="25" t="s">
        <v>734</v>
      </c>
      <c r="L6" s="85" t="str">
        <f t="shared" ref="L6:L46" si="0">IF(J6="Div by 0", "N/A", IF(K6="N/A","N/A", IF(J6&gt;VALUE(MID(K6,1,2)), "No", IF(J6&lt;-1*VALUE(MID(K6,1,2)), "No", "Yes"))))</f>
        <v>No</v>
      </c>
    </row>
    <row r="7" spans="1:12" x14ac:dyDescent="0.25">
      <c r="A7" s="142" t="s">
        <v>10</v>
      </c>
      <c r="B7" s="21" t="s">
        <v>213</v>
      </c>
      <c r="C7" s="22">
        <v>121882</v>
      </c>
      <c r="D7" s="7" t="str">
        <f>IF($B7="N/A","N/A",IF(C7&gt;10,"No",IF(C7&lt;-10,"No","Yes")))</f>
        <v>N/A</v>
      </c>
      <c r="E7" s="22">
        <v>101131</v>
      </c>
      <c r="F7" s="7" t="str">
        <f>IF($B7="N/A","N/A",IF(E7&gt;10,"No",IF(E7&lt;-10,"No","Yes")))</f>
        <v>N/A</v>
      </c>
      <c r="G7" s="22">
        <v>48749</v>
      </c>
      <c r="H7" s="7" t="str">
        <f>IF($B7="N/A","N/A",IF(G7&gt;10,"No",IF(G7&lt;-10,"No","Yes")))</f>
        <v>N/A</v>
      </c>
      <c r="I7" s="8">
        <v>-17</v>
      </c>
      <c r="J7" s="8">
        <v>-51.8</v>
      </c>
      <c r="K7" s="25" t="s">
        <v>734</v>
      </c>
      <c r="L7" s="85" t="str">
        <f t="shared" si="0"/>
        <v>No</v>
      </c>
    </row>
    <row r="8" spans="1:12" x14ac:dyDescent="0.25">
      <c r="A8" s="142" t="s">
        <v>91</v>
      </c>
      <c r="B8" s="5" t="s">
        <v>297</v>
      </c>
      <c r="C8" s="4">
        <v>68.107624822000005</v>
      </c>
      <c r="D8" s="7" t="str">
        <f>IF($B8="N/A","N/A",IF(C8&gt;90,"No",IF(C8&lt;65,"No","Yes")))</f>
        <v>Yes</v>
      </c>
      <c r="E8" s="4">
        <v>73.357222129999997</v>
      </c>
      <c r="F8" s="7" t="str">
        <f>IF($B8="N/A","N/A",IF(E8&gt;90,"No",IF(E8&lt;65,"No","Yes")))</f>
        <v>Yes</v>
      </c>
      <c r="G8" s="4">
        <v>55.537960261999999</v>
      </c>
      <c r="H8" s="7" t="str">
        <f>IF($B8="N/A","N/A",IF(G8&gt;90,"No",IF(G8&lt;65,"No","Yes")))</f>
        <v>No</v>
      </c>
      <c r="I8" s="8">
        <v>7.7080000000000002</v>
      </c>
      <c r="J8" s="8">
        <v>-24.3</v>
      </c>
      <c r="K8" s="25" t="s">
        <v>734</v>
      </c>
      <c r="L8" s="85" t="str">
        <f t="shared" si="0"/>
        <v>Yes</v>
      </c>
    </row>
    <row r="9" spans="1:12" x14ac:dyDescent="0.25">
      <c r="A9" s="142" t="s">
        <v>92</v>
      </c>
      <c r="B9" s="5" t="s">
        <v>298</v>
      </c>
      <c r="C9" s="4">
        <v>71.801072442000006</v>
      </c>
      <c r="D9" s="7" t="str">
        <f>IF($B9="N/A","N/A",IF(C9&gt;100,"No",IF(C9&lt;90,"No","Yes")))</f>
        <v>No</v>
      </c>
      <c r="E9" s="4">
        <v>81.210098665000004</v>
      </c>
      <c r="F9" s="7" t="str">
        <f>IF($B9="N/A","N/A",IF(E9&gt;100,"No",IF(E9&lt;90,"No","Yes")))</f>
        <v>No</v>
      </c>
      <c r="G9" s="4">
        <v>61.888586957000001</v>
      </c>
      <c r="H9" s="7" t="str">
        <f>IF($B9="N/A","N/A",IF(G9&gt;100,"No",IF(G9&lt;90,"No","Yes")))</f>
        <v>No</v>
      </c>
      <c r="I9" s="8">
        <v>13.1</v>
      </c>
      <c r="J9" s="8">
        <v>-23.8</v>
      </c>
      <c r="K9" s="25" t="s">
        <v>734</v>
      </c>
      <c r="L9" s="85" t="str">
        <f t="shared" si="0"/>
        <v>Yes</v>
      </c>
    </row>
    <row r="10" spans="1:12" x14ac:dyDescent="0.25">
      <c r="A10" s="142" t="s">
        <v>93</v>
      </c>
      <c r="B10" s="5" t="s">
        <v>299</v>
      </c>
      <c r="C10" s="4">
        <v>75.400313972000006</v>
      </c>
      <c r="D10" s="7" t="str">
        <f>IF($B10="N/A","N/A",IF(C10&gt;100,"No",IF(C10&lt;85,"No","Yes")))</f>
        <v>No</v>
      </c>
      <c r="E10" s="4">
        <v>78.746698944000002</v>
      </c>
      <c r="F10" s="7" t="str">
        <f>IF($B10="N/A","N/A",IF(E10&gt;100,"No",IF(E10&lt;85,"No","Yes")))</f>
        <v>No</v>
      </c>
      <c r="G10" s="4">
        <v>40.636338264000003</v>
      </c>
      <c r="H10" s="7" t="str">
        <f>IF($B10="N/A","N/A",IF(G10&gt;100,"No",IF(G10&lt;85,"No","Yes")))</f>
        <v>No</v>
      </c>
      <c r="I10" s="8">
        <v>4.4379999999999997</v>
      </c>
      <c r="J10" s="8">
        <v>-48.4</v>
      </c>
      <c r="K10" s="25" t="s">
        <v>734</v>
      </c>
      <c r="L10" s="85" t="str">
        <f t="shared" si="0"/>
        <v>No</v>
      </c>
    </row>
    <row r="11" spans="1:12" x14ac:dyDescent="0.25">
      <c r="A11" s="142" t="s">
        <v>94</v>
      </c>
      <c r="B11" s="5" t="s">
        <v>300</v>
      </c>
      <c r="C11" s="4">
        <v>66.860509188999998</v>
      </c>
      <c r="D11" s="7" t="str">
        <f>IF($B11="N/A","N/A",IF(C11&gt;100,"No",IF(C11&lt;80,"No","Yes")))</f>
        <v>No</v>
      </c>
      <c r="E11" s="4">
        <v>75.364327009999997</v>
      </c>
      <c r="F11" s="7" t="str">
        <f>IF($B11="N/A","N/A",IF(E11&gt;100,"No",IF(E11&lt;80,"No","Yes")))</f>
        <v>No</v>
      </c>
      <c r="G11" s="4">
        <v>49.945679011999999</v>
      </c>
      <c r="H11" s="7" t="str">
        <f>IF($B11="N/A","N/A",IF(G11&gt;100,"No",IF(G11&lt;80,"No","Yes")))</f>
        <v>No</v>
      </c>
      <c r="I11" s="8">
        <v>12.72</v>
      </c>
      <c r="J11" s="8">
        <v>-33.700000000000003</v>
      </c>
      <c r="K11" s="25" t="s">
        <v>734</v>
      </c>
      <c r="L11" s="85" t="str">
        <f t="shared" si="0"/>
        <v>No</v>
      </c>
    </row>
    <row r="12" spans="1:12" x14ac:dyDescent="0.25">
      <c r="A12" s="142" t="s">
        <v>95</v>
      </c>
      <c r="B12" s="5" t="s">
        <v>300</v>
      </c>
      <c r="C12" s="4">
        <v>66.058387091</v>
      </c>
      <c r="D12" s="7" t="str">
        <f>IF($B12="N/A","N/A",IF(C12&gt;100,"No",IF(C12&lt;80,"No","Yes")))</f>
        <v>No</v>
      </c>
      <c r="E12" s="4">
        <v>67.795864495999993</v>
      </c>
      <c r="F12" s="7" t="str">
        <f>IF($B12="N/A","N/A",IF(E12&gt;100,"No",IF(E12&lt;80,"No","Yes")))</f>
        <v>No</v>
      </c>
      <c r="G12" s="4">
        <v>49.659381209000003</v>
      </c>
      <c r="H12" s="7" t="str">
        <f>IF($B12="N/A","N/A",IF(G12&gt;100,"No",IF(G12&lt;80,"No","Yes")))</f>
        <v>No</v>
      </c>
      <c r="I12" s="8">
        <v>2.63</v>
      </c>
      <c r="J12" s="8">
        <v>-26.8</v>
      </c>
      <c r="K12" s="25" t="s">
        <v>734</v>
      </c>
      <c r="L12" s="85" t="str">
        <f t="shared" si="0"/>
        <v>Yes</v>
      </c>
    </row>
    <row r="13" spans="1:12" x14ac:dyDescent="0.25">
      <c r="A13" s="84" t="s">
        <v>96</v>
      </c>
      <c r="B13" s="21" t="s">
        <v>213</v>
      </c>
      <c r="C13" s="22">
        <v>123720.68</v>
      </c>
      <c r="D13" s="7" t="str">
        <f t="shared" ref="D13:D44" si="1">IF($B13="N/A","N/A",IF(C13&gt;10,"No",IF(C13&lt;-10,"No","Yes")))</f>
        <v>N/A</v>
      </c>
      <c r="E13" s="22">
        <v>83692.429999999993</v>
      </c>
      <c r="F13" s="7" t="str">
        <f t="shared" ref="F13:F44" si="2">IF($B13="N/A","N/A",IF(E13&gt;10,"No",IF(E13&lt;-10,"No","Yes")))</f>
        <v>N/A</v>
      </c>
      <c r="G13" s="22">
        <v>44720.92</v>
      </c>
      <c r="H13" s="7" t="str">
        <f t="shared" ref="H13:H44" si="3">IF($B13="N/A","N/A",IF(G13&gt;10,"No",IF(G13&lt;-10,"No","Yes")))</f>
        <v>N/A</v>
      </c>
      <c r="I13" s="8">
        <v>-32.4</v>
      </c>
      <c r="J13" s="8">
        <v>-46.6</v>
      </c>
      <c r="K13" s="25" t="s">
        <v>734</v>
      </c>
      <c r="L13" s="85" t="str">
        <f t="shared" si="0"/>
        <v>No</v>
      </c>
    </row>
    <row r="14" spans="1:12" x14ac:dyDescent="0.25">
      <c r="A14" s="84" t="s">
        <v>100</v>
      </c>
      <c r="B14" s="21" t="s">
        <v>213</v>
      </c>
      <c r="C14" s="22">
        <v>9511</v>
      </c>
      <c r="D14" s="7" t="str">
        <f t="shared" si="1"/>
        <v>N/A</v>
      </c>
      <c r="E14" s="22">
        <v>6892</v>
      </c>
      <c r="F14" s="7" t="str">
        <f t="shared" si="2"/>
        <v>N/A</v>
      </c>
      <c r="G14" s="22">
        <v>1472</v>
      </c>
      <c r="H14" s="7" t="str">
        <f t="shared" si="3"/>
        <v>N/A</v>
      </c>
      <c r="I14" s="8">
        <v>-27.5</v>
      </c>
      <c r="J14" s="8">
        <v>-78.599999999999994</v>
      </c>
      <c r="K14" s="25" t="s">
        <v>734</v>
      </c>
      <c r="L14" s="85" t="str">
        <f t="shared" si="0"/>
        <v>No</v>
      </c>
    </row>
    <row r="15" spans="1:12" x14ac:dyDescent="0.25">
      <c r="A15" s="84" t="s">
        <v>974</v>
      </c>
      <c r="B15" s="21" t="s">
        <v>213</v>
      </c>
      <c r="C15" s="22">
        <v>2137</v>
      </c>
      <c r="D15" s="7" t="str">
        <f t="shared" si="1"/>
        <v>N/A</v>
      </c>
      <c r="E15" s="22">
        <v>879</v>
      </c>
      <c r="F15" s="7" t="str">
        <f t="shared" si="2"/>
        <v>N/A</v>
      </c>
      <c r="G15" s="22">
        <v>72</v>
      </c>
      <c r="H15" s="7" t="str">
        <f t="shared" si="3"/>
        <v>N/A</v>
      </c>
      <c r="I15" s="8">
        <v>-58.9</v>
      </c>
      <c r="J15" s="8">
        <v>-91.8</v>
      </c>
      <c r="K15" s="25" t="s">
        <v>734</v>
      </c>
      <c r="L15" s="85" t="str">
        <f t="shared" si="0"/>
        <v>No</v>
      </c>
    </row>
    <row r="16" spans="1:12" x14ac:dyDescent="0.25">
      <c r="A16" s="84" t="s">
        <v>975</v>
      </c>
      <c r="B16" s="21" t="s">
        <v>213</v>
      </c>
      <c r="C16" s="22">
        <v>2518</v>
      </c>
      <c r="D16" s="7" t="str">
        <f t="shared" si="1"/>
        <v>N/A</v>
      </c>
      <c r="E16" s="22">
        <v>2041</v>
      </c>
      <c r="F16" s="7" t="str">
        <f t="shared" si="2"/>
        <v>N/A</v>
      </c>
      <c r="G16" s="22">
        <v>716</v>
      </c>
      <c r="H16" s="7" t="str">
        <f t="shared" si="3"/>
        <v>N/A</v>
      </c>
      <c r="I16" s="8">
        <v>-18.899999999999999</v>
      </c>
      <c r="J16" s="8">
        <v>-64.900000000000006</v>
      </c>
      <c r="K16" s="25" t="s">
        <v>734</v>
      </c>
      <c r="L16" s="85" t="str">
        <f t="shared" si="0"/>
        <v>No</v>
      </c>
    </row>
    <row r="17" spans="1:12" x14ac:dyDescent="0.25">
      <c r="A17" s="84" t="s">
        <v>976</v>
      </c>
      <c r="B17" s="21" t="s">
        <v>213</v>
      </c>
      <c r="C17" s="22">
        <v>1355</v>
      </c>
      <c r="D17" s="7" t="str">
        <f t="shared" si="1"/>
        <v>N/A</v>
      </c>
      <c r="E17" s="22">
        <v>893</v>
      </c>
      <c r="F17" s="7" t="str">
        <f t="shared" si="2"/>
        <v>N/A</v>
      </c>
      <c r="G17" s="22">
        <v>77</v>
      </c>
      <c r="H17" s="7" t="str">
        <f t="shared" si="3"/>
        <v>N/A</v>
      </c>
      <c r="I17" s="8">
        <v>-34.1</v>
      </c>
      <c r="J17" s="8">
        <v>-91.4</v>
      </c>
      <c r="K17" s="25" t="s">
        <v>734</v>
      </c>
      <c r="L17" s="85" t="str">
        <f t="shared" si="0"/>
        <v>No</v>
      </c>
    </row>
    <row r="18" spans="1:12" x14ac:dyDescent="0.25">
      <c r="A18" s="84" t="s">
        <v>977</v>
      </c>
      <c r="B18" s="21" t="s">
        <v>213</v>
      </c>
      <c r="C18" s="22">
        <v>3501</v>
      </c>
      <c r="D18" s="7" t="str">
        <f t="shared" si="1"/>
        <v>N/A</v>
      </c>
      <c r="E18" s="22">
        <v>3079</v>
      </c>
      <c r="F18" s="7" t="str">
        <f t="shared" si="2"/>
        <v>N/A</v>
      </c>
      <c r="G18" s="22">
        <v>607</v>
      </c>
      <c r="H18" s="7" t="str">
        <f t="shared" si="3"/>
        <v>N/A</v>
      </c>
      <c r="I18" s="8">
        <v>-12.1</v>
      </c>
      <c r="J18" s="8">
        <v>-80.3</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1750</v>
      </c>
      <c r="J19" s="8" t="s">
        <v>1750</v>
      </c>
      <c r="K19" s="25" t="s">
        <v>734</v>
      </c>
      <c r="L19" s="85" t="str">
        <f t="shared" si="0"/>
        <v>N/A</v>
      </c>
    </row>
    <row r="20" spans="1:12" x14ac:dyDescent="0.25">
      <c r="A20" s="84" t="s">
        <v>101</v>
      </c>
      <c r="B20" s="21" t="s">
        <v>213</v>
      </c>
      <c r="C20" s="22">
        <v>25480</v>
      </c>
      <c r="D20" s="7" t="str">
        <f t="shared" si="1"/>
        <v>N/A</v>
      </c>
      <c r="E20" s="22">
        <v>18176</v>
      </c>
      <c r="F20" s="7" t="str">
        <f t="shared" si="2"/>
        <v>N/A</v>
      </c>
      <c r="G20" s="22">
        <v>3583</v>
      </c>
      <c r="H20" s="7" t="str">
        <f t="shared" si="3"/>
        <v>N/A</v>
      </c>
      <c r="I20" s="8">
        <v>-28.7</v>
      </c>
      <c r="J20" s="8">
        <v>-80.3</v>
      </c>
      <c r="K20" s="25" t="s">
        <v>734</v>
      </c>
      <c r="L20" s="85" t="str">
        <f t="shared" si="0"/>
        <v>No</v>
      </c>
    </row>
    <row r="21" spans="1:12" x14ac:dyDescent="0.25">
      <c r="A21" s="84" t="s">
        <v>979</v>
      </c>
      <c r="B21" s="21" t="s">
        <v>213</v>
      </c>
      <c r="C21" s="22">
        <v>10323</v>
      </c>
      <c r="D21" s="7" t="str">
        <f t="shared" si="1"/>
        <v>N/A</v>
      </c>
      <c r="E21" s="22">
        <v>5890</v>
      </c>
      <c r="F21" s="7" t="str">
        <f t="shared" si="2"/>
        <v>N/A</v>
      </c>
      <c r="G21" s="22">
        <v>380</v>
      </c>
      <c r="H21" s="7" t="str">
        <f t="shared" si="3"/>
        <v>N/A</v>
      </c>
      <c r="I21" s="8">
        <v>-42.9</v>
      </c>
      <c r="J21" s="8">
        <v>-93.5</v>
      </c>
      <c r="K21" s="25" t="s">
        <v>734</v>
      </c>
      <c r="L21" s="85" t="str">
        <f t="shared" si="0"/>
        <v>No</v>
      </c>
    </row>
    <row r="22" spans="1:12" x14ac:dyDescent="0.25">
      <c r="A22" s="84" t="s">
        <v>980</v>
      </c>
      <c r="B22" s="21" t="s">
        <v>213</v>
      </c>
      <c r="C22" s="22">
        <v>5644</v>
      </c>
      <c r="D22" s="7" t="str">
        <f t="shared" si="1"/>
        <v>N/A</v>
      </c>
      <c r="E22" s="22">
        <v>4923</v>
      </c>
      <c r="F22" s="7" t="str">
        <f t="shared" si="2"/>
        <v>N/A</v>
      </c>
      <c r="G22" s="22">
        <v>1595</v>
      </c>
      <c r="H22" s="7" t="str">
        <f t="shared" si="3"/>
        <v>N/A</v>
      </c>
      <c r="I22" s="8">
        <v>-12.8</v>
      </c>
      <c r="J22" s="8">
        <v>-67.599999999999994</v>
      </c>
      <c r="K22" s="25" t="s">
        <v>734</v>
      </c>
      <c r="L22" s="85" t="str">
        <f t="shared" si="0"/>
        <v>No</v>
      </c>
    </row>
    <row r="23" spans="1:12" x14ac:dyDescent="0.25">
      <c r="A23" s="84" t="s">
        <v>981</v>
      </c>
      <c r="B23" s="21" t="s">
        <v>213</v>
      </c>
      <c r="C23" s="22">
        <v>4743</v>
      </c>
      <c r="D23" s="7" t="str">
        <f>IF($B23="N/A","N/A",IF(C23&gt;10,"No",IF(C23&lt;-10,"No","Yes")))</f>
        <v>N/A</v>
      </c>
      <c r="E23" s="22">
        <v>3387</v>
      </c>
      <c r="F23" s="7" t="str">
        <f t="shared" si="2"/>
        <v>N/A</v>
      </c>
      <c r="G23" s="22">
        <v>1222</v>
      </c>
      <c r="H23" s="7" t="str">
        <f t="shared" si="3"/>
        <v>N/A</v>
      </c>
      <c r="I23" s="8">
        <v>-28.6</v>
      </c>
      <c r="J23" s="8">
        <v>-63.9</v>
      </c>
      <c r="K23" s="25" t="s">
        <v>734</v>
      </c>
      <c r="L23" s="85" t="str">
        <f t="shared" si="0"/>
        <v>No</v>
      </c>
    </row>
    <row r="24" spans="1:12" x14ac:dyDescent="0.25">
      <c r="A24" s="84" t="s">
        <v>982</v>
      </c>
      <c r="B24" s="21" t="s">
        <v>213</v>
      </c>
      <c r="C24" s="22">
        <v>4770</v>
      </c>
      <c r="D24" s="7" t="str">
        <f t="shared" si="1"/>
        <v>N/A</v>
      </c>
      <c r="E24" s="22">
        <v>3976</v>
      </c>
      <c r="F24" s="7" t="str">
        <f t="shared" si="2"/>
        <v>N/A</v>
      </c>
      <c r="G24" s="22">
        <v>386</v>
      </c>
      <c r="H24" s="7" t="str">
        <f t="shared" si="3"/>
        <v>N/A</v>
      </c>
      <c r="I24" s="8">
        <v>-16.600000000000001</v>
      </c>
      <c r="J24" s="8">
        <v>-90.3</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1750</v>
      </c>
      <c r="J25" s="8" t="s">
        <v>1750</v>
      </c>
      <c r="K25" s="25" t="s">
        <v>734</v>
      </c>
      <c r="L25" s="85" t="str">
        <f t="shared" si="0"/>
        <v>N/A</v>
      </c>
    </row>
    <row r="26" spans="1:12" x14ac:dyDescent="0.25">
      <c r="A26" s="84" t="s">
        <v>104</v>
      </c>
      <c r="B26" s="21" t="s">
        <v>213</v>
      </c>
      <c r="C26" s="22">
        <v>92343</v>
      </c>
      <c r="D26" s="7" t="str">
        <f t="shared" si="1"/>
        <v>N/A</v>
      </c>
      <c r="E26" s="22">
        <v>62787</v>
      </c>
      <c r="F26" s="7" t="str">
        <f t="shared" si="2"/>
        <v>N/A</v>
      </c>
      <c r="G26" s="22">
        <v>10125</v>
      </c>
      <c r="H26" s="7" t="str">
        <f t="shared" si="3"/>
        <v>N/A</v>
      </c>
      <c r="I26" s="8">
        <v>-32</v>
      </c>
      <c r="J26" s="8">
        <v>-83.9</v>
      </c>
      <c r="K26" s="25" t="s">
        <v>734</v>
      </c>
      <c r="L26" s="85" t="str">
        <f t="shared" si="0"/>
        <v>No</v>
      </c>
    </row>
    <row r="27" spans="1:12" x14ac:dyDescent="0.25">
      <c r="A27" s="84" t="s">
        <v>984</v>
      </c>
      <c r="B27" s="21" t="s">
        <v>213</v>
      </c>
      <c r="C27" s="22">
        <v>24300</v>
      </c>
      <c r="D27" s="7" t="str">
        <f t="shared" si="1"/>
        <v>N/A</v>
      </c>
      <c r="E27" s="22">
        <v>1030</v>
      </c>
      <c r="F27" s="7" t="str">
        <f t="shared" si="2"/>
        <v>N/A</v>
      </c>
      <c r="G27" s="22">
        <v>11</v>
      </c>
      <c r="H27" s="7" t="str">
        <f t="shared" si="3"/>
        <v>N/A</v>
      </c>
      <c r="I27" s="8">
        <v>-95.8</v>
      </c>
      <c r="J27" s="8">
        <v>-99.8</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1750</v>
      </c>
      <c r="J28" s="8" t="s">
        <v>1750</v>
      </c>
      <c r="K28" s="25" t="s">
        <v>734</v>
      </c>
      <c r="L28" s="85" t="str">
        <f t="shared" si="0"/>
        <v>N/A</v>
      </c>
    </row>
    <row r="29" spans="1:12" x14ac:dyDescent="0.25">
      <c r="A29" s="84" t="s">
        <v>986</v>
      </c>
      <c r="B29" s="21" t="s">
        <v>213</v>
      </c>
      <c r="C29" s="22">
        <v>3236</v>
      </c>
      <c r="D29" s="7" t="str">
        <f t="shared" si="1"/>
        <v>N/A</v>
      </c>
      <c r="E29" s="22">
        <v>1800</v>
      </c>
      <c r="F29" s="7" t="str">
        <f t="shared" si="2"/>
        <v>N/A</v>
      </c>
      <c r="G29" s="22">
        <v>1246</v>
      </c>
      <c r="H29" s="7" t="str">
        <f t="shared" si="3"/>
        <v>N/A</v>
      </c>
      <c r="I29" s="8">
        <v>-44.4</v>
      </c>
      <c r="J29" s="8">
        <v>-30.8</v>
      </c>
      <c r="K29" s="25" t="s">
        <v>734</v>
      </c>
      <c r="L29" s="85" t="str">
        <f t="shared" si="0"/>
        <v>No</v>
      </c>
    </row>
    <row r="30" spans="1:12" x14ac:dyDescent="0.25">
      <c r="A30" s="84" t="s">
        <v>987</v>
      </c>
      <c r="B30" s="21" t="s">
        <v>213</v>
      </c>
      <c r="C30" s="22">
        <v>47836</v>
      </c>
      <c r="D30" s="7" t="str">
        <f t="shared" si="1"/>
        <v>N/A</v>
      </c>
      <c r="E30" s="22">
        <v>49621</v>
      </c>
      <c r="F30" s="7" t="str">
        <f t="shared" si="2"/>
        <v>N/A</v>
      </c>
      <c r="G30" s="22">
        <v>7731</v>
      </c>
      <c r="H30" s="7" t="str">
        <f t="shared" si="3"/>
        <v>N/A</v>
      </c>
      <c r="I30" s="8">
        <v>3.7309999999999999</v>
      </c>
      <c r="J30" s="8">
        <v>-84.4</v>
      </c>
      <c r="K30" s="25" t="s">
        <v>734</v>
      </c>
      <c r="L30" s="85" t="str">
        <f t="shared" si="0"/>
        <v>No</v>
      </c>
    </row>
    <row r="31" spans="1:12" x14ac:dyDescent="0.25">
      <c r="A31" s="84" t="s">
        <v>988</v>
      </c>
      <c r="B31" s="21" t="s">
        <v>213</v>
      </c>
      <c r="C31" s="22">
        <v>12764</v>
      </c>
      <c r="D31" s="7" t="str">
        <f t="shared" si="1"/>
        <v>N/A</v>
      </c>
      <c r="E31" s="22">
        <v>7502</v>
      </c>
      <c r="F31" s="7" t="str">
        <f t="shared" si="2"/>
        <v>N/A</v>
      </c>
      <c r="G31" s="22">
        <v>867</v>
      </c>
      <c r="H31" s="7" t="str">
        <f t="shared" si="3"/>
        <v>N/A</v>
      </c>
      <c r="I31" s="8">
        <v>-41.2</v>
      </c>
      <c r="J31" s="8">
        <v>-88.4</v>
      </c>
      <c r="K31" s="25" t="s">
        <v>734</v>
      </c>
      <c r="L31" s="85" t="str">
        <f t="shared" si="0"/>
        <v>No</v>
      </c>
    </row>
    <row r="32" spans="1:12" x14ac:dyDescent="0.25">
      <c r="A32" s="84" t="s">
        <v>989</v>
      </c>
      <c r="B32" s="21" t="s">
        <v>213</v>
      </c>
      <c r="C32" s="22">
        <v>4207</v>
      </c>
      <c r="D32" s="7" t="str">
        <f t="shared" si="1"/>
        <v>N/A</v>
      </c>
      <c r="E32" s="22">
        <v>2834</v>
      </c>
      <c r="F32" s="7" t="str">
        <f t="shared" si="2"/>
        <v>N/A</v>
      </c>
      <c r="G32" s="22">
        <v>279</v>
      </c>
      <c r="H32" s="7" t="str">
        <f t="shared" si="3"/>
        <v>N/A</v>
      </c>
      <c r="I32" s="8">
        <v>-32.6</v>
      </c>
      <c r="J32" s="8">
        <v>-90.2</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1750</v>
      </c>
      <c r="J33" s="8" t="s">
        <v>1750</v>
      </c>
      <c r="K33" s="25" t="s">
        <v>734</v>
      </c>
      <c r="L33" s="85" t="str">
        <f t="shared" si="0"/>
        <v>N/A</v>
      </c>
    </row>
    <row r="34" spans="1:12" x14ac:dyDescent="0.25">
      <c r="A34" s="84" t="s">
        <v>105</v>
      </c>
      <c r="B34" s="21" t="s">
        <v>213</v>
      </c>
      <c r="C34" s="22">
        <v>51621</v>
      </c>
      <c r="D34" s="7" t="str">
        <f t="shared" si="1"/>
        <v>N/A</v>
      </c>
      <c r="E34" s="22">
        <v>50006</v>
      </c>
      <c r="F34" s="7" t="str">
        <f t="shared" si="2"/>
        <v>N/A</v>
      </c>
      <c r="G34" s="22">
        <v>14092</v>
      </c>
      <c r="H34" s="7" t="str">
        <f t="shared" si="3"/>
        <v>N/A</v>
      </c>
      <c r="I34" s="8">
        <v>-3.13</v>
      </c>
      <c r="J34" s="8">
        <v>-71.8</v>
      </c>
      <c r="K34" s="25" t="s">
        <v>734</v>
      </c>
      <c r="L34" s="85" t="str">
        <f t="shared" si="0"/>
        <v>No</v>
      </c>
    </row>
    <row r="35" spans="1:12" x14ac:dyDescent="0.25">
      <c r="A35" s="84" t="s">
        <v>991</v>
      </c>
      <c r="B35" s="21" t="s">
        <v>213</v>
      </c>
      <c r="C35" s="22">
        <v>14950</v>
      </c>
      <c r="D35" s="7" t="str">
        <f t="shared" si="1"/>
        <v>N/A</v>
      </c>
      <c r="E35" s="22">
        <v>9837</v>
      </c>
      <c r="F35" s="7" t="str">
        <f t="shared" si="2"/>
        <v>N/A</v>
      </c>
      <c r="G35" s="22">
        <v>2327</v>
      </c>
      <c r="H35" s="7" t="str">
        <f t="shared" si="3"/>
        <v>N/A</v>
      </c>
      <c r="I35" s="8">
        <v>-34.200000000000003</v>
      </c>
      <c r="J35" s="8">
        <v>-76.3</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1750</v>
      </c>
      <c r="J36" s="8" t="s">
        <v>1750</v>
      </c>
      <c r="K36" s="25" t="s">
        <v>734</v>
      </c>
      <c r="L36" s="85" t="str">
        <f t="shared" si="0"/>
        <v>N/A</v>
      </c>
    </row>
    <row r="37" spans="1:12" x14ac:dyDescent="0.25">
      <c r="A37" s="84" t="s">
        <v>993</v>
      </c>
      <c r="B37" s="21" t="s">
        <v>213</v>
      </c>
      <c r="C37" s="22">
        <v>5136</v>
      </c>
      <c r="D37" s="7" t="str">
        <f t="shared" si="1"/>
        <v>N/A</v>
      </c>
      <c r="E37" s="22">
        <v>2630</v>
      </c>
      <c r="F37" s="7" t="str">
        <f t="shared" si="2"/>
        <v>N/A</v>
      </c>
      <c r="G37" s="22">
        <v>2395</v>
      </c>
      <c r="H37" s="7" t="str">
        <f t="shared" si="3"/>
        <v>N/A</v>
      </c>
      <c r="I37" s="8">
        <v>-48.8</v>
      </c>
      <c r="J37" s="8">
        <v>-8.94</v>
      </c>
      <c r="K37" s="25" t="s">
        <v>734</v>
      </c>
      <c r="L37" s="85" t="str">
        <f t="shared" si="0"/>
        <v>Yes</v>
      </c>
    </row>
    <row r="38" spans="1:12" x14ac:dyDescent="0.25">
      <c r="A38" s="84" t="s">
        <v>994</v>
      </c>
      <c r="B38" s="21" t="s">
        <v>213</v>
      </c>
      <c r="C38" s="22">
        <v>9702</v>
      </c>
      <c r="D38" s="7" t="str">
        <f t="shared" si="1"/>
        <v>N/A</v>
      </c>
      <c r="E38" s="22">
        <v>7550</v>
      </c>
      <c r="F38" s="7" t="str">
        <f t="shared" si="2"/>
        <v>N/A</v>
      </c>
      <c r="G38" s="22">
        <v>2035</v>
      </c>
      <c r="H38" s="7" t="str">
        <f t="shared" si="3"/>
        <v>N/A</v>
      </c>
      <c r="I38" s="8">
        <v>-22.2</v>
      </c>
      <c r="J38" s="8">
        <v>-73</v>
      </c>
      <c r="K38" s="25" t="s">
        <v>734</v>
      </c>
      <c r="L38" s="85" t="str">
        <f t="shared" si="0"/>
        <v>No</v>
      </c>
    </row>
    <row r="39" spans="1:12" x14ac:dyDescent="0.25">
      <c r="A39" s="84" t="s">
        <v>995</v>
      </c>
      <c r="B39" s="21" t="s">
        <v>213</v>
      </c>
      <c r="C39" s="22">
        <v>3979</v>
      </c>
      <c r="D39" s="7" t="str">
        <f t="shared" si="1"/>
        <v>N/A</v>
      </c>
      <c r="E39" s="22">
        <v>3032</v>
      </c>
      <c r="F39" s="7" t="str">
        <f t="shared" si="2"/>
        <v>N/A</v>
      </c>
      <c r="G39" s="22">
        <v>653</v>
      </c>
      <c r="H39" s="7" t="str">
        <f t="shared" si="3"/>
        <v>N/A</v>
      </c>
      <c r="I39" s="8">
        <v>-23.8</v>
      </c>
      <c r="J39" s="8">
        <v>-78.5</v>
      </c>
      <c r="K39" s="25" t="s">
        <v>734</v>
      </c>
      <c r="L39" s="85" t="str">
        <f t="shared" si="0"/>
        <v>No</v>
      </c>
    </row>
    <row r="40" spans="1:12" x14ac:dyDescent="0.25">
      <c r="A40" s="84" t="s">
        <v>996</v>
      </c>
      <c r="B40" s="21" t="s">
        <v>213</v>
      </c>
      <c r="C40" s="22">
        <v>17854</v>
      </c>
      <c r="D40" s="7" t="str">
        <f t="shared" si="1"/>
        <v>N/A</v>
      </c>
      <c r="E40" s="22">
        <v>26957</v>
      </c>
      <c r="F40" s="7" t="str">
        <f t="shared" si="2"/>
        <v>N/A</v>
      </c>
      <c r="G40" s="22">
        <v>6682</v>
      </c>
      <c r="H40" s="7" t="str">
        <f t="shared" si="3"/>
        <v>N/A</v>
      </c>
      <c r="I40" s="8">
        <v>50.99</v>
      </c>
      <c r="J40" s="8">
        <v>-75.2</v>
      </c>
      <c r="K40" s="25" t="s">
        <v>734</v>
      </c>
      <c r="L40" s="85" t="str">
        <f t="shared" si="0"/>
        <v>No</v>
      </c>
    </row>
    <row r="41" spans="1:12" x14ac:dyDescent="0.25">
      <c r="A41" s="142" t="s">
        <v>84</v>
      </c>
      <c r="B41" s="21" t="s">
        <v>213</v>
      </c>
      <c r="C41" s="26">
        <v>762618881</v>
      </c>
      <c r="D41" s="7" t="str">
        <f t="shared" si="1"/>
        <v>N/A</v>
      </c>
      <c r="E41" s="26">
        <v>727579550</v>
      </c>
      <c r="F41" s="7" t="str">
        <f t="shared" si="2"/>
        <v>N/A</v>
      </c>
      <c r="G41" s="26">
        <v>403824677</v>
      </c>
      <c r="H41" s="7" t="str">
        <f t="shared" si="3"/>
        <v>N/A</v>
      </c>
      <c r="I41" s="8">
        <v>-4.59</v>
      </c>
      <c r="J41" s="8">
        <v>-44.5</v>
      </c>
      <c r="K41" s="25" t="s">
        <v>734</v>
      </c>
      <c r="L41" s="85" t="str">
        <f t="shared" si="0"/>
        <v>No</v>
      </c>
    </row>
    <row r="42" spans="1:12" x14ac:dyDescent="0.25">
      <c r="A42" s="142" t="s">
        <v>1473</v>
      </c>
      <c r="B42" s="21" t="s">
        <v>213</v>
      </c>
      <c r="C42" s="26">
        <v>4261.5120058000002</v>
      </c>
      <c r="D42" s="7" t="str">
        <f t="shared" si="1"/>
        <v>N/A</v>
      </c>
      <c r="E42" s="26">
        <v>5277.6314548999999</v>
      </c>
      <c r="F42" s="7" t="str">
        <f t="shared" si="2"/>
        <v>N/A</v>
      </c>
      <c r="G42" s="26">
        <v>4600.6274721999998</v>
      </c>
      <c r="H42" s="7" t="str">
        <f t="shared" si="3"/>
        <v>N/A</v>
      </c>
      <c r="I42" s="8">
        <v>23.84</v>
      </c>
      <c r="J42" s="8">
        <v>-12.8</v>
      </c>
      <c r="K42" s="25" t="s">
        <v>734</v>
      </c>
      <c r="L42" s="85" t="str">
        <f t="shared" si="0"/>
        <v>Yes</v>
      </c>
    </row>
    <row r="43" spans="1:12" x14ac:dyDescent="0.25">
      <c r="A43" s="142" t="s">
        <v>1474</v>
      </c>
      <c r="B43" s="21" t="s">
        <v>213</v>
      </c>
      <c r="C43" s="26">
        <v>6257.0263123000004</v>
      </c>
      <c r="D43" s="7" t="str">
        <f t="shared" si="1"/>
        <v>N/A</v>
      </c>
      <c r="E43" s="26">
        <v>7194.4265359000001</v>
      </c>
      <c r="F43" s="7" t="str">
        <f t="shared" si="2"/>
        <v>N/A</v>
      </c>
      <c r="G43" s="26">
        <v>8283.7530411000007</v>
      </c>
      <c r="H43" s="7" t="str">
        <f t="shared" si="3"/>
        <v>N/A</v>
      </c>
      <c r="I43" s="8">
        <v>14.98</v>
      </c>
      <c r="J43" s="8">
        <v>15.14</v>
      </c>
      <c r="K43" s="25" t="s">
        <v>734</v>
      </c>
      <c r="L43" s="85" t="str">
        <f t="shared" si="0"/>
        <v>Yes</v>
      </c>
    </row>
    <row r="44" spans="1:12" x14ac:dyDescent="0.25">
      <c r="A44" s="116" t="s">
        <v>107</v>
      </c>
      <c r="B44" s="21" t="s">
        <v>213</v>
      </c>
      <c r="C44" s="26">
        <v>67846905</v>
      </c>
      <c r="D44" s="7" t="str">
        <f t="shared" si="1"/>
        <v>N/A</v>
      </c>
      <c r="E44" s="26">
        <v>45031547</v>
      </c>
      <c r="F44" s="7" t="str">
        <f t="shared" si="2"/>
        <v>N/A</v>
      </c>
      <c r="G44" s="26">
        <v>13618216</v>
      </c>
      <c r="H44" s="7" t="str">
        <f t="shared" si="3"/>
        <v>N/A</v>
      </c>
      <c r="I44" s="8">
        <v>-33.6</v>
      </c>
      <c r="J44" s="8">
        <v>-69.8</v>
      </c>
      <c r="K44" s="25" t="s">
        <v>734</v>
      </c>
      <c r="L44" s="85" t="str">
        <f t="shared" si="0"/>
        <v>No</v>
      </c>
    </row>
    <row r="45" spans="1:12" x14ac:dyDescent="0.25">
      <c r="A45" s="142" t="s">
        <v>158</v>
      </c>
      <c r="B45" s="25" t="s">
        <v>217</v>
      </c>
      <c r="C45" s="1">
        <v>1230</v>
      </c>
      <c r="D45" s="7" t="str">
        <f>IF($B45="N/A","N/A",IF(C45&gt;0,"No",IF(C45&lt;0,"No","Yes")))</f>
        <v>No</v>
      </c>
      <c r="E45" s="1">
        <v>1409</v>
      </c>
      <c r="F45" s="7" t="str">
        <f>IF($B45="N/A","N/A",IF(E45&gt;0,"No",IF(E45&lt;0,"No","Yes")))</f>
        <v>No</v>
      </c>
      <c r="G45" s="1">
        <v>243</v>
      </c>
      <c r="H45" s="7" t="str">
        <f>IF($B45="N/A","N/A",IF(G45&gt;0,"No",IF(G45&lt;0,"No","Yes")))</f>
        <v>No</v>
      </c>
      <c r="I45" s="8">
        <v>14.55</v>
      </c>
      <c r="J45" s="8">
        <v>-82.8</v>
      </c>
      <c r="K45" s="25" t="s">
        <v>734</v>
      </c>
      <c r="L45" s="85" t="str">
        <f t="shared" si="0"/>
        <v>No</v>
      </c>
    </row>
    <row r="46" spans="1:12" x14ac:dyDescent="0.25">
      <c r="A46" s="142" t="s">
        <v>156</v>
      </c>
      <c r="B46" s="21" t="s">
        <v>213</v>
      </c>
      <c r="C46" s="26">
        <v>7606953</v>
      </c>
      <c r="D46" s="7" t="str">
        <f t="shared" ref="D46:D47" si="4">IF($B46="N/A","N/A",IF(C46&gt;10,"No",IF(C46&lt;-10,"No","Yes")))</f>
        <v>N/A</v>
      </c>
      <c r="E46" s="26">
        <v>10949507</v>
      </c>
      <c r="F46" s="7" t="str">
        <f t="shared" ref="F46:F47" si="5">IF($B46="N/A","N/A",IF(E46&gt;10,"No",IF(E46&lt;-10,"No","Yes")))</f>
        <v>N/A</v>
      </c>
      <c r="G46" s="26">
        <v>437281</v>
      </c>
      <c r="H46" s="7" t="str">
        <f t="shared" ref="H46:H47" si="6">IF($B46="N/A","N/A",IF(G46&gt;10,"No",IF(G46&lt;-10,"No","Yes")))</f>
        <v>N/A</v>
      </c>
      <c r="I46" s="8">
        <v>43.94</v>
      </c>
      <c r="J46" s="8">
        <v>-96</v>
      </c>
      <c r="K46" s="25" t="s">
        <v>734</v>
      </c>
      <c r="L46" s="85" t="str">
        <f t="shared" si="0"/>
        <v>No</v>
      </c>
    </row>
    <row r="47" spans="1:12" x14ac:dyDescent="0.25">
      <c r="A47" s="142" t="s">
        <v>1276</v>
      </c>
      <c r="B47" s="21" t="s">
        <v>213</v>
      </c>
      <c r="C47" s="26">
        <v>6184.5146341</v>
      </c>
      <c r="D47" s="7" t="str">
        <f t="shared" si="4"/>
        <v>N/A</v>
      </c>
      <c r="E47" s="26">
        <v>7771.1192334999996</v>
      </c>
      <c r="F47" s="7" t="str">
        <f t="shared" si="5"/>
        <v>N/A</v>
      </c>
      <c r="G47" s="26">
        <v>1799.5102881</v>
      </c>
      <c r="H47" s="7" t="str">
        <f t="shared" si="6"/>
        <v>N/A</v>
      </c>
      <c r="I47" s="8">
        <v>25.65</v>
      </c>
      <c r="J47" s="8">
        <v>-76.8</v>
      </c>
      <c r="K47" s="25" t="s">
        <v>734</v>
      </c>
      <c r="L47" s="85" t="str">
        <f>IF(J47="Div by 0", "N/A", IF(OR(J47="N/A",K47="N/A"),"N/A", IF(J47&gt;VALUE(MID(K47,1,2)), "No", IF(J47&lt;-1*VALUE(MID(K47,1,2)), "No", "Yes"))))</f>
        <v>No</v>
      </c>
    </row>
    <row r="48" spans="1:12" x14ac:dyDescent="0.25">
      <c r="A48" s="142" t="s">
        <v>1475</v>
      </c>
      <c r="B48" s="21" t="s">
        <v>213</v>
      </c>
      <c r="C48" s="26">
        <v>15756.634948999999</v>
      </c>
      <c r="D48" s="7" t="str">
        <f t="shared" ref="D48:D74" si="7">IF($B48="N/A","N/A",IF(C48&gt;10,"No",IF(C48&lt;-10,"No","Yes")))</f>
        <v>N/A</v>
      </c>
      <c r="E48" s="26">
        <v>19898.010447000001</v>
      </c>
      <c r="F48" s="7" t="str">
        <f t="shared" ref="F48:F74" si="8">IF($B48="N/A","N/A",IF(E48&gt;10,"No",IF(E48&lt;-10,"No","Yes")))</f>
        <v>N/A</v>
      </c>
      <c r="G48" s="26">
        <v>7918.8811140999996</v>
      </c>
      <c r="H48" s="7" t="str">
        <f t="shared" ref="H48:H74" si="9">IF($B48="N/A","N/A",IF(G48&gt;10,"No",IF(G48&lt;-10,"No","Yes")))</f>
        <v>N/A</v>
      </c>
      <c r="I48" s="8">
        <v>26.28</v>
      </c>
      <c r="J48" s="8">
        <v>-60.2</v>
      </c>
      <c r="K48" s="25" t="s">
        <v>734</v>
      </c>
      <c r="L48" s="85" t="str">
        <f t="shared" ref="L48:L74" si="10">IF(J48="Div by 0", "N/A", IF(K48="N/A","N/A", IF(J48&gt;VALUE(MID(K48,1,2)), "No", IF(J48&lt;-1*VALUE(MID(K48,1,2)), "No", "Yes"))))</f>
        <v>No</v>
      </c>
    </row>
    <row r="49" spans="1:12" x14ac:dyDescent="0.25">
      <c r="A49" s="142" t="s">
        <v>1476</v>
      </c>
      <c r="B49" s="21" t="s">
        <v>213</v>
      </c>
      <c r="C49" s="26">
        <v>7225.9719232999996</v>
      </c>
      <c r="D49" s="7" t="str">
        <f t="shared" si="7"/>
        <v>N/A</v>
      </c>
      <c r="E49" s="26">
        <v>16263.666667</v>
      </c>
      <c r="F49" s="7" t="str">
        <f t="shared" si="8"/>
        <v>N/A</v>
      </c>
      <c r="G49" s="26">
        <v>9792.4166667000009</v>
      </c>
      <c r="H49" s="7" t="str">
        <f t="shared" si="9"/>
        <v>N/A</v>
      </c>
      <c r="I49" s="8">
        <v>125.1</v>
      </c>
      <c r="J49" s="8">
        <v>-39.799999999999997</v>
      </c>
      <c r="K49" s="25" t="s">
        <v>734</v>
      </c>
      <c r="L49" s="85" t="str">
        <f t="shared" si="10"/>
        <v>No</v>
      </c>
    </row>
    <row r="50" spans="1:12" x14ac:dyDescent="0.25">
      <c r="A50" s="142" t="s">
        <v>1477</v>
      </c>
      <c r="B50" s="21" t="s">
        <v>213</v>
      </c>
      <c r="C50" s="26">
        <v>5546.7998410999999</v>
      </c>
      <c r="D50" s="7" t="str">
        <f t="shared" si="7"/>
        <v>N/A</v>
      </c>
      <c r="E50" s="26">
        <v>6528.3669769999997</v>
      </c>
      <c r="F50" s="7" t="str">
        <f t="shared" si="8"/>
        <v>N/A</v>
      </c>
      <c r="G50" s="26">
        <v>2503.6270949999998</v>
      </c>
      <c r="H50" s="7" t="str">
        <f t="shared" si="9"/>
        <v>N/A</v>
      </c>
      <c r="I50" s="8">
        <v>17.7</v>
      </c>
      <c r="J50" s="8">
        <v>-61.7</v>
      </c>
      <c r="K50" s="25" t="s">
        <v>734</v>
      </c>
      <c r="L50" s="85" t="str">
        <f t="shared" si="10"/>
        <v>No</v>
      </c>
    </row>
    <row r="51" spans="1:12" x14ac:dyDescent="0.25">
      <c r="A51" s="142" t="s">
        <v>1478</v>
      </c>
      <c r="B51" s="21" t="s">
        <v>213</v>
      </c>
      <c r="C51" s="26">
        <v>3010.6671587000001</v>
      </c>
      <c r="D51" s="7" t="str">
        <f t="shared" si="7"/>
        <v>N/A</v>
      </c>
      <c r="E51" s="26">
        <v>2861.6662934000001</v>
      </c>
      <c r="F51" s="7" t="str">
        <f t="shared" si="8"/>
        <v>N/A</v>
      </c>
      <c r="G51" s="26">
        <v>3910.2467532000001</v>
      </c>
      <c r="H51" s="7" t="str">
        <f t="shared" si="9"/>
        <v>N/A</v>
      </c>
      <c r="I51" s="8">
        <v>-4.95</v>
      </c>
      <c r="J51" s="8">
        <v>36.64</v>
      </c>
      <c r="K51" s="25" t="s">
        <v>734</v>
      </c>
      <c r="L51" s="85" t="str">
        <f t="shared" si="10"/>
        <v>No</v>
      </c>
    </row>
    <row r="52" spans="1:12" x14ac:dyDescent="0.25">
      <c r="A52" s="142" t="s">
        <v>1479</v>
      </c>
      <c r="B52" s="21" t="s">
        <v>213</v>
      </c>
      <c r="C52" s="26">
        <v>33239.976291999999</v>
      </c>
      <c r="D52" s="7" t="str">
        <f t="shared" si="7"/>
        <v>N/A</v>
      </c>
      <c r="E52" s="26">
        <v>34739.025657999999</v>
      </c>
      <c r="F52" s="7" t="str">
        <f t="shared" si="8"/>
        <v>N/A</v>
      </c>
      <c r="G52" s="26">
        <v>14592.83855</v>
      </c>
      <c r="H52" s="7" t="str">
        <f t="shared" si="9"/>
        <v>N/A</v>
      </c>
      <c r="I52" s="8">
        <v>4.51</v>
      </c>
      <c r="J52" s="8">
        <v>-58</v>
      </c>
      <c r="K52" s="25" t="s">
        <v>734</v>
      </c>
      <c r="L52" s="85" t="str">
        <f t="shared" si="10"/>
        <v>No</v>
      </c>
    </row>
    <row r="53" spans="1:12" x14ac:dyDescent="0.25">
      <c r="A53" s="142" t="s">
        <v>1480</v>
      </c>
      <c r="B53" s="21" t="s">
        <v>213</v>
      </c>
      <c r="C53" s="26" t="s">
        <v>1750</v>
      </c>
      <c r="D53" s="7" t="str">
        <f t="shared" si="7"/>
        <v>N/A</v>
      </c>
      <c r="E53" s="26" t="s">
        <v>1750</v>
      </c>
      <c r="F53" s="7" t="str">
        <f t="shared" si="8"/>
        <v>N/A</v>
      </c>
      <c r="G53" s="26" t="s">
        <v>1750</v>
      </c>
      <c r="H53" s="7" t="str">
        <f t="shared" si="9"/>
        <v>N/A</v>
      </c>
      <c r="I53" s="8" t="s">
        <v>1750</v>
      </c>
      <c r="J53" s="8" t="s">
        <v>1750</v>
      </c>
      <c r="K53" s="25" t="s">
        <v>734</v>
      </c>
      <c r="L53" s="85" t="str">
        <f t="shared" si="10"/>
        <v>N/A</v>
      </c>
    </row>
    <row r="54" spans="1:12" x14ac:dyDescent="0.25">
      <c r="A54" s="142" t="s">
        <v>1481</v>
      </c>
      <c r="B54" s="21" t="s">
        <v>213</v>
      </c>
      <c r="C54" s="26">
        <v>15672.724058</v>
      </c>
      <c r="D54" s="7" t="str">
        <f t="shared" si="7"/>
        <v>N/A</v>
      </c>
      <c r="E54" s="26">
        <v>20787.406029999998</v>
      </c>
      <c r="F54" s="7" t="str">
        <f t="shared" si="8"/>
        <v>N/A</v>
      </c>
      <c r="G54" s="26">
        <v>5853.8364498999999</v>
      </c>
      <c r="H54" s="7" t="str">
        <f t="shared" si="9"/>
        <v>N/A</v>
      </c>
      <c r="I54" s="8">
        <v>32.630000000000003</v>
      </c>
      <c r="J54" s="8">
        <v>-71.8</v>
      </c>
      <c r="K54" s="25" t="s">
        <v>734</v>
      </c>
      <c r="L54" s="85" t="str">
        <f t="shared" si="10"/>
        <v>No</v>
      </c>
    </row>
    <row r="55" spans="1:12" x14ac:dyDescent="0.25">
      <c r="A55" s="142" t="s">
        <v>1482</v>
      </c>
      <c r="B55" s="21" t="s">
        <v>213</v>
      </c>
      <c r="C55" s="26">
        <v>12712.052503999999</v>
      </c>
      <c r="D55" s="7" t="str">
        <f t="shared" si="7"/>
        <v>N/A</v>
      </c>
      <c r="E55" s="26">
        <v>21358.274363</v>
      </c>
      <c r="F55" s="7" t="str">
        <f t="shared" si="8"/>
        <v>N/A</v>
      </c>
      <c r="G55" s="26">
        <v>12530.971052999999</v>
      </c>
      <c r="H55" s="7" t="str">
        <f t="shared" si="9"/>
        <v>N/A</v>
      </c>
      <c r="I55" s="8">
        <v>68.02</v>
      </c>
      <c r="J55" s="8">
        <v>-41.3</v>
      </c>
      <c r="K55" s="25" t="s">
        <v>734</v>
      </c>
      <c r="L55" s="85" t="str">
        <f t="shared" si="10"/>
        <v>No</v>
      </c>
    </row>
    <row r="56" spans="1:12" x14ac:dyDescent="0.25">
      <c r="A56" s="142" t="s">
        <v>1483</v>
      </c>
      <c r="B56" s="21" t="s">
        <v>213</v>
      </c>
      <c r="C56" s="26">
        <v>8194.0248050999999</v>
      </c>
      <c r="D56" s="7" t="str">
        <f t="shared" si="7"/>
        <v>N/A</v>
      </c>
      <c r="E56" s="26">
        <v>9098.6603696999991</v>
      </c>
      <c r="F56" s="7" t="str">
        <f t="shared" si="8"/>
        <v>N/A</v>
      </c>
      <c r="G56" s="26">
        <v>6036.1617555000003</v>
      </c>
      <c r="H56" s="7" t="str">
        <f t="shared" si="9"/>
        <v>N/A</v>
      </c>
      <c r="I56" s="8">
        <v>11.04</v>
      </c>
      <c r="J56" s="8">
        <v>-33.700000000000003</v>
      </c>
      <c r="K56" s="25" t="s">
        <v>734</v>
      </c>
      <c r="L56" s="85" t="str">
        <f t="shared" si="10"/>
        <v>No</v>
      </c>
    </row>
    <row r="57" spans="1:12" x14ac:dyDescent="0.25">
      <c r="A57" s="142" t="s">
        <v>1484</v>
      </c>
      <c r="B57" s="21" t="s">
        <v>213</v>
      </c>
      <c r="C57" s="26">
        <v>3148.7096774000001</v>
      </c>
      <c r="D57" s="7" t="str">
        <f t="shared" si="7"/>
        <v>N/A</v>
      </c>
      <c r="E57" s="26">
        <v>4592.0823737999999</v>
      </c>
      <c r="F57" s="7" t="str">
        <f t="shared" si="8"/>
        <v>N/A</v>
      </c>
      <c r="G57" s="26">
        <v>1262.2716857999999</v>
      </c>
      <c r="H57" s="7" t="str">
        <f t="shared" si="9"/>
        <v>N/A</v>
      </c>
      <c r="I57" s="8">
        <v>45.84</v>
      </c>
      <c r="J57" s="8">
        <v>-72.5</v>
      </c>
      <c r="K57" s="25" t="s">
        <v>734</v>
      </c>
      <c r="L57" s="85" t="str">
        <f t="shared" si="10"/>
        <v>No</v>
      </c>
    </row>
    <row r="58" spans="1:12" x14ac:dyDescent="0.25">
      <c r="A58" s="142" t="s">
        <v>1485</v>
      </c>
      <c r="B58" s="21" t="s">
        <v>213</v>
      </c>
      <c r="C58" s="26">
        <v>43382.198112999999</v>
      </c>
      <c r="D58" s="7" t="str">
        <f t="shared" si="7"/>
        <v>N/A</v>
      </c>
      <c r="E58" s="26">
        <v>48210.655936000003</v>
      </c>
      <c r="F58" s="7" t="str">
        <f t="shared" si="8"/>
        <v>N/A</v>
      </c>
      <c r="G58" s="26">
        <v>13063.090673999999</v>
      </c>
      <c r="H58" s="7" t="str">
        <f t="shared" si="9"/>
        <v>N/A</v>
      </c>
      <c r="I58" s="8">
        <v>11.13</v>
      </c>
      <c r="J58" s="8">
        <v>-72.900000000000006</v>
      </c>
      <c r="K58" s="25" t="s">
        <v>734</v>
      </c>
      <c r="L58" s="85" t="str">
        <f t="shared" si="10"/>
        <v>No</v>
      </c>
    </row>
    <row r="59" spans="1:12" x14ac:dyDescent="0.25">
      <c r="A59" s="142" t="s">
        <v>1486</v>
      </c>
      <c r="B59" s="21" t="s">
        <v>213</v>
      </c>
      <c r="C59" s="26" t="s">
        <v>1750</v>
      </c>
      <c r="D59" s="7" t="str">
        <f t="shared" si="7"/>
        <v>N/A</v>
      </c>
      <c r="E59" s="26" t="s">
        <v>1750</v>
      </c>
      <c r="F59" s="7" t="str">
        <f t="shared" si="8"/>
        <v>N/A</v>
      </c>
      <c r="G59" s="26" t="s">
        <v>1750</v>
      </c>
      <c r="H59" s="7" t="str">
        <f t="shared" si="9"/>
        <v>N/A</v>
      </c>
      <c r="I59" s="8" t="s">
        <v>1750</v>
      </c>
      <c r="J59" s="8" t="s">
        <v>1750</v>
      </c>
      <c r="K59" s="25" t="s">
        <v>734</v>
      </c>
      <c r="L59" s="85" t="str">
        <f t="shared" si="10"/>
        <v>N/A</v>
      </c>
    </row>
    <row r="60" spans="1:12" x14ac:dyDescent="0.25">
      <c r="A60" s="142" t="s">
        <v>1487</v>
      </c>
      <c r="B60" s="21" t="s">
        <v>213</v>
      </c>
      <c r="C60" s="26">
        <v>1384.6998364999999</v>
      </c>
      <c r="D60" s="7" t="str">
        <f t="shared" si="7"/>
        <v>N/A</v>
      </c>
      <c r="E60" s="26">
        <v>1814.8080972</v>
      </c>
      <c r="F60" s="7" t="str">
        <f t="shared" si="8"/>
        <v>N/A</v>
      </c>
      <c r="G60" s="26">
        <v>784.77807407</v>
      </c>
      <c r="H60" s="7" t="str">
        <f t="shared" si="9"/>
        <v>N/A</v>
      </c>
      <c r="I60" s="8">
        <v>31.06</v>
      </c>
      <c r="J60" s="8">
        <v>-56.8</v>
      </c>
      <c r="K60" s="25" t="s">
        <v>734</v>
      </c>
      <c r="L60" s="85" t="str">
        <f t="shared" si="10"/>
        <v>No</v>
      </c>
    </row>
    <row r="61" spans="1:12" x14ac:dyDescent="0.25">
      <c r="A61" s="142" t="s">
        <v>1488</v>
      </c>
      <c r="B61" s="21" t="s">
        <v>213</v>
      </c>
      <c r="C61" s="26">
        <v>1133.6049794</v>
      </c>
      <c r="D61" s="7" t="str">
        <f t="shared" si="7"/>
        <v>N/A</v>
      </c>
      <c r="E61" s="26">
        <v>507.21067961</v>
      </c>
      <c r="F61" s="7" t="str">
        <f t="shared" si="8"/>
        <v>N/A</v>
      </c>
      <c r="G61" s="26">
        <v>140</v>
      </c>
      <c r="H61" s="7" t="str">
        <f t="shared" si="9"/>
        <v>N/A</v>
      </c>
      <c r="I61" s="8">
        <v>-55.3</v>
      </c>
      <c r="J61" s="8">
        <v>-72.400000000000006</v>
      </c>
      <c r="K61" s="25" t="s">
        <v>734</v>
      </c>
      <c r="L61" s="85" t="str">
        <f t="shared" si="10"/>
        <v>No</v>
      </c>
    </row>
    <row r="62" spans="1:12" x14ac:dyDescent="0.25">
      <c r="A62" s="142" t="s">
        <v>1489</v>
      </c>
      <c r="B62" s="21" t="s">
        <v>213</v>
      </c>
      <c r="C62" s="26" t="s">
        <v>1750</v>
      </c>
      <c r="D62" s="7" t="str">
        <f t="shared" si="7"/>
        <v>N/A</v>
      </c>
      <c r="E62" s="26" t="s">
        <v>1750</v>
      </c>
      <c r="F62" s="7" t="str">
        <f t="shared" si="8"/>
        <v>N/A</v>
      </c>
      <c r="G62" s="26" t="s">
        <v>1750</v>
      </c>
      <c r="H62" s="7" t="str">
        <f t="shared" si="9"/>
        <v>N/A</v>
      </c>
      <c r="I62" s="8" t="s">
        <v>1750</v>
      </c>
      <c r="J62" s="8" t="s">
        <v>1750</v>
      </c>
      <c r="K62" s="25" t="s">
        <v>734</v>
      </c>
      <c r="L62" s="85" t="str">
        <f t="shared" si="10"/>
        <v>N/A</v>
      </c>
    </row>
    <row r="63" spans="1:12" ht="25" x14ac:dyDescent="0.25">
      <c r="A63" s="142" t="s">
        <v>1490</v>
      </c>
      <c r="B63" s="21" t="s">
        <v>213</v>
      </c>
      <c r="C63" s="26">
        <v>1686.1912855</v>
      </c>
      <c r="D63" s="7" t="str">
        <f t="shared" si="7"/>
        <v>N/A</v>
      </c>
      <c r="E63" s="26">
        <v>1283.9894443999999</v>
      </c>
      <c r="F63" s="7" t="str">
        <f t="shared" si="8"/>
        <v>N/A</v>
      </c>
      <c r="G63" s="26">
        <v>751.89406099999997</v>
      </c>
      <c r="H63" s="7" t="str">
        <f t="shared" si="9"/>
        <v>N/A</v>
      </c>
      <c r="I63" s="8">
        <v>-23.9</v>
      </c>
      <c r="J63" s="8">
        <v>-41.4</v>
      </c>
      <c r="K63" s="25" t="s">
        <v>734</v>
      </c>
      <c r="L63" s="85" t="str">
        <f t="shared" si="10"/>
        <v>No</v>
      </c>
    </row>
    <row r="64" spans="1:12" x14ac:dyDescent="0.25">
      <c r="A64" s="142" t="s">
        <v>1491</v>
      </c>
      <c r="B64" s="21" t="s">
        <v>213</v>
      </c>
      <c r="C64" s="26">
        <v>820.62051593000001</v>
      </c>
      <c r="D64" s="7" t="str">
        <f t="shared" si="7"/>
        <v>N/A</v>
      </c>
      <c r="E64" s="26">
        <v>1237.3241571000001</v>
      </c>
      <c r="F64" s="7" t="str">
        <f t="shared" si="8"/>
        <v>N/A</v>
      </c>
      <c r="G64" s="26">
        <v>539.48014487</v>
      </c>
      <c r="H64" s="7" t="str">
        <f t="shared" si="9"/>
        <v>N/A</v>
      </c>
      <c r="I64" s="8">
        <v>50.78</v>
      </c>
      <c r="J64" s="8">
        <v>-56.4</v>
      </c>
      <c r="K64" s="25" t="s">
        <v>734</v>
      </c>
      <c r="L64" s="85" t="str">
        <f t="shared" si="10"/>
        <v>No</v>
      </c>
    </row>
    <row r="65" spans="1:12" x14ac:dyDescent="0.25">
      <c r="A65" s="142" t="s">
        <v>1492</v>
      </c>
      <c r="B65" s="21" t="s">
        <v>213</v>
      </c>
      <c r="C65" s="26">
        <v>2966.8231746000001</v>
      </c>
      <c r="D65" s="7" t="str">
        <f t="shared" si="7"/>
        <v>N/A</v>
      </c>
      <c r="E65" s="26">
        <v>4701.4888030000002</v>
      </c>
      <c r="F65" s="7" t="str">
        <f t="shared" si="8"/>
        <v>N/A</v>
      </c>
      <c r="G65" s="26">
        <v>2378.1972317999998</v>
      </c>
      <c r="H65" s="7" t="str">
        <f t="shared" si="9"/>
        <v>N/A</v>
      </c>
      <c r="I65" s="8">
        <v>58.47</v>
      </c>
      <c r="J65" s="8">
        <v>-49.4</v>
      </c>
      <c r="K65" s="25" t="s">
        <v>734</v>
      </c>
      <c r="L65" s="85" t="str">
        <f t="shared" si="10"/>
        <v>No</v>
      </c>
    </row>
    <row r="66" spans="1:12" x14ac:dyDescent="0.25">
      <c r="A66" s="142" t="s">
        <v>1493</v>
      </c>
      <c r="B66" s="21" t="s">
        <v>213</v>
      </c>
      <c r="C66" s="26">
        <v>4216.8973139999998</v>
      </c>
      <c r="D66" s="7" t="str">
        <f t="shared" si="7"/>
        <v>N/A</v>
      </c>
      <c r="E66" s="26">
        <v>5097.0067042999999</v>
      </c>
      <c r="F66" s="7" t="str">
        <f t="shared" si="8"/>
        <v>N/A</v>
      </c>
      <c r="G66" s="26">
        <v>2781.7921147000002</v>
      </c>
      <c r="H66" s="7" t="str">
        <f t="shared" si="9"/>
        <v>N/A</v>
      </c>
      <c r="I66" s="8">
        <v>20.87</v>
      </c>
      <c r="J66" s="8">
        <v>-45.4</v>
      </c>
      <c r="K66" s="25" t="s">
        <v>734</v>
      </c>
      <c r="L66" s="85" t="str">
        <f t="shared" si="10"/>
        <v>No</v>
      </c>
    </row>
    <row r="67" spans="1:12" x14ac:dyDescent="0.25">
      <c r="A67" s="142" t="s">
        <v>1494</v>
      </c>
      <c r="B67" s="21" t="s">
        <v>213</v>
      </c>
      <c r="C67" s="26" t="s">
        <v>1750</v>
      </c>
      <c r="D67" s="7" t="str">
        <f t="shared" si="7"/>
        <v>N/A</v>
      </c>
      <c r="E67" s="26" t="s">
        <v>1750</v>
      </c>
      <c r="F67" s="7" t="str">
        <f t="shared" si="8"/>
        <v>N/A</v>
      </c>
      <c r="G67" s="26" t="s">
        <v>1750</v>
      </c>
      <c r="H67" s="7" t="str">
        <f t="shared" si="9"/>
        <v>N/A</v>
      </c>
      <c r="I67" s="8" t="s">
        <v>1750</v>
      </c>
      <c r="J67" s="8" t="s">
        <v>1750</v>
      </c>
      <c r="K67" s="25" t="s">
        <v>734</v>
      </c>
      <c r="L67" s="85" t="str">
        <f t="shared" si="10"/>
        <v>N/A</v>
      </c>
    </row>
    <row r="68" spans="1:12" x14ac:dyDescent="0.25">
      <c r="A68" s="142" t="s">
        <v>1495</v>
      </c>
      <c r="B68" s="21" t="s">
        <v>213</v>
      </c>
      <c r="C68" s="26">
        <v>1657.2553806000001</v>
      </c>
      <c r="D68" s="7" t="str">
        <f t="shared" si="7"/>
        <v>N/A</v>
      </c>
      <c r="E68" s="26">
        <v>1973.0475143000001</v>
      </c>
      <c r="F68" s="7" t="str">
        <f t="shared" si="8"/>
        <v>N/A</v>
      </c>
      <c r="G68" s="26">
        <v>1010.9960971</v>
      </c>
      <c r="H68" s="7" t="str">
        <f t="shared" si="9"/>
        <v>N/A</v>
      </c>
      <c r="I68" s="8">
        <v>19.059999999999999</v>
      </c>
      <c r="J68" s="8">
        <v>-48.8</v>
      </c>
      <c r="K68" s="25" t="s">
        <v>734</v>
      </c>
      <c r="L68" s="85" t="str">
        <f t="shared" si="10"/>
        <v>No</v>
      </c>
    </row>
    <row r="69" spans="1:12" x14ac:dyDescent="0.25">
      <c r="A69" s="142" t="s">
        <v>1496</v>
      </c>
      <c r="B69" s="21" t="s">
        <v>213</v>
      </c>
      <c r="C69" s="26">
        <v>1939.1914380999999</v>
      </c>
      <c r="D69" s="7" t="str">
        <f t="shared" si="7"/>
        <v>N/A</v>
      </c>
      <c r="E69" s="26">
        <v>3059.2881975999999</v>
      </c>
      <c r="F69" s="7" t="str">
        <f t="shared" si="8"/>
        <v>N/A</v>
      </c>
      <c r="G69" s="26">
        <v>967.69746454999995</v>
      </c>
      <c r="H69" s="7" t="str">
        <f t="shared" si="9"/>
        <v>N/A</v>
      </c>
      <c r="I69" s="8">
        <v>57.76</v>
      </c>
      <c r="J69" s="8">
        <v>-68.400000000000006</v>
      </c>
      <c r="K69" s="25" t="s">
        <v>734</v>
      </c>
      <c r="L69" s="85" t="str">
        <f t="shared" si="10"/>
        <v>No</v>
      </c>
    </row>
    <row r="70" spans="1:12" x14ac:dyDescent="0.25">
      <c r="A70" s="142" t="s">
        <v>1497</v>
      </c>
      <c r="B70" s="21" t="s">
        <v>213</v>
      </c>
      <c r="C70" s="26" t="s">
        <v>1750</v>
      </c>
      <c r="D70" s="7" t="str">
        <f t="shared" si="7"/>
        <v>N/A</v>
      </c>
      <c r="E70" s="26" t="s">
        <v>1750</v>
      </c>
      <c r="F70" s="7" t="str">
        <f t="shared" si="8"/>
        <v>N/A</v>
      </c>
      <c r="G70" s="26" t="s">
        <v>1750</v>
      </c>
      <c r="H70" s="7" t="str">
        <f t="shared" si="9"/>
        <v>N/A</v>
      </c>
      <c r="I70" s="8" t="s">
        <v>1750</v>
      </c>
      <c r="J70" s="8" t="s">
        <v>1750</v>
      </c>
      <c r="K70" s="25" t="s">
        <v>734</v>
      </c>
      <c r="L70" s="85" t="str">
        <f t="shared" si="10"/>
        <v>N/A</v>
      </c>
    </row>
    <row r="71" spans="1:12" ht="25" x14ac:dyDescent="0.25">
      <c r="A71" s="142" t="s">
        <v>1498</v>
      </c>
      <c r="B71" s="21" t="s">
        <v>213</v>
      </c>
      <c r="C71" s="26">
        <v>931.87422117999995</v>
      </c>
      <c r="D71" s="7" t="str">
        <f t="shared" si="7"/>
        <v>N/A</v>
      </c>
      <c r="E71" s="26">
        <v>649.77072242999998</v>
      </c>
      <c r="F71" s="7" t="str">
        <f t="shared" si="8"/>
        <v>N/A</v>
      </c>
      <c r="G71" s="26">
        <v>397.97912316999998</v>
      </c>
      <c r="H71" s="7" t="str">
        <f t="shared" si="9"/>
        <v>N/A</v>
      </c>
      <c r="I71" s="8">
        <v>-30.3</v>
      </c>
      <c r="J71" s="8">
        <v>-38.799999999999997</v>
      </c>
      <c r="K71" s="25" t="s">
        <v>734</v>
      </c>
      <c r="L71" s="85" t="str">
        <f t="shared" si="10"/>
        <v>No</v>
      </c>
    </row>
    <row r="72" spans="1:12" x14ac:dyDescent="0.25">
      <c r="A72" s="142" t="s">
        <v>1499</v>
      </c>
      <c r="B72" s="21" t="s">
        <v>213</v>
      </c>
      <c r="C72" s="26">
        <v>2440.9264069000001</v>
      </c>
      <c r="D72" s="7" t="str">
        <f t="shared" si="7"/>
        <v>N/A</v>
      </c>
      <c r="E72" s="26">
        <v>2963.1841060000002</v>
      </c>
      <c r="F72" s="7" t="str">
        <f t="shared" si="8"/>
        <v>N/A</v>
      </c>
      <c r="G72" s="26">
        <v>2933.5390662999998</v>
      </c>
      <c r="H72" s="7" t="str">
        <f t="shared" si="9"/>
        <v>N/A</v>
      </c>
      <c r="I72" s="8">
        <v>21.4</v>
      </c>
      <c r="J72" s="8">
        <v>-1</v>
      </c>
      <c r="K72" s="25" t="s">
        <v>734</v>
      </c>
      <c r="L72" s="85" t="str">
        <f t="shared" si="10"/>
        <v>Yes</v>
      </c>
    </row>
    <row r="73" spans="1:12" x14ac:dyDescent="0.25">
      <c r="A73" s="142" t="s">
        <v>1500</v>
      </c>
      <c r="B73" s="21" t="s">
        <v>213</v>
      </c>
      <c r="C73" s="26">
        <v>1382.6205077</v>
      </c>
      <c r="D73" s="7" t="str">
        <f t="shared" si="7"/>
        <v>N/A</v>
      </c>
      <c r="E73" s="26">
        <v>3064.1042216000001</v>
      </c>
      <c r="F73" s="7" t="str">
        <f t="shared" si="8"/>
        <v>N/A</v>
      </c>
      <c r="G73" s="26">
        <v>1120.1837671999999</v>
      </c>
      <c r="H73" s="7" t="str">
        <f t="shared" si="9"/>
        <v>N/A</v>
      </c>
      <c r="I73" s="8">
        <v>121.6</v>
      </c>
      <c r="J73" s="8">
        <v>-63.4</v>
      </c>
      <c r="K73" s="25" t="s">
        <v>734</v>
      </c>
      <c r="L73" s="85" t="str">
        <f t="shared" si="10"/>
        <v>No</v>
      </c>
    </row>
    <row r="74" spans="1:12" x14ac:dyDescent="0.25">
      <c r="A74" s="142" t="s">
        <v>1501</v>
      </c>
      <c r="B74" s="21" t="s">
        <v>213</v>
      </c>
      <c r="C74" s="26">
        <v>1265.1981069000001</v>
      </c>
      <c r="D74" s="7" t="str">
        <f t="shared" si="7"/>
        <v>N/A</v>
      </c>
      <c r="E74" s="26">
        <v>1305.7348741000001</v>
      </c>
      <c r="F74" s="7" t="str">
        <f t="shared" si="8"/>
        <v>N/A</v>
      </c>
      <c r="G74" s="26">
        <v>649.61583357999996</v>
      </c>
      <c r="H74" s="7" t="str">
        <f t="shared" si="9"/>
        <v>N/A</v>
      </c>
      <c r="I74" s="8">
        <v>3.2040000000000002</v>
      </c>
      <c r="J74" s="8">
        <v>-50.2</v>
      </c>
      <c r="K74" s="25" t="s">
        <v>734</v>
      </c>
      <c r="L74" s="85" t="str">
        <f t="shared" si="10"/>
        <v>No</v>
      </c>
    </row>
    <row r="75" spans="1:12" x14ac:dyDescent="0.25">
      <c r="A75" s="142" t="s">
        <v>1583</v>
      </c>
      <c r="B75" s="21" t="s">
        <v>213</v>
      </c>
      <c r="C75" s="26">
        <v>116858312</v>
      </c>
      <c r="D75" s="7" t="str">
        <f t="shared" ref="D75:D144" si="11">IF($B75="N/A","N/A",IF(C75&gt;10,"No",IF(C75&lt;-10,"No","Yes")))</f>
        <v>N/A</v>
      </c>
      <c r="E75" s="26">
        <v>104258497</v>
      </c>
      <c r="F75" s="7" t="str">
        <f t="shared" ref="F75:F144" si="12">IF($B75="N/A","N/A",IF(E75&gt;10,"No",IF(E75&lt;-10,"No","Yes")))</f>
        <v>N/A</v>
      </c>
      <c r="G75" s="26">
        <v>38637458</v>
      </c>
      <c r="H75" s="7" t="str">
        <f t="shared" ref="H75:H144" si="13">IF($B75="N/A","N/A",IF(G75&gt;10,"No",IF(G75&lt;-10,"No","Yes")))</f>
        <v>N/A</v>
      </c>
      <c r="I75" s="8">
        <v>-10.8</v>
      </c>
      <c r="J75" s="8">
        <v>-62.9</v>
      </c>
      <c r="K75" s="25" t="s">
        <v>734</v>
      </c>
      <c r="L75" s="85" t="str">
        <f t="shared" ref="L75:L135" si="14">IF(J75="Div by 0", "N/A", IF(K75="N/A","N/A", IF(J75&gt;VALUE(MID(K75,1,2)), "No", IF(J75&lt;-1*VALUE(MID(K75,1,2)), "No", "Yes"))))</f>
        <v>No</v>
      </c>
    </row>
    <row r="76" spans="1:12" x14ac:dyDescent="0.25">
      <c r="A76" s="142" t="s">
        <v>595</v>
      </c>
      <c r="B76" s="21" t="s">
        <v>213</v>
      </c>
      <c r="C76" s="22">
        <v>13045</v>
      </c>
      <c r="D76" s="7" t="str">
        <f t="shared" si="11"/>
        <v>N/A</v>
      </c>
      <c r="E76" s="22">
        <v>11341</v>
      </c>
      <c r="F76" s="7" t="str">
        <f t="shared" si="12"/>
        <v>N/A</v>
      </c>
      <c r="G76" s="22">
        <v>3475</v>
      </c>
      <c r="H76" s="7" t="str">
        <f t="shared" si="13"/>
        <v>N/A</v>
      </c>
      <c r="I76" s="8">
        <v>-13.1</v>
      </c>
      <c r="J76" s="8">
        <v>-69.400000000000006</v>
      </c>
      <c r="K76" s="25" t="s">
        <v>734</v>
      </c>
      <c r="L76" s="85" t="str">
        <f t="shared" si="14"/>
        <v>No</v>
      </c>
    </row>
    <row r="77" spans="1:12" x14ac:dyDescent="0.25">
      <c r="A77" s="142" t="s">
        <v>1410</v>
      </c>
      <c r="B77" s="21" t="s">
        <v>213</v>
      </c>
      <c r="C77" s="26">
        <v>8958.0921426000004</v>
      </c>
      <c r="D77" s="7" t="str">
        <f t="shared" si="11"/>
        <v>N/A</v>
      </c>
      <c r="E77" s="26">
        <v>9193.0603121000004</v>
      </c>
      <c r="F77" s="7" t="str">
        <f t="shared" si="12"/>
        <v>N/A</v>
      </c>
      <c r="G77" s="26">
        <v>11118.692950000001</v>
      </c>
      <c r="H77" s="7" t="str">
        <f t="shared" si="13"/>
        <v>N/A</v>
      </c>
      <c r="I77" s="8">
        <v>2.6230000000000002</v>
      </c>
      <c r="J77" s="8">
        <v>20.95</v>
      </c>
      <c r="K77" s="25" t="s">
        <v>734</v>
      </c>
      <c r="L77" s="85" t="str">
        <f t="shared" si="14"/>
        <v>Yes</v>
      </c>
    </row>
    <row r="78" spans="1:12" x14ac:dyDescent="0.25">
      <c r="A78" s="142" t="s">
        <v>1411</v>
      </c>
      <c r="B78" s="21" t="s">
        <v>213</v>
      </c>
      <c r="C78" s="22">
        <v>3.9399003449999999</v>
      </c>
      <c r="D78" s="7" t="str">
        <f t="shared" si="11"/>
        <v>N/A</v>
      </c>
      <c r="E78" s="22">
        <v>3.7576051494999998</v>
      </c>
      <c r="F78" s="7" t="str">
        <f t="shared" si="12"/>
        <v>N/A</v>
      </c>
      <c r="G78" s="22">
        <v>3.7651798561000001</v>
      </c>
      <c r="H78" s="7" t="str">
        <f t="shared" si="13"/>
        <v>N/A</v>
      </c>
      <c r="I78" s="8">
        <v>-4.63</v>
      </c>
      <c r="J78" s="8">
        <v>0.2016</v>
      </c>
      <c r="K78" s="25" t="s">
        <v>734</v>
      </c>
      <c r="L78" s="85" t="str">
        <f t="shared" si="14"/>
        <v>Yes</v>
      </c>
    </row>
    <row r="79" spans="1:12" x14ac:dyDescent="0.25">
      <c r="A79" s="142" t="s">
        <v>596</v>
      </c>
      <c r="B79" s="21" t="s">
        <v>213</v>
      </c>
      <c r="C79" s="26">
        <v>541794</v>
      </c>
      <c r="D79" s="7" t="str">
        <f t="shared" si="11"/>
        <v>N/A</v>
      </c>
      <c r="E79" s="26">
        <v>855378</v>
      </c>
      <c r="F79" s="7" t="str">
        <f t="shared" si="12"/>
        <v>N/A</v>
      </c>
      <c r="G79" s="26">
        <v>516773</v>
      </c>
      <c r="H79" s="7" t="str">
        <f t="shared" si="13"/>
        <v>N/A</v>
      </c>
      <c r="I79" s="8">
        <v>57.88</v>
      </c>
      <c r="J79" s="8">
        <v>-39.6</v>
      </c>
      <c r="K79" s="25" t="s">
        <v>734</v>
      </c>
      <c r="L79" s="85" t="str">
        <f t="shared" si="14"/>
        <v>No</v>
      </c>
    </row>
    <row r="80" spans="1:12" x14ac:dyDescent="0.25">
      <c r="A80" s="142" t="s">
        <v>597</v>
      </c>
      <c r="B80" s="21" t="s">
        <v>213</v>
      </c>
      <c r="C80" s="22">
        <v>28</v>
      </c>
      <c r="D80" s="7" t="str">
        <f t="shared" si="11"/>
        <v>N/A</v>
      </c>
      <c r="E80" s="22">
        <v>13</v>
      </c>
      <c r="F80" s="7" t="str">
        <f t="shared" si="12"/>
        <v>N/A</v>
      </c>
      <c r="G80" s="22">
        <v>11</v>
      </c>
      <c r="H80" s="7" t="str">
        <f t="shared" si="13"/>
        <v>N/A</v>
      </c>
      <c r="I80" s="8">
        <v>-53.6</v>
      </c>
      <c r="J80" s="8">
        <v>-23.1</v>
      </c>
      <c r="K80" s="25" t="s">
        <v>734</v>
      </c>
      <c r="L80" s="85" t="str">
        <f t="shared" si="14"/>
        <v>Yes</v>
      </c>
    </row>
    <row r="81" spans="1:12" x14ac:dyDescent="0.25">
      <c r="A81" s="142" t="s">
        <v>1412</v>
      </c>
      <c r="B81" s="21" t="s">
        <v>213</v>
      </c>
      <c r="C81" s="26">
        <v>19349.785714000001</v>
      </c>
      <c r="D81" s="7" t="str">
        <f t="shared" si="11"/>
        <v>N/A</v>
      </c>
      <c r="E81" s="26">
        <v>65798.307692000002</v>
      </c>
      <c r="F81" s="7" t="str">
        <f t="shared" si="12"/>
        <v>N/A</v>
      </c>
      <c r="G81" s="26">
        <v>51677.3</v>
      </c>
      <c r="H81" s="7" t="str">
        <f t="shared" si="13"/>
        <v>N/A</v>
      </c>
      <c r="I81" s="8">
        <v>240</v>
      </c>
      <c r="J81" s="8">
        <v>-21.5</v>
      </c>
      <c r="K81" s="25" t="s">
        <v>734</v>
      </c>
      <c r="L81" s="85" t="str">
        <f t="shared" si="14"/>
        <v>Yes</v>
      </c>
    </row>
    <row r="82" spans="1:12" ht="25" x14ac:dyDescent="0.25">
      <c r="A82" s="142" t="s">
        <v>598</v>
      </c>
      <c r="B82" s="21" t="s">
        <v>213</v>
      </c>
      <c r="C82" s="26">
        <v>9940164</v>
      </c>
      <c r="D82" s="7" t="str">
        <f t="shared" si="11"/>
        <v>N/A</v>
      </c>
      <c r="E82" s="26">
        <v>8596838</v>
      </c>
      <c r="F82" s="7" t="str">
        <f t="shared" si="12"/>
        <v>N/A</v>
      </c>
      <c r="G82" s="26">
        <v>2373959</v>
      </c>
      <c r="H82" s="7" t="str">
        <f t="shared" si="13"/>
        <v>N/A</v>
      </c>
      <c r="I82" s="8">
        <v>-13.5</v>
      </c>
      <c r="J82" s="8">
        <v>-72.400000000000006</v>
      </c>
      <c r="K82" s="25" t="s">
        <v>734</v>
      </c>
      <c r="L82" s="85" t="str">
        <f t="shared" si="14"/>
        <v>No</v>
      </c>
    </row>
    <row r="83" spans="1:12" x14ac:dyDescent="0.25">
      <c r="A83" s="142" t="s">
        <v>599</v>
      </c>
      <c r="B83" s="21" t="s">
        <v>213</v>
      </c>
      <c r="C83" s="22">
        <v>78</v>
      </c>
      <c r="D83" s="7" t="str">
        <f t="shared" si="11"/>
        <v>N/A</v>
      </c>
      <c r="E83" s="22">
        <v>72</v>
      </c>
      <c r="F83" s="7" t="str">
        <f t="shared" si="12"/>
        <v>N/A</v>
      </c>
      <c r="G83" s="22">
        <v>19</v>
      </c>
      <c r="H83" s="7" t="str">
        <f t="shared" si="13"/>
        <v>N/A</v>
      </c>
      <c r="I83" s="8">
        <v>-7.69</v>
      </c>
      <c r="J83" s="8">
        <v>-73.599999999999994</v>
      </c>
      <c r="K83" s="25" t="s">
        <v>734</v>
      </c>
      <c r="L83" s="85" t="str">
        <f t="shared" si="14"/>
        <v>No</v>
      </c>
    </row>
    <row r="84" spans="1:12" ht="25" x14ac:dyDescent="0.25">
      <c r="A84" s="116" t="s">
        <v>1413</v>
      </c>
      <c r="B84" s="21" t="s">
        <v>213</v>
      </c>
      <c r="C84" s="26">
        <v>127438</v>
      </c>
      <c r="D84" s="7" t="str">
        <f t="shared" si="11"/>
        <v>N/A</v>
      </c>
      <c r="E84" s="26">
        <v>119400.52778</v>
      </c>
      <c r="F84" s="7" t="str">
        <f t="shared" si="12"/>
        <v>N/A</v>
      </c>
      <c r="G84" s="26">
        <v>124945.21053</v>
      </c>
      <c r="H84" s="7" t="str">
        <f t="shared" si="13"/>
        <v>N/A</v>
      </c>
      <c r="I84" s="8">
        <v>-6.31</v>
      </c>
      <c r="J84" s="8">
        <v>4.6440000000000001</v>
      </c>
      <c r="K84" s="25" t="s">
        <v>734</v>
      </c>
      <c r="L84" s="85" t="str">
        <f t="shared" si="14"/>
        <v>Yes</v>
      </c>
    </row>
    <row r="85" spans="1:12" x14ac:dyDescent="0.25">
      <c r="A85" s="116" t="s">
        <v>600</v>
      </c>
      <c r="B85" s="21" t="s">
        <v>213</v>
      </c>
      <c r="C85" s="26">
        <v>57154266</v>
      </c>
      <c r="D85" s="7" t="str">
        <f t="shared" si="11"/>
        <v>N/A</v>
      </c>
      <c r="E85" s="26">
        <v>60587969</v>
      </c>
      <c r="F85" s="7" t="str">
        <f t="shared" si="12"/>
        <v>N/A</v>
      </c>
      <c r="G85" s="26">
        <v>57753972</v>
      </c>
      <c r="H85" s="7" t="str">
        <f t="shared" si="13"/>
        <v>N/A</v>
      </c>
      <c r="I85" s="8">
        <v>6.008</v>
      </c>
      <c r="J85" s="8">
        <v>-4.68</v>
      </c>
      <c r="K85" s="25" t="s">
        <v>734</v>
      </c>
      <c r="L85" s="85" t="str">
        <f t="shared" si="14"/>
        <v>Yes</v>
      </c>
    </row>
    <row r="86" spans="1:12" x14ac:dyDescent="0.25">
      <c r="A86" s="116" t="s">
        <v>601</v>
      </c>
      <c r="B86" s="21" t="s">
        <v>213</v>
      </c>
      <c r="C86" s="22">
        <v>808</v>
      </c>
      <c r="D86" s="7" t="str">
        <f t="shared" si="11"/>
        <v>N/A</v>
      </c>
      <c r="E86" s="22">
        <v>805</v>
      </c>
      <c r="F86" s="7" t="str">
        <f t="shared" si="12"/>
        <v>N/A</v>
      </c>
      <c r="G86" s="22">
        <v>751</v>
      </c>
      <c r="H86" s="7" t="str">
        <f t="shared" si="13"/>
        <v>N/A</v>
      </c>
      <c r="I86" s="8">
        <v>-0.371</v>
      </c>
      <c r="J86" s="8">
        <v>-6.71</v>
      </c>
      <c r="K86" s="25" t="s">
        <v>734</v>
      </c>
      <c r="L86" s="85" t="str">
        <f t="shared" si="14"/>
        <v>Yes</v>
      </c>
    </row>
    <row r="87" spans="1:12" x14ac:dyDescent="0.25">
      <c r="A87" s="116" t="s">
        <v>1414</v>
      </c>
      <c r="B87" s="21" t="s">
        <v>213</v>
      </c>
      <c r="C87" s="26">
        <v>70735.477723000004</v>
      </c>
      <c r="D87" s="7" t="str">
        <f t="shared" si="11"/>
        <v>N/A</v>
      </c>
      <c r="E87" s="26">
        <v>75264.557763999997</v>
      </c>
      <c r="F87" s="7" t="str">
        <f t="shared" si="12"/>
        <v>N/A</v>
      </c>
      <c r="G87" s="26">
        <v>76902.758988000001</v>
      </c>
      <c r="H87" s="7" t="str">
        <f t="shared" si="13"/>
        <v>N/A</v>
      </c>
      <c r="I87" s="8">
        <v>6.4029999999999996</v>
      </c>
      <c r="J87" s="8">
        <v>2.177</v>
      </c>
      <c r="K87" s="25" t="s">
        <v>734</v>
      </c>
      <c r="L87" s="85" t="str">
        <f t="shared" si="14"/>
        <v>Yes</v>
      </c>
    </row>
    <row r="88" spans="1:12" x14ac:dyDescent="0.25">
      <c r="A88" s="142" t="s">
        <v>602</v>
      </c>
      <c r="B88" s="21" t="s">
        <v>213</v>
      </c>
      <c r="C88" s="26">
        <v>156074253</v>
      </c>
      <c r="D88" s="7" t="str">
        <f t="shared" si="11"/>
        <v>N/A</v>
      </c>
      <c r="E88" s="26">
        <v>155337863</v>
      </c>
      <c r="F88" s="7" t="str">
        <f t="shared" si="12"/>
        <v>N/A</v>
      </c>
      <c r="G88" s="26">
        <v>146268284</v>
      </c>
      <c r="H88" s="7" t="str">
        <f t="shared" si="13"/>
        <v>N/A</v>
      </c>
      <c r="I88" s="8">
        <v>-0.47199999999999998</v>
      </c>
      <c r="J88" s="8">
        <v>-5.84</v>
      </c>
      <c r="K88" s="25" t="s">
        <v>734</v>
      </c>
      <c r="L88" s="85" t="str">
        <f t="shared" si="14"/>
        <v>Yes</v>
      </c>
    </row>
    <row r="89" spans="1:12" x14ac:dyDescent="0.25">
      <c r="A89" s="145" t="s">
        <v>603</v>
      </c>
      <c r="B89" s="22" t="s">
        <v>213</v>
      </c>
      <c r="C89" s="22">
        <v>4433</v>
      </c>
      <c r="D89" s="7" t="str">
        <f t="shared" si="11"/>
        <v>N/A</v>
      </c>
      <c r="E89" s="22">
        <v>4156</v>
      </c>
      <c r="F89" s="7" t="str">
        <f t="shared" si="12"/>
        <v>N/A</v>
      </c>
      <c r="G89" s="22">
        <v>3646</v>
      </c>
      <c r="H89" s="7" t="str">
        <f t="shared" si="13"/>
        <v>N/A</v>
      </c>
      <c r="I89" s="8">
        <v>-6.25</v>
      </c>
      <c r="J89" s="8">
        <v>-12.3</v>
      </c>
      <c r="K89" s="1" t="s">
        <v>734</v>
      </c>
      <c r="L89" s="85" t="str">
        <f t="shared" si="14"/>
        <v>Yes</v>
      </c>
    </row>
    <row r="90" spans="1:12" x14ac:dyDescent="0.25">
      <c r="A90" s="142" t="s">
        <v>1415</v>
      </c>
      <c r="B90" s="21" t="s">
        <v>213</v>
      </c>
      <c r="C90" s="26">
        <v>35207.365892000002</v>
      </c>
      <c r="D90" s="7" t="str">
        <f t="shared" si="11"/>
        <v>N/A</v>
      </c>
      <c r="E90" s="26">
        <v>37376.771654999997</v>
      </c>
      <c r="F90" s="7" t="str">
        <f t="shared" si="12"/>
        <v>N/A</v>
      </c>
      <c r="G90" s="26">
        <v>40117.466812999999</v>
      </c>
      <c r="H90" s="7" t="str">
        <f t="shared" si="13"/>
        <v>N/A</v>
      </c>
      <c r="I90" s="8">
        <v>6.1619999999999999</v>
      </c>
      <c r="J90" s="8">
        <v>7.3330000000000002</v>
      </c>
      <c r="K90" s="25" t="s">
        <v>734</v>
      </c>
      <c r="L90" s="85" t="str">
        <f t="shared" si="14"/>
        <v>Yes</v>
      </c>
    </row>
    <row r="91" spans="1:12" x14ac:dyDescent="0.25">
      <c r="A91" s="142" t="s">
        <v>604</v>
      </c>
      <c r="B91" s="21" t="s">
        <v>213</v>
      </c>
      <c r="C91" s="26">
        <v>13560807</v>
      </c>
      <c r="D91" s="7" t="str">
        <f t="shared" si="11"/>
        <v>N/A</v>
      </c>
      <c r="E91" s="26">
        <v>14001737</v>
      </c>
      <c r="F91" s="7" t="str">
        <f t="shared" si="12"/>
        <v>N/A</v>
      </c>
      <c r="G91" s="26">
        <v>6778167</v>
      </c>
      <c r="H91" s="7" t="str">
        <f t="shared" si="13"/>
        <v>N/A</v>
      </c>
      <c r="I91" s="8">
        <v>3.2519999999999998</v>
      </c>
      <c r="J91" s="8">
        <v>-51.6</v>
      </c>
      <c r="K91" s="25" t="s">
        <v>734</v>
      </c>
      <c r="L91" s="85" t="str">
        <f t="shared" si="14"/>
        <v>No</v>
      </c>
    </row>
    <row r="92" spans="1:12" x14ac:dyDescent="0.25">
      <c r="A92" s="142" t="s">
        <v>605</v>
      </c>
      <c r="B92" s="21" t="s">
        <v>213</v>
      </c>
      <c r="C92" s="22">
        <v>33779</v>
      </c>
      <c r="D92" s="7" t="str">
        <f t="shared" si="11"/>
        <v>N/A</v>
      </c>
      <c r="E92" s="22">
        <v>33371</v>
      </c>
      <c r="F92" s="7" t="str">
        <f t="shared" si="12"/>
        <v>N/A</v>
      </c>
      <c r="G92" s="22">
        <v>14316</v>
      </c>
      <c r="H92" s="7" t="str">
        <f t="shared" si="13"/>
        <v>N/A</v>
      </c>
      <c r="I92" s="8">
        <v>-1.21</v>
      </c>
      <c r="J92" s="8">
        <v>-57.1</v>
      </c>
      <c r="K92" s="25" t="s">
        <v>734</v>
      </c>
      <c r="L92" s="85" t="str">
        <f t="shared" si="14"/>
        <v>No</v>
      </c>
    </row>
    <row r="93" spans="1:12" x14ac:dyDescent="0.25">
      <c r="A93" s="142" t="s">
        <v>1416</v>
      </c>
      <c r="B93" s="21" t="s">
        <v>213</v>
      </c>
      <c r="C93" s="26">
        <v>401.45673347000002</v>
      </c>
      <c r="D93" s="7" t="str">
        <f t="shared" si="11"/>
        <v>N/A</v>
      </c>
      <c r="E93" s="26">
        <v>419.57798687000002</v>
      </c>
      <c r="F93" s="7" t="str">
        <f t="shared" si="12"/>
        <v>N/A</v>
      </c>
      <c r="G93" s="26">
        <v>473.46793796999998</v>
      </c>
      <c r="H93" s="7" t="str">
        <f t="shared" si="13"/>
        <v>N/A</v>
      </c>
      <c r="I93" s="8">
        <v>4.5140000000000002</v>
      </c>
      <c r="J93" s="8">
        <v>12.84</v>
      </c>
      <c r="K93" s="25" t="s">
        <v>734</v>
      </c>
      <c r="L93" s="85" t="str">
        <f t="shared" si="14"/>
        <v>Yes</v>
      </c>
    </row>
    <row r="94" spans="1:12" x14ac:dyDescent="0.25">
      <c r="A94" s="142" t="s">
        <v>606</v>
      </c>
      <c r="B94" s="21" t="s">
        <v>213</v>
      </c>
      <c r="C94" s="26">
        <v>16059319</v>
      </c>
      <c r="D94" s="7" t="str">
        <f t="shared" si="11"/>
        <v>N/A</v>
      </c>
      <c r="E94" s="26">
        <v>12957763</v>
      </c>
      <c r="F94" s="7" t="str">
        <f t="shared" si="12"/>
        <v>N/A</v>
      </c>
      <c r="G94" s="26">
        <v>4609808</v>
      </c>
      <c r="H94" s="7" t="str">
        <f t="shared" si="13"/>
        <v>N/A</v>
      </c>
      <c r="I94" s="8">
        <v>-19.3</v>
      </c>
      <c r="J94" s="8">
        <v>-64.400000000000006</v>
      </c>
      <c r="K94" s="25" t="s">
        <v>734</v>
      </c>
      <c r="L94" s="85" t="str">
        <f t="shared" si="14"/>
        <v>No</v>
      </c>
    </row>
    <row r="95" spans="1:12" x14ac:dyDescent="0.25">
      <c r="A95" s="142" t="s">
        <v>607</v>
      </c>
      <c r="B95" s="21" t="s">
        <v>213</v>
      </c>
      <c r="C95" s="22">
        <v>44836</v>
      </c>
      <c r="D95" s="7" t="str">
        <f t="shared" si="11"/>
        <v>N/A</v>
      </c>
      <c r="E95" s="22">
        <v>32930</v>
      </c>
      <c r="F95" s="7" t="str">
        <f t="shared" si="12"/>
        <v>N/A</v>
      </c>
      <c r="G95" s="22">
        <v>11954</v>
      </c>
      <c r="H95" s="7" t="str">
        <f t="shared" si="13"/>
        <v>N/A</v>
      </c>
      <c r="I95" s="8">
        <v>-26.6</v>
      </c>
      <c r="J95" s="8">
        <v>-63.7</v>
      </c>
      <c r="K95" s="25" t="s">
        <v>734</v>
      </c>
      <c r="L95" s="85" t="str">
        <f t="shared" si="14"/>
        <v>No</v>
      </c>
    </row>
    <row r="96" spans="1:12" x14ac:dyDescent="0.25">
      <c r="A96" s="142" t="s">
        <v>1417</v>
      </c>
      <c r="B96" s="21" t="s">
        <v>213</v>
      </c>
      <c r="C96" s="26">
        <v>358.17911945999998</v>
      </c>
      <c r="D96" s="7" t="str">
        <f t="shared" si="11"/>
        <v>N/A</v>
      </c>
      <c r="E96" s="26">
        <v>393.49416945000002</v>
      </c>
      <c r="F96" s="7" t="str">
        <f t="shared" si="12"/>
        <v>N/A</v>
      </c>
      <c r="G96" s="26">
        <v>385.62891081999999</v>
      </c>
      <c r="H96" s="7" t="str">
        <f t="shared" si="13"/>
        <v>N/A</v>
      </c>
      <c r="I96" s="8">
        <v>9.86</v>
      </c>
      <c r="J96" s="8">
        <v>-2</v>
      </c>
      <c r="K96" s="25" t="s">
        <v>734</v>
      </c>
      <c r="L96" s="85" t="str">
        <f t="shared" si="14"/>
        <v>Yes</v>
      </c>
    </row>
    <row r="97" spans="1:12" ht="25" x14ac:dyDescent="0.25">
      <c r="A97" s="142" t="s">
        <v>608</v>
      </c>
      <c r="B97" s="21" t="s">
        <v>213</v>
      </c>
      <c r="C97" s="26">
        <v>1053211</v>
      </c>
      <c r="D97" s="7" t="str">
        <f t="shared" si="11"/>
        <v>N/A</v>
      </c>
      <c r="E97" s="26">
        <v>856203</v>
      </c>
      <c r="F97" s="7" t="str">
        <f t="shared" si="12"/>
        <v>N/A</v>
      </c>
      <c r="G97" s="26">
        <v>270548</v>
      </c>
      <c r="H97" s="7" t="str">
        <f t="shared" si="13"/>
        <v>N/A</v>
      </c>
      <c r="I97" s="8">
        <v>-18.7</v>
      </c>
      <c r="J97" s="8">
        <v>-68.400000000000006</v>
      </c>
      <c r="K97" s="25" t="s">
        <v>734</v>
      </c>
      <c r="L97" s="85" t="str">
        <f t="shared" si="14"/>
        <v>No</v>
      </c>
    </row>
    <row r="98" spans="1:12" x14ac:dyDescent="0.25">
      <c r="A98" s="142" t="s">
        <v>609</v>
      </c>
      <c r="B98" s="21" t="s">
        <v>213</v>
      </c>
      <c r="C98" s="22">
        <v>9393</v>
      </c>
      <c r="D98" s="7" t="str">
        <f t="shared" si="11"/>
        <v>N/A</v>
      </c>
      <c r="E98" s="22">
        <v>8602</v>
      </c>
      <c r="F98" s="7" t="str">
        <f t="shared" si="12"/>
        <v>N/A</v>
      </c>
      <c r="G98" s="22">
        <v>2869</v>
      </c>
      <c r="H98" s="7" t="str">
        <f t="shared" si="13"/>
        <v>N/A</v>
      </c>
      <c r="I98" s="8">
        <v>-8.42</v>
      </c>
      <c r="J98" s="8">
        <v>-66.599999999999994</v>
      </c>
      <c r="K98" s="25" t="s">
        <v>734</v>
      </c>
      <c r="L98" s="85" t="str">
        <f t="shared" si="14"/>
        <v>No</v>
      </c>
    </row>
    <row r="99" spans="1:12" ht="25" x14ac:dyDescent="0.25">
      <c r="A99" s="142" t="s">
        <v>1418</v>
      </c>
      <c r="B99" s="21" t="s">
        <v>213</v>
      </c>
      <c r="C99" s="26">
        <v>112.12722239999999</v>
      </c>
      <c r="D99" s="7" t="str">
        <f t="shared" si="11"/>
        <v>N/A</v>
      </c>
      <c r="E99" s="26">
        <v>99.535340618000006</v>
      </c>
      <c r="F99" s="7" t="str">
        <f t="shared" si="12"/>
        <v>N/A</v>
      </c>
      <c r="G99" s="26">
        <v>94.30045312</v>
      </c>
      <c r="H99" s="7" t="str">
        <f t="shared" si="13"/>
        <v>N/A</v>
      </c>
      <c r="I99" s="8">
        <v>-11.2</v>
      </c>
      <c r="J99" s="8">
        <v>-5.26</v>
      </c>
      <c r="K99" s="25" t="s">
        <v>734</v>
      </c>
      <c r="L99" s="85" t="str">
        <f t="shared" si="14"/>
        <v>Yes</v>
      </c>
    </row>
    <row r="100" spans="1:12" ht="25" x14ac:dyDescent="0.25">
      <c r="A100" s="142" t="s">
        <v>610</v>
      </c>
      <c r="B100" s="21" t="s">
        <v>213</v>
      </c>
      <c r="C100" s="26">
        <v>28523754</v>
      </c>
      <c r="D100" s="7" t="str">
        <f t="shared" si="11"/>
        <v>N/A</v>
      </c>
      <c r="E100" s="26">
        <v>30716884</v>
      </c>
      <c r="F100" s="7" t="str">
        <f t="shared" si="12"/>
        <v>N/A</v>
      </c>
      <c r="G100" s="26">
        <v>10307633</v>
      </c>
      <c r="H100" s="7" t="str">
        <f t="shared" si="13"/>
        <v>N/A</v>
      </c>
      <c r="I100" s="8">
        <v>7.6890000000000001</v>
      </c>
      <c r="J100" s="8">
        <v>-66.400000000000006</v>
      </c>
      <c r="K100" s="25" t="s">
        <v>734</v>
      </c>
      <c r="L100" s="85" t="str">
        <f t="shared" si="14"/>
        <v>No</v>
      </c>
    </row>
    <row r="101" spans="1:12" x14ac:dyDescent="0.25">
      <c r="A101" s="142" t="s">
        <v>611</v>
      </c>
      <c r="B101" s="21" t="s">
        <v>213</v>
      </c>
      <c r="C101" s="22">
        <v>30432</v>
      </c>
      <c r="D101" s="7" t="str">
        <f t="shared" si="11"/>
        <v>N/A</v>
      </c>
      <c r="E101" s="22">
        <v>28824</v>
      </c>
      <c r="F101" s="7" t="str">
        <f t="shared" si="12"/>
        <v>N/A</v>
      </c>
      <c r="G101" s="22">
        <v>11631</v>
      </c>
      <c r="H101" s="7" t="str">
        <f t="shared" si="13"/>
        <v>N/A</v>
      </c>
      <c r="I101" s="8">
        <v>-5.28</v>
      </c>
      <c r="J101" s="8">
        <v>-59.6</v>
      </c>
      <c r="K101" s="25" t="s">
        <v>734</v>
      </c>
      <c r="L101" s="85" t="str">
        <f t="shared" si="14"/>
        <v>No</v>
      </c>
    </row>
    <row r="102" spans="1:12" x14ac:dyDescent="0.25">
      <c r="A102" s="142" t="s">
        <v>1419</v>
      </c>
      <c r="B102" s="21" t="s">
        <v>213</v>
      </c>
      <c r="C102" s="26">
        <v>937.29475551999997</v>
      </c>
      <c r="D102" s="7" t="str">
        <f t="shared" si="11"/>
        <v>N/A</v>
      </c>
      <c r="E102" s="26">
        <v>1065.6704135</v>
      </c>
      <c r="F102" s="7" t="str">
        <f t="shared" si="12"/>
        <v>N/A</v>
      </c>
      <c r="G102" s="26">
        <v>886.22070328999996</v>
      </c>
      <c r="H102" s="7" t="str">
        <f t="shared" si="13"/>
        <v>N/A</v>
      </c>
      <c r="I102" s="8">
        <v>13.7</v>
      </c>
      <c r="J102" s="8">
        <v>-16.8</v>
      </c>
      <c r="K102" s="25" t="s">
        <v>734</v>
      </c>
      <c r="L102" s="85" t="str">
        <f t="shared" si="14"/>
        <v>Yes</v>
      </c>
    </row>
    <row r="103" spans="1:12" x14ac:dyDescent="0.25">
      <c r="A103" s="142" t="s">
        <v>612</v>
      </c>
      <c r="B103" s="21" t="s">
        <v>213</v>
      </c>
      <c r="C103" s="26">
        <v>43103204</v>
      </c>
      <c r="D103" s="7" t="str">
        <f t="shared" si="11"/>
        <v>N/A</v>
      </c>
      <c r="E103" s="26">
        <v>42129450</v>
      </c>
      <c r="F103" s="7" t="str">
        <f t="shared" si="12"/>
        <v>N/A</v>
      </c>
      <c r="G103" s="26">
        <v>16912372</v>
      </c>
      <c r="H103" s="7" t="str">
        <f t="shared" si="13"/>
        <v>N/A</v>
      </c>
      <c r="I103" s="8">
        <v>-2.2599999999999998</v>
      </c>
      <c r="J103" s="8">
        <v>-59.9</v>
      </c>
      <c r="K103" s="25" t="s">
        <v>734</v>
      </c>
      <c r="L103" s="85" t="str">
        <f t="shared" si="14"/>
        <v>No</v>
      </c>
    </row>
    <row r="104" spans="1:12" x14ac:dyDescent="0.25">
      <c r="A104" s="142" t="s">
        <v>613</v>
      </c>
      <c r="B104" s="21" t="s">
        <v>213</v>
      </c>
      <c r="C104" s="22">
        <v>74494</v>
      </c>
      <c r="D104" s="7" t="str">
        <f t="shared" si="11"/>
        <v>N/A</v>
      </c>
      <c r="E104" s="22">
        <v>73661</v>
      </c>
      <c r="F104" s="7" t="str">
        <f t="shared" si="12"/>
        <v>N/A</v>
      </c>
      <c r="G104" s="22">
        <v>30456</v>
      </c>
      <c r="H104" s="7" t="str">
        <f t="shared" si="13"/>
        <v>N/A</v>
      </c>
      <c r="I104" s="8">
        <v>-1.1200000000000001</v>
      </c>
      <c r="J104" s="8">
        <v>-58.7</v>
      </c>
      <c r="K104" s="25" t="s">
        <v>734</v>
      </c>
      <c r="L104" s="85" t="str">
        <f t="shared" si="14"/>
        <v>No</v>
      </c>
    </row>
    <row r="105" spans="1:12" x14ac:dyDescent="0.25">
      <c r="A105" s="142" t="s">
        <v>1420</v>
      </c>
      <c r="B105" s="21" t="s">
        <v>213</v>
      </c>
      <c r="C105" s="26">
        <v>578.61309635999999</v>
      </c>
      <c r="D105" s="7" t="str">
        <f t="shared" si="11"/>
        <v>N/A</v>
      </c>
      <c r="E105" s="26">
        <v>571.93698157999995</v>
      </c>
      <c r="F105" s="7" t="str">
        <f t="shared" si="12"/>
        <v>N/A</v>
      </c>
      <c r="G105" s="26">
        <v>555.30509587999995</v>
      </c>
      <c r="H105" s="7" t="str">
        <f t="shared" si="13"/>
        <v>N/A</v>
      </c>
      <c r="I105" s="8">
        <v>-1.1499999999999999</v>
      </c>
      <c r="J105" s="8">
        <v>-2.91</v>
      </c>
      <c r="K105" s="25" t="s">
        <v>734</v>
      </c>
      <c r="L105" s="85" t="str">
        <f t="shared" si="14"/>
        <v>Yes</v>
      </c>
    </row>
    <row r="106" spans="1:12" ht="25" x14ac:dyDescent="0.25">
      <c r="A106" s="142" t="s">
        <v>614</v>
      </c>
      <c r="B106" s="21" t="s">
        <v>213</v>
      </c>
      <c r="C106" s="26">
        <v>6482775</v>
      </c>
      <c r="D106" s="7" t="str">
        <f t="shared" si="11"/>
        <v>N/A</v>
      </c>
      <c r="E106" s="26">
        <v>6351742</v>
      </c>
      <c r="F106" s="7" t="str">
        <f t="shared" si="12"/>
        <v>N/A</v>
      </c>
      <c r="G106" s="26">
        <v>967255</v>
      </c>
      <c r="H106" s="7" t="str">
        <f t="shared" si="13"/>
        <v>N/A</v>
      </c>
      <c r="I106" s="8">
        <v>-2.02</v>
      </c>
      <c r="J106" s="8">
        <v>-84.8</v>
      </c>
      <c r="K106" s="25" t="s">
        <v>734</v>
      </c>
      <c r="L106" s="85" t="str">
        <f t="shared" si="14"/>
        <v>No</v>
      </c>
    </row>
    <row r="107" spans="1:12" x14ac:dyDescent="0.25">
      <c r="A107" s="142" t="s">
        <v>615</v>
      </c>
      <c r="B107" s="21" t="s">
        <v>213</v>
      </c>
      <c r="C107" s="22">
        <v>1061</v>
      </c>
      <c r="D107" s="7" t="str">
        <f t="shared" si="11"/>
        <v>N/A</v>
      </c>
      <c r="E107" s="22">
        <v>961</v>
      </c>
      <c r="F107" s="7" t="str">
        <f t="shared" si="12"/>
        <v>N/A</v>
      </c>
      <c r="G107" s="22">
        <v>519</v>
      </c>
      <c r="H107" s="7" t="str">
        <f t="shared" si="13"/>
        <v>N/A</v>
      </c>
      <c r="I107" s="8">
        <v>-9.43</v>
      </c>
      <c r="J107" s="8">
        <v>-46</v>
      </c>
      <c r="K107" s="25" t="s">
        <v>734</v>
      </c>
      <c r="L107" s="85" t="str">
        <f t="shared" si="14"/>
        <v>No</v>
      </c>
    </row>
    <row r="108" spans="1:12" x14ac:dyDescent="0.25">
      <c r="A108" s="142" t="s">
        <v>1421</v>
      </c>
      <c r="B108" s="21" t="s">
        <v>213</v>
      </c>
      <c r="C108" s="26">
        <v>6110.0612629999996</v>
      </c>
      <c r="D108" s="7" t="str">
        <f t="shared" si="11"/>
        <v>N/A</v>
      </c>
      <c r="E108" s="26">
        <v>6609.5130073</v>
      </c>
      <c r="F108" s="7" t="str">
        <f t="shared" si="12"/>
        <v>N/A</v>
      </c>
      <c r="G108" s="26">
        <v>1863.6897881</v>
      </c>
      <c r="H108" s="7" t="str">
        <f t="shared" si="13"/>
        <v>N/A</v>
      </c>
      <c r="I108" s="8">
        <v>8.1739999999999995</v>
      </c>
      <c r="J108" s="8">
        <v>-71.8</v>
      </c>
      <c r="K108" s="25" t="s">
        <v>734</v>
      </c>
      <c r="L108" s="85" t="str">
        <f t="shared" si="14"/>
        <v>No</v>
      </c>
    </row>
    <row r="109" spans="1:12" x14ac:dyDescent="0.25">
      <c r="A109" s="142" t="s">
        <v>616</v>
      </c>
      <c r="B109" s="21" t="s">
        <v>213</v>
      </c>
      <c r="C109" s="26">
        <v>24544953</v>
      </c>
      <c r="D109" s="7" t="str">
        <f t="shared" si="11"/>
        <v>N/A</v>
      </c>
      <c r="E109" s="26">
        <v>23471931</v>
      </c>
      <c r="F109" s="7" t="str">
        <f t="shared" si="12"/>
        <v>N/A</v>
      </c>
      <c r="G109" s="26">
        <v>9140604</v>
      </c>
      <c r="H109" s="7" t="str">
        <f t="shared" si="13"/>
        <v>N/A</v>
      </c>
      <c r="I109" s="8">
        <v>-4.37</v>
      </c>
      <c r="J109" s="8">
        <v>-61.1</v>
      </c>
      <c r="K109" s="25" t="s">
        <v>734</v>
      </c>
      <c r="L109" s="85" t="str">
        <f t="shared" si="14"/>
        <v>No</v>
      </c>
    </row>
    <row r="110" spans="1:12" x14ac:dyDescent="0.25">
      <c r="A110" s="142" t="s">
        <v>617</v>
      </c>
      <c r="B110" s="21" t="s">
        <v>213</v>
      </c>
      <c r="C110" s="22">
        <v>54906</v>
      </c>
      <c r="D110" s="7" t="str">
        <f t="shared" si="11"/>
        <v>N/A</v>
      </c>
      <c r="E110" s="22">
        <v>53807</v>
      </c>
      <c r="F110" s="7" t="str">
        <f t="shared" si="12"/>
        <v>N/A</v>
      </c>
      <c r="G110" s="22">
        <v>22201</v>
      </c>
      <c r="H110" s="7" t="str">
        <f t="shared" si="13"/>
        <v>N/A</v>
      </c>
      <c r="I110" s="8">
        <v>-2</v>
      </c>
      <c r="J110" s="8">
        <v>-58.7</v>
      </c>
      <c r="K110" s="25" t="s">
        <v>734</v>
      </c>
      <c r="L110" s="85" t="str">
        <f t="shared" si="14"/>
        <v>No</v>
      </c>
    </row>
    <row r="111" spans="1:12" x14ac:dyDescent="0.25">
      <c r="A111" s="142" t="s">
        <v>1422</v>
      </c>
      <c r="B111" s="21" t="s">
        <v>213</v>
      </c>
      <c r="C111" s="26">
        <v>447.03589771999998</v>
      </c>
      <c r="D111" s="7" t="str">
        <f t="shared" si="11"/>
        <v>N/A</v>
      </c>
      <c r="E111" s="26">
        <v>436.22448752000003</v>
      </c>
      <c r="F111" s="7" t="str">
        <f t="shared" si="12"/>
        <v>N/A</v>
      </c>
      <c r="G111" s="26">
        <v>411.72037296000002</v>
      </c>
      <c r="H111" s="7" t="str">
        <f t="shared" si="13"/>
        <v>N/A</v>
      </c>
      <c r="I111" s="8">
        <v>-2.42</v>
      </c>
      <c r="J111" s="8">
        <v>-5.62</v>
      </c>
      <c r="K111" s="25" t="s">
        <v>734</v>
      </c>
      <c r="L111" s="85" t="str">
        <f t="shared" si="14"/>
        <v>Yes</v>
      </c>
    </row>
    <row r="112" spans="1:12" x14ac:dyDescent="0.25">
      <c r="A112" s="142" t="s">
        <v>618</v>
      </c>
      <c r="B112" s="21" t="s">
        <v>213</v>
      </c>
      <c r="C112" s="26">
        <v>102434893</v>
      </c>
      <c r="D112" s="7" t="str">
        <f t="shared" si="11"/>
        <v>N/A</v>
      </c>
      <c r="E112" s="26">
        <v>120604784</v>
      </c>
      <c r="F112" s="7" t="str">
        <f t="shared" si="12"/>
        <v>N/A</v>
      </c>
      <c r="G112" s="26">
        <v>66608761</v>
      </c>
      <c r="H112" s="7" t="str">
        <f t="shared" si="13"/>
        <v>N/A</v>
      </c>
      <c r="I112" s="8">
        <v>17.739999999999998</v>
      </c>
      <c r="J112" s="8">
        <v>-44.8</v>
      </c>
      <c r="K112" s="25" t="s">
        <v>734</v>
      </c>
      <c r="L112" s="85" t="str">
        <f t="shared" si="14"/>
        <v>No</v>
      </c>
    </row>
    <row r="113" spans="1:12" x14ac:dyDescent="0.25">
      <c r="A113" s="142" t="s">
        <v>619</v>
      </c>
      <c r="B113" s="21" t="s">
        <v>213</v>
      </c>
      <c r="C113" s="22">
        <v>69190</v>
      </c>
      <c r="D113" s="7" t="str">
        <f t="shared" si="11"/>
        <v>N/A</v>
      </c>
      <c r="E113" s="22">
        <v>65187</v>
      </c>
      <c r="F113" s="7" t="str">
        <f t="shared" si="12"/>
        <v>N/A</v>
      </c>
      <c r="G113" s="22">
        <v>32974</v>
      </c>
      <c r="H113" s="7" t="str">
        <f t="shared" si="13"/>
        <v>N/A</v>
      </c>
      <c r="I113" s="8">
        <v>-5.79</v>
      </c>
      <c r="J113" s="8">
        <v>-49.4</v>
      </c>
      <c r="K113" s="25" t="s">
        <v>734</v>
      </c>
      <c r="L113" s="85" t="str">
        <f t="shared" si="14"/>
        <v>No</v>
      </c>
    </row>
    <row r="114" spans="1:12" x14ac:dyDescent="0.25">
      <c r="A114" s="142" t="s">
        <v>1423</v>
      </c>
      <c r="B114" s="21" t="s">
        <v>213</v>
      </c>
      <c r="C114" s="26">
        <v>1480.4869633999999</v>
      </c>
      <c r="D114" s="7" t="str">
        <f t="shared" si="11"/>
        <v>N/A</v>
      </c>
      <c r="E114" s="26">
        <v>1850.1355177999999</v>
      </c>
      <c r="F114" s="7" t="str">
        <f t="shared" si="12"/>
        <v>N/A</v>
      </c>
      <c r="G114" s="26">
        <v>2020.0388488000001</v>
      </c>
      <c r="H114" s="7" t="str">
        <f t="shared" si="13"/>
        <v>N/A</v>
      </c>
      <c r="I114" s="8">
        <v>24.97</v>
      </c>
      <c r="J114" s="8">
        <v>9.1829999999999998</v>
      </c>
      <c r="K114" s="25" t="s">
        <v>734</v>
      </c>
      <c r="L114" s="85" t="str">
        <f t="shared" si="14"/>
        <v>Yes</v>
      </c>
    </row>
    <row r="115" spans="1:12" ht="25" x14ac:dyDescent="0.25">
      <c r="A115" s="142" t="s">
        <v>620</v>
      </c>
      <c r="B115" s="21" t="s">
        <v>213</v>
      </c>
      <c r="C115" s="26">
        <v>38831992</v>
      </c>
      <c r="D115" s="7" t="str">
        <f t="shared" si="11"/>
        <v>N/A</v>
      </c>
      <c r="E115" s="26">
        <v>27315883</v>
      </c>
      <c r="F115" s="7" t="str">
        <f t="shared" si="12"/>
        <v>N/A</v>
      </c>
      <c r="G115" s="26">
        <v>7139840</v>
      </c>
      <c r="H115" s="7" t="str">
        <f t="shared" si="13"/>
        <v>N/A</v>
      </c>
      <c r="I115" s="8">
        <v>-29.7</v>
      </c>
      <c r="J115" s="8">
        <v>-73.900000000000006</v>
      </c>
      <c r="K115" s="25" t="s">
        <v>734</v>
      </c>
      <c r="L115" s="85" t="str">
        <f t="shared" si="14"/>
        <v>No</v>
      </c>
    </row>
    <row r="116" spans="1:12" x14ac:dyDescent="0.25">
      <c r="A116" s="145" t="s">
        <v>621</v>
      </c>
      <c r="B116" s="22" t="s">
        <v>213</v>
      </c>
      <c r="C116" s="22">
        <v>8456</v>
      </c>
      <c r="D116" s="7" t="str">
        <f t="shared" si="11"/>
        <v>N/A</v>
      </c>
      <c r="E116" s="22">
        <v>6208</v>
      </c>
      <c r="F116" s="7" t="str">
        <f t="shared" si="12"/>
        <v>N/A</v>
      </c>
      <c r="G116" s="22">
        <v>6071</v>
      </c>
      <c r="H116" s="7" t="str">
        <f t="shared" si="13"/>
        <v>N/A</v>
      </c>
      <c r="I116" s="8">
        <v>-26.6</v>
      </c>
      <c r="J116" s="8">
        <v>-2.21</v>
      </c>
      <c r="K116" s="1" t="s">
        <v>734</v>
      </c>
      <c r="L116" s="85" t="str">
        <f t="shared" si="14"/>
        <v>Yes</v>
      </c>
    </row>
    <row r="117" spans="1:12" x14ac:dyDescent="0.25">
      <c r="A117" s="142" t="s">
        <v>1424</v>
      </c>
      <c r="B117" s="21" t="s">
        <v>213</v>
      </c>
      <c r="C117" s="26">
        <v>4592.2412488</v>
      </c>
      <c r="D117" s="7" t="str">
        <f t="shared" si="11"/>
        <v>N/A</v>
      </c>
      <c r="E117" s="26">
        <v>4400.1100193000002</v>
      </c>
      <c r="F117" s="7" t="str">
        <f t="shared" si="12"/>
        <v>N/A</v>
      </c>
      <c r="G117" s="26">
        <v>1176.0566627999999</v>
      </c>
      <c r="H117" s="7" t="str">
        <f t="shared" si="13"/>
        <v>N/A</v>
      </c>
      <c r="I117" s="8">
        <v>-4.18</v>
      </c>
      <c r="J117" s="8">
        <v>-73.3</v>
      </c>
      <c r="K117" s="25" t="s">
        <v>734</v>
      </c>
      <c r="L117" s="85" t="str">
        <f t="shared" si="14"/>
        <v>No</v>
      </c>
    </row>
    <row r="118" spans="1:12" ht="25" x14ac:dyDescent="0.25">
      <c r="A118" s="142" t="s">
        <v>622</v>
      </c>
      <c r="B118" s="21" t="s">
        <v>213</v>
      </c>
      <c r="C118" s="26">
        <v>2970269</v>
      </c>
      <c r="D118" s="7" t="str">
        <f t="shared" si="11"/>
        <v>N/A</v>
      </c>
      <c r="E118" s="26">
        <v>4022647</v>
      </c>
      <c r="F118" s="7" t="str">
        <f t="shared" si="12"/>
        <v>N/A</v>
      </c>
      <c r="G118" s="26">
        <v>2653100</v>
      </c>
      <c r="H118" s="7" t="str">
        <f t="shared" si="13"/>
        <v>N/A</v>
      </c>
      <c r="I118" s="8">
        <v>35.43</v>
      </c>
      <c r="J118" s="8">
        <v>-34</v>
      </c>
      <c r="K118" s="25" t="s">
        <v>734</v>
      </c>
      <c r="L118" s="85" t="str">
        <f t="shared" si="14"/>
        <v>No</v>
      </c>
    </row>
    <row r="119" spans="1:12" x14ac:dyDescent="0.25">
      <c r="A119" s="142" t="s">
        <v>623</v>
      </c>
      <c r="B119" s="21" t="s">
        <v>213</v>
      </c>
      <c r="C119" s="22">
        <v>7277</v>
      </c>
      <c r="D119" s="7" t="str">
        <f t="shared" si="11"/>
        <v>N/A</v>
      </c>
      <c r="E119" s="22">
        <v>5429</v>
      </c>
      <c r="F119" s="7" t="str">
        <f t="shared" si="12"/>
        <v>N/A</v>
      </c>
      <c r="G119" s="22">
        <v>2594</v>
      </c>
      <c r="H119" s="7" t="str">
        <f t="shared" si="13"/>
        <v>N/A</v>
      </c>
      <c r="I119" s="8">
        <v>-25.4</v>
      </c>
      <c r="J119" s="8">
        <v>-52.2</v>
      </c>
      <c r="K119" s="25" t="s">
        <v>734</v>
      </c>
      <c r="L119" s="85" t="str">
        <f t="shared" si="14"/>
        <v>No</v>
      </c>
    </row>
    <row r="120" spans="1:12" x14ac:dyDescent="0.25">
      <c r="A120" s="142" t="s">
        <v>1425</v>
      </c>
      <c r="B120" s="21" t="s">
        <v>213</v>
      </c>
      <c r="C120" s="26">
        <v>408.17218634</v>
      </c>
      <c r="D120" s="7" t="str">
        <f t="shared" si="11"/>
        <v>N/A</v>
      </c>
      <c r="E120" s="26">
        <v>740.95542456999999</v>
      </c>
      <c r="F120" s="7" t="str">
        <f t="shared" si="12"/>
        <v>N/A</v>
      </c>
      <c r="G120" s="26">
        <v>1022.7833462</v>
      </c>
      <c r="H120" s="7" t="str">
        <f t="shared" si="13"/>
        <v>N/A</v>
      </c>
      <c r="I120" s="8">
        <v>81.53</v>
      </c>
      <c r="J120" s="8">
        <v>38.04</v>
      </c>
      <c r="K120" s="25" t="s">
        <v>734</v>
      </c>
      <c r="L120" s="85" t="str">
        <f t="shared" si="14"/>
        <v>No</v>
      </c>
    </row>
    <row r="121" spans="1:12" ht="25" x14ac:dyDescent="0.25">
      <c r="A121" s="142" t="s">
        <v>624</v>
      </c>
      <c r="B121" s="21" t="s">
        <v>213</v>
      </c>
      <c r="C121" s="26">
        <v>2092444</v>
      </c>
      <c r="D121" s="7" t="str">
        <f t="shared" si="11"/>
        <v>N/A</v>
      </c>
      <c r="E121" s="26">
        <v>1705580</v>
      </c>
      <c r="F121" s="7" t="str">
        <f t="shared" si="12"/>
        <v>N/A</v>
      </c>
      <c r="G121" s="26">
        <v>612413</v>
      </c>
      <c r="H121" s="7" t="str">
        <f t="shared" si="13"/>
        <v>N/A</v>
      </c>
      <c r="I121" s="8">
        <v>-18.5</v>
      </c>
      <c r="J121" s="8">
        <v>-64.099999999999994</v>
      </c>
      <c r="K121" s="25" t="s">
        <v>734</v>
      </c>
      <c r="L121" s="85" t="str">
        <f t="shared" si="14"/>
        <v>No</v>
      </c>
    </row>
    <row r="122" spans="1:12" x14ac:dyDescent="0.25">
      <c r="A122" s="142" t="s">
        <v>625</v>
      </c>
      <c r="B122" s="21" t="s">
        <v>213</v>
      </c>
      <c r="C122" s="22">
        <v>339</v>
      </c>
      <c r="D122" s="7" t="str">
        <f t="shared" si="11"/>
        <v>N/A</v>
      </c>
      <c r="E122" s="22">
        <v>313</v>
      </c>
      <c r="F122" s="7" t="str">
        <f t="shared" si="12"/>
        <v>N/A</v>
      </c>
      <c r="G122" s="22">
        <v>137</v>
      </c>
      <c r="H122" s="7" t="str">
        <f t="shared" si="13"/>
        <v>N/A</v>
      </c>
      <c r="I122" s="8">
        <v>-7.67</v>
      </c>
      <c r="J122" s="8">
        <v>-56.2</v>
      </c>
      <c r="K122" s="25" t="s">
        <v>734</v>
      </c>
      <c r="L122" s="85" t="str">
        <f t="shared" si="14"/>
        <v>No</v>
      </c>
    </row>
    <row r="123" spans="1:12" ht="25" x14ac:dyDescent="0.25">
      <c r="A123" s="142" t="s">
        <v>1426</v>
      </c>
      <c r="B123" s="21" t="s">
        <v>213</v>
      </c>
      <c r="C123" s="26">
        <v>6172.4011799</v>
      </c>
      <c r="D123" s="7" t="str">
        <f t="shared" si="11"/>
        <v>N/A</v>
      </c>
      <c r="E123" s="26">
        <v>5449.1373801999998</v>
      </c>
      <c r="F123" s="7" t="str">
        <f t="shared" si="12"/>
        <v>N/A</v>
      </c>
      <c r="G123" s="26">
        <v>4470.1678831999998</v>
      </c>
      <c r="H123" s="7" t="str">
        <f t="shared" si="13"/>
        <v>N/A</v>
      </c>
      <c r="I123" s="8">
        <v>-11.7</v>
      </c>
      <c r="J123" s="8">
        <v>-18</v>
      </c>
      <c r="K123" s="25" t="s">
        <v>734</v>
      </c>
      <c r="L123" s="85" t="str">
        <f t="shared" si="14"/>
        <v>Yes</v>
      </c>
    </row>
    <row r="124" spans="1:12" ht="25" x14ac:dyDescent="0.25">
      <c r="A124" s="142" t="s">
        <v>626</v>
      </c>
      <c r="B124" s="21" t="s">
        <v>213</v>
      </c>
      <c r="C124" s="26">
        <v>9579</v>
      </c>
      <c r="D124" s="7" t="str">
        <f t="shared" si="11"/>
        <v>N/A</v>
      </c>
      <c r="E124" s="26">
        <v>0</v>
      </c>
      <c r="F124" s="7" t="str">
        <f t="shared" si="12"/>
        <v>N/A</v>
      </c>
      <c r="G124" s="26">
        <v>99413</v>
      </c>
      <c r="H124" s="7" t="str">
        <f t="shared" si="13"/>
        <v>N/A</v>
      </c>
      <c r="I124" s="8">
        <v>-100</v>
      </c>
      <c r="J124" s="8" t="s">
        <v>1750</v>
      </c>
      <c r="K124" s="25" t="s">
        <v>734</v>
      </c>
      <c r="L124" s="85" t="str">
        <f t="shared" si="14"/>
        <v>N/A</v>
      </c>
    </row>
    <row r="125" spans="1:12" x14ac:dyDescent="0.25">
      <c r="A125" s="142" t="s">
        <v>627</v>
      </c>
      <c r="B125" s="21" t="s">
        <v>213</v>
      </c>
      <c r="C125" s="22">
        <v>11</v>
      </c>
      <c r="D125" s="7" t="str">
        <f t="shared" si="11"/>
        <v>N/A</v>
      </c>
      <c r="E125" s="22">
        <v>0</v>
      </c>
      <c r="F125" s="7" t="str">
        <f t="shared" si="12"/>
        <v>N/A</v>
      </c>
      <c r="G125" s="22">
        <v>522</v>
      </c>
      <c r="H125" s="7" t="str">
        <f t="shared" si="13"/>
        <v>N/A</v>
      </c>
      <c r="I125" s="8">
        <v>-100</v>
      </c>
      <c r="J125" s="8" t="s">
        <v>1750</v>
      </c>
      <c r="K125" s="25" t="s">
        <v>734</v>
      </c>
      <c r="L125" s="85" t="str">
        <f t="shared" si="14"/>
        <v>N/A</v>
      </c>
    </row>
    <row r="126" spans="1:12" ht="25" x14ac:dyDescent="0.25">
      <c r="A126" s="142" t="s">
        <v>1427</v>
      </c>
      <c r="B126" s="21" t="s">
        <v>213</v>
      </c>
      <c r="C126" s="26">
        <v>1368.4285714</v>
      </c>
      <c r="D126" s="7" t="str">
        <f t="shared" si="11"/>
        <v>N/A</v>
      </c>
      <c r="E126" s="26" t="s">
        <v>1750</v>
      </c>
      <c r="F126" s="7" t="str">
        <f t="shared" si="12"/>
        <v>N/A</v>
      </c>
      <c r="G126" s="26">
        <v>190.44636015</v>
      </c>
      <c r="H126" s="7" t="str">
        <f t="shared" si="13"/>
        <v>N/A</v>
      </c>
      <c r="I126" s="8" t="s">
        <v>1750</v>
      </c>
      <c r="J126" s="8" t="s">
        <v>1750</v>
      </c>
      <c r="K126" s="25" t="s">
        <v>734</v>
      </c>
      <c r="L126" s="85" t="str">
        <f t="shared" si="14"/>
        <v>N/A</v>
      </c>
    </row>
    <row r="127" spans="1:12" ht="25" x14ac:dyDescent="0.25">
      <c r="A127" s="142" t="s">
        <v>628</v>
      </c>
      <c r="B127" s="21" t="s">
        <v>213</v>
      </c>
      <c r="C127" s="26">
        <v>158300</v>
      </c>
      <c r="D127" s="7" t="str">
        <f t="shared" si="11"/>
        <v>N/A</v>
      </c>
      <c r="E127" s="26">
        <v>29334</v>
      </c>
      <c r="F127" s="7" t="str">
        <f t="shared" si="12"/>
        <v>N/A</v>
      </c>
      <c r="G127" s="26">
        <v>14623</v>
      </c>
      <c r="H127" s="7" t="str">
        <f t="shared" si="13"/>
        <v>N/A</v>
      </c>
      <c r="I127" s="8">
        <v>-81.5</v>
      </c>
      <c r="J127" s="8">
        <v>-50.1</v>
      </c>
      <c r="K127" s="25" t="s">
        <v>734</v>
      </c>
      <c r="L127" s="85" t="str">
        <f t="shared" si="14"/>
        <v>No</v>
      </c>
    </row>
    <row r="128" spans="1:12" x14ac:dyDescent="0.25">
      <c r="A128" s="142" t="s">
        <v>629</v>
      </c>
      <c r="B128" s="21" t="s">
        <v>213</v>
      </c>
      <c r="C128" s="22">
        <v>890</v>
      </c>
      <c r="D128" s="7" t="str">
        <f t="shared" si="11"/>
        <v>N/A</v>
      </c>
      <c r="E128" s="22">
        <v>395</v>
      </c>
      <c r="F128" s="7" t="str">
        <f t="shared" si="12"/>
        <v>N/A</v>
      </c>
      <c r="G128" s="22">
        <v>232</v>
      </c>
      <c r="H128" s="7" t="str">
        <f t="shared" si="13"/>
        <v>N/A</v>
      </c>
      <c r="I128" s="8">
        <v>-55.6</v>
      </c>
      <c r="J128" s="8">
        <v>-41.3</v>
      </c>
      <c r="K128" s="25" t="s">
        <v>734</v>
      </c>
      <c r="L128" s="85" t="str">
        <f t="shared" si="14"/>
        <v>No</v>
      </c>
    </row>
    <row r="129" spans="1:12" ht="25" x14ac:dyDescent="0.25">
      <c r="A129" s="142" t="s">
        <v>1428</v>
      </c>
      <c r="B129" s="21" t="s">
        <v>213</v>
      </c>
      <c r="C129" s="26">
        <v>177.86516854000001</v>
      </c>
      <c r="D129" s="7" t="str">
        <f t="shared" si="11"/>
        <v>N/A</v>
      </c>
      <c r="E129" s="26">
        <v>74.263291139000003</v>
      </c>
      <c r="F129" s="7" t="str">
        <f t="shared" si="12"/>
        <v>N/A</v>
      </c>
      <c r="G129" s="26">
        <v>63.030172413999999</v>
      </c>
      <c r="H129" s="7" t="str">
        <f t="shared" si="13"/>
        <v>N/A</v>
      </c>
      <c r="I129" s="8">
        <v>-58.2</v>
      </c>
      <c r="J129" s="8">
        <v>-15.1</v>
      </c>
      <c r="K129" s="25" t="s">
        <v>734</v>
      </c>
      <c r="L129" s="85" t="str">
        <f t="shared" si="14"/>
        <v>Yes</v>
      </c>
    </row>
    <row r="130" spans="1:12" ht="25" x14ac:dyDescent="0.25">
      <c r="A130" s="142" t="s">
        <v>630</v>
      </c>
      <c r="B130" s="21" t="s">
        <v>213</v>
      </c>
      <c r="C130" s="26">
        <v>399912</v>
      </c>
      <c r="D130" s="7" t="str">
        <f t="shared" si="11"/>
        <v>N/A</v>
      </c>
      <c r="E130" s="26">
        <v>475597</v>
      </c>
      <c r="F130" s="7" t="str">
        <f t="shared" si="12"/>
        <v>N/A</v>
      </c>
      <c r="G130" s="26">
        <v>232023</v>
      </c>
      <c r="H130" s="7" t="str">
        <f t="shared" si="13"/>
        <v>N/A</v>
      </c>
      <c r="I130" s="8">
        <v>18.93</v>
      </c>
      <c r="J130" s="8">
        <v>-51.2</v>
      </c>
      <c r="K130" s="25" t="s">
        <v>734</v>
      </c>
      <c r="L130" s="85" t="str">
        <f t="shared" si="14"/>
        <v>No</v>
      </c>
    </row>
    <row r="131" spans="1:12" x14ac:dyDescent="0.25">
      <c r="A131" s="142" t="s">
        <v>631</v>
      </c>
      <c r="B131" s="21" t="s">
        <v>213</v>
      </c>
      <c r="C131" s="22">
        <v>3327</v>
      </c>
      <c r="D131" s="7" t="str">
        <f t="shared" si="11"/>
        <v>N/A</v>
      </c>
      <c r="E131" s="22">
        <v>3313</v>
      </c>
      <c r="F131" s="7" t="str">
        <f t="shared" si="12"/>
        <v>N/A</v>
      </c>
      <c r="G131" s="22">
        <v>1072</v>
      </c>
      <c r="H131" s="7" t="str">
        <f t="shared" si="13"/>
        <v>N/A</v>
      </c>
      <c r="I131" s="8">
        <v>-0.42099999999999999</v>
      </c>
      <c r="J131" s="8">
        <v>-67.599999999999994</v>
      </c>
      <c r="K131" s="25" t="s">
        <v>734</v>
      </c>
      <c r="L131" s="85" t="str">
        <f t="shared" si="14"/>
        <v>No</v>
      </c>
    </row>
    <row r="132" spans="1:12" ht="25" x14ac:dyDescent="0.25">
      <c r="A132" s="142" t="s">
        <v>1429</v>
      </c>
      <c r="B132" s="21" t="s">
        <v>213</v>
      </c>
      <c r="C132" s="26">
        <v>120.20198377</v>
      </c>
      <c r="D132" s="7" t="str">
        <f t="shared" si="11"/>
        <v>N/A</v>
      </c>
      <c r="E132" s="26">
        <v>143.55478418000001</v>
      </c>
      <c r="F132" s="7" t="str">
        <f t="shared" si="12"/>
        <v>N/A</v>
      </c>
      <c r="G132" s="26">
        <v>216.43936567</v>
      </c>
      <c r="H132" s="7" t="str">
        <f t="shared" si="13"/>
        <v>N/A</v>
      </c>
      <c r="I132" s="8">
        <v>19.43</v>
      </c>
      <c r="J132" s="8">
        <v>50.77</v>
      </c>
      <c r="K132" s="25" t="s">
        <v>734</v>
      </c>
      <c r="L132" s="85" t="str">
        <f t="shared" si="14"/>
        <v>No</v>
      </c>
    </row>
    <row r="133" spans="1:12" x14ac:dyDescent="0.25">
      <c r="A133" s="142" t="s">
        <v>632</v>
      </c>
      <c r="B133" s="21" t="s">
        <v>213</v>
      </c>
      <c r="C133" s="26">
        <v>16780578</v>
      </c>
      <c r="D133" s="7" t="str">
        <f t="shared" si="11"/>
        <v>N/A</v>
      </c>
      <c r="E133" s="26">
        <v>15983291</v>
      </c>
      <c r="F133" s="7" t="str">
        <f t="shared" si="12"/>
        <v>N/A</v>
      </c>
      <c r="G133" s="26">
        <v>11427127</v>
      </c>
      <c r="H133" s="7" t="str">
        <f t="shared" si="13"/>
        <v>N/A</v>
      </c>
      <c r="I133" s="8">
        <v>-4.75</v>
      </c>
      <c r="J133" s="8">
        <v>-28.5</v>
      </c>
      <c r="K133" s="25" t="s">
        <v>734</v>
      </c>
      <c r="L133" s="85" t="str">
        <f t="shared" si="14"/>
        <v>Yes</v>
      </c>
    </row>
    <row r="134" spans="1:12" x14ac:dyDescent="0.25">
      <c r="A134" s="142" t="s">
        <v>633</v>
      </c>
      <c r="B134" s="21" t="s">
        <v>213</v>
      </c>
      <c r="C134" s="22">
        <v>952</v>
      </c>
      <c r="D134" s="7" t="str">
        <f t="shared" si="11"/>
        <v>N/A</v>
      </c>
      <c r="E134" s="22">
        <v>959</v>
      </c>
      <c r="F134" s="7" t="str">
        <f t="shared" si="12"/>
        <v>N/A</v>
      </c>
      <c r="G134" s="22">
        <v>719</v>
      </c>
      <c r="H134" s="7" t="str">
        <f t="shared" si="13"/>
        <v>N/A</v>
      </c>
      <c r="I134" s="8">
        <v>0.73529999999999995</v>
      </c>
      <c r="J134" s="8">
        <v>-25</v>
      </c>
      <c r="K134" s="25" t="s">
        <v>734</v>
      </c>
      <c r="L134" s="85" t="str">
        <f t="shared" si="14"/>
        <v>Yes</v>
      </c>
    </row>
    <row r="135" spans="1:12" x14ac:dyDescent="0.25">
      <c r="A135" s="142" t="s">
        <v>1430</v>
      </c>
      <c r="B135" s="21" t="s">
        <v>213</v>
      </c>
      <c r="C135" s="26">
        <v>17626.657563000001</v>
      </c>
      <c r="D135" s="7" t="str">
        <f t="shared" si="11"/>
        <v>N/A</v>
      </c>
      <c r="E135" s="26">
        <v>16666.622522999998</v>
      </c>
      <c r="F135" s="7" t="str">
        <f t="shared" si="12"/>
        <v>N/A</v>
      </c>
      <c r="G135" s="26">
        <v>15893.083449</v>
      </c>
      <c r="H135" s="7" t="str">
        <f t="shared" si="13"/>
        <v>N/A</v>
      </c>
      <c r="I135" s="8">
        <v>-5.45</v>
      </c>
      <c r="J135" s="8">
        <v>-4.6399999999999997</v>
      </c>
      <c r="K135" s="25" t="s">
        <v>734</v>
      </c>
      <c r="L135" s="85" t="str">
        <f t="shared" si="14"/>
        <v>Yes</v>
      </c>
    </row>
    <row r="136" spans="1:12" ht="25" x14ac:dyDescent="0.25">
      <c r="A136" s="142" t="s">
        <v>634</v>
      </c>
      <c r="B136" s="21" t="s">
        <v>213</v>
      </c>
      <c r="C136" s="26">
        <v>1424580</v>
      </c>
      <c r="D136" s="7" t="str">
        <f t="shared" si="11"/>
        <v>N/A</v>
      </c>
      <c r="E136" s="26">
        <v>1524850</v>
      </c>
      <c r="F136" s="7" t="str">
        <f t="shared" si="12"/>
        <v>N/A</v>
      </c>
      <c r="G136" s="26">
        <v>886886</v>
      </c>
      <c r="H136" s="7" t="str">
        <f t="shared" si="13"/>
        <v>N/A</v>
      </c>
      <c r="I136" s="8">
        <v>7.0389999999999997</v>
      </c>
      <c r="J136" s="8">
        <v>-41.8</v>
      </c>
      <c r="K136" s="25" t="s">
        <v>734</v>
      </c>
      <c r="L136" s="85" t="str">
        <f>IF(J136="Div by 0", "N/A", IF(OR(J136="N/A",K136="N/A"),"N/A", IF(J136&gt;VALUE(MID(K136,1,2)), "No", IF(J136&lt;-1*VALUE(MID(K136,1,2)), "No", "Yes"))))</f>
        <v>No</v>
      </c>
    </row>
    <row r="137" spans="1:12" x14ac:dyDescent="0.25">
      <c r="A137" s="142" t="s">
        <v>635</v>
      </c>
      <c r="B137" s="21" t="s">
        <v>213</v>
      </c>
      <c r="C137" s="22">
        <v>7619</v>
      </c>
      <c r="D137" s="7" t="str">
        <f t="shared" si="11"/>
        <v>N/A</v>
      </c>
      <c r="E137" s="22">
        <v>8434</v>
      </c>
      <c r="F137" s="7" t="str">
        <f t="shared" si="12"/>
        <v>N/A</v>
      </c>
      <c r="G137" s="22">
        <v>4814</v>
      </c>
      <c r="H137" s="7" t="str">
        <f t="shared" si="13"/>
        <v>N/A</v>
      </c>
      <c r="I137" s="8">
        <v>10.7</v>
      </c>
      <c r="J137" s="8">
        <v>-42.9</v>
      </c>
      <c r="K137" s="25" t="s">
        <v>734</v>
      </c>
      <c r="L137" s="85" t="str">
        <f t="shared" ref="L137:L141" si="15">IF(J137="Div by 0", "N/A", IF(OR(J137="N/A",K137="N/A"),"N/A", IF(J137&gt;VALUE(MID(K137,1,2)), "No", IF(J137&lt;-1*VALUE(MID(K137,1,2)), "No", "Yes"))))</f>
        <v>No</v>
      </c>
    </row>
    <row r="138" spans="1:12" ht="25" x14ac:dyDescent="0.25">
      <c r="A138" s="142" t="s">
        <v>1431</v>
      </c>
      <c r="B138" s="21" t="s">
        <v>213</v>
      </c>
      <c r="C138" s="26">
        <v>186.97729361</v>
      </c>
      <c r="D138" s="7" t="str">
        <f t="shared" si="11"/>
        <v>N/A</v>
      </c>
      <c r="E138" s="26">
        <v>180.79796064000001</v>
      </c>
      <c r="F138" s="7" t="str">
        <f t="shared" si="12"/>
        <v>N/A</v>
      </c>
      <c r="G138" s="26">
        <v>184.23057747999999</v>
      </c>
      <c r="H138" s="7" t="str">
        <f t="shared" si="13"/>
        <v>N/A</v>
      </c>
      <c r="I138" s="8">
        <v>-3.3</v>
      </c>
      <c r="J138" s="8">
        <v>1.899</v>
      </c>
      <c r="K138" s="25" t="s">
        <v>734</v>
      </c>
      <c r="L138" s="85" t="str">
        <f t="shared" si="15"/>
        <v>Yes</v>
      </c>
    </row>
    <row r="139" spans="1:12" ht="25" x14ac:dyDescent="0.25">
      <c r="A139" s="142" t="s">
        <v>636</v>
      </c>
      <c r="B139" s="21" t="s">
        <v>213</v>
      </c>
      <c r="C139" s="26">
        <v>35860</v>
      </c>
      <c r="D139" s="7" t="str">
        <f t="shared" si="11"/>
        <v>N/A</v>
      </c>
      <c r="E139" s="26">
        <v>13200</v>
      </c>
      <c r="F139" s="7" t="str">
        <f t="shared" si="12"/>
        <v>N/A</v>
      </c>
      <c r="G139" s="26">
        <v>0</v>
      </c>
      <c r="H139" s="7" t="str">
        <f t="shared" si="13"/>
        <v>N/A</v>
      </c>
      <c r="I139" s="8">
        <v>-63.2</v>
      </c>
      <c r="J139" s="8">
        <v>-100</v>
      </c>
      <c r="K139" s="25" t="s">
        <v>734</v>
      </c>
      <c r="L139" s="85" t="str">
        <f t="shared" si="15"/>
        <v>No</v>
      </c>
    </row>
    <row r="140" spans="1:12" x14ac:dyDescent="0.25">
      <c r="A140" s="142" t="s">
        <v>637</v>
      </c>
      <c r="B140" s="21" t="s">
        <v>213</v>
      </c>
      <c r="C140" s="22">
        <v>27</v>
      </c>
      <c r="D140" s="7" t="str">
        <f t="shared" si="11"/>
        <v>N/A</v>
      </c>
      <c r="E140" s="22">
        <v>11</v>
      </c>
      <c r="F140" s="7" t="str">
        <f t="shared" si="12"/>
        <v>N/A</v>
      </c>
      <c r="G140" s="22">
        <v>0</v>
      </c>
      <c r="H140" s="7" t="str">
        <f t="shared" si="13"/>
        <v>N/A</v>
      </c>
      <c r="I140" s="8">
        <v>-77.8</v>
      </c>
      <c r="J140" s="8">
        <v>-100</v>
      </c>
      <c r="K140" s="25" t="s">
        <v>734</v>
      </c>
      <c r="L140" s="85" t="str">
        <f t="shared" si="15"/>
        <v>No</v>
      </c>
    </row>
    <row r="141" spans="1:12" ht="25" x14ac:dyDescent="0.25">
      <c r="A141" s="142" t="s">
        <v>1432</v>
      </c>
      <c r="B141" s="21" t="s">
        <v>213</v>
      </c>
      <c r="C141" s="26">
        <v>1328.1481481000001</v>
      </c>
      <c r="D141" s="7" t="str">
        <f t="shared" si="11"/>
        <v>N/A</v>
      </c>
      <c r="E141" s="26">
        <v>2200</v>
      </c>
      <c r="F141" s="7" t="str">
        <f t="shared" si="12"/>
        <v>N/A</v>
      </c>
      <c r="G141" s="26" t="s">
        <v>1750</v>
      </c>
      <c r="H141" s="7" t="str">
        <f t="shared" si="13"/>
        <v>N/A</v>
      </c>
      <c r="I141" s="8">
        <v>65.64</v>
      </c>
      <c r="J141" s="8" t="s">
        <v>1750</v>
      </c>
      <c r="K141" s="25" t="s">
        <v>734</v>
      </c>
      <c r="L141" s="85" t="str">
        <f t="shared" si="15"/>
        <v>N/A</v>
      </c>
    </row>
    <row r="142" spans="1:12" ht="25" x14ac:dyDescent="0.25">
      <c r="A142" s="142" t="s">
        <v>638</v>
      </c>
      <c r="B142" s="21" t="s">
        <v>213</v>
      </c>
      <c r="C142" s="26">
        <v>10074014</v>
      </c>
      <c r="D142" s="7" t="str">
        <f t="shared" si="11"/>
        <v>N/A</v>
      </c>
      <c r="E142" s="26">
        <v>10216301</v>
      </c>
      <c r="F142" s="7" t="str">
        <f t="shared" si="12"/>
        <v>N/A</v>
      </c>
      <c r="G142" s="26">
        <v>4712401</v>
      </c>
      <c r="H142" s="7" t="str">
        <f t="shared" si="13"/>
        <v>N/A</v>
      </c>
      <c r="I142" s="8">
        <v>1.4119999999999999</v>
      </c>
      <c r="J142" s="8">
        <v>-53.9</v>
      </c>
      <c r="K142" s="25" t="s">
        <v>734</v>
      </c>
      <c r="L142" s="85" t="str">
        <f t="shared" ref="L142:L153" si="16">IF(J142="Div by 0", "N/A", IF(K142="N/A","N/A", IF(J142&gt;VALUE(MID(K142,1,2)), "No", IF(J142&lt;-1*VALUE(MID(K142,1,2)), "No", "Yes"))))</f>
        <v>No</v>
      </c>
    </row>
    <row r="143" spans="1:12" x14ac:dyDescent="0.25">
      <c r="A143" s="142" t="s">
        <v>639</v>
      </c>
      <c r="B143" s="21" t="s">
        <v>213</v>
      </c>
      <c r="C143" s="22">
        <v>15367</v>
      </c>
      <c r="D143" s="7" t="str">
        <f t="shared" si="11"/>
        <v>N/A</v>
      </c>
      <c r="E143" s="22">
        <v>15633</v>
      </c>
      <c r="F143" s="7" t="str">
        <f t="shared" si="12"/>
        <v>N/A</v>
      </c>
      <c r="G143" s="22">
        <v>6988</v>
      </c>
      <c r="H143" s="7" t="str">
        <f t="shared" si="13"/>
        <v>N/A</v>
      </c>
      <c r="I143" s="8">
        <v>1.7310000000000001</v>
      </c>
      <c r="J143" s="8">
        <v>-55.3</v>
      </c>
      <c r="K143" s="25" t="s">
        <v>734</v>
      </c>
      <c r="L143" s="85" t="str">
        <f t="shared" si="16"/>
        <v>No</v>
      </c>
    </row>
    <row r="144" spans="1:12" ht="25" x14ac:dyDescent="0.25">
      <c r="A144" s="142" t="s">
        <v>1433</v>
      </c>
      <c r="B144" s="21" t="s">
        <v>213</v>
      </c>
      <c r="C144" s="26">
        <v>655.56152795000003</v>
      </c>
      <c r="D144" s="7" t="str">
        <f t="shared" si="11"/>
        <v>N/A</v>
      </c>
      <c r="E144" s="26">
        <v>653.50866756000005</v>
      </c>
      <c r="F144" s="7" t="str">
        <f t="shared" si="12"/>
        <v>N/A</v>
      </c>
      <c r="G144" s="26">
        <v>674.35618203000001</v>
      </c>
      <c r="H144" s="7" t="str">
        <f t="shared" si="13"/>
        <v>N/A</v>
      </c>
      <c r="I144" s="8">
        <v>-0.313</v>
      </c>
      <c r="J144" s="8">
        <v>3.19</v>
      </c>
      <c r="K144" s="25" t="s">
        <v>734</v>
      </c>
      <c r="L144" s="85" t="str">
        <f t="shared" si="16"/>
        <v>Yes</v>
      </c>
    </row>
    <row r="145" spans="1:12" ht="25" x14ac:dyDescent="0.25">
      <c r="A145" s="142" t="s">
        <v>640</v>
      </c>
      <c r="B145" s="21" t="s">
        <v>213</v>
      </c>
      <c r="C145" s="26">
        <v>75825891</v>
      </c>
      <c r="D145" s="7" t="str">
        <f t="shared" ref="D145:D153" si="17">IF($B145="N/A","N/A",IF(C145&gt;10,"No",IF(C145&lt;-10,"No","Yes")))</f>
        <v>N/A</v>
      </c>
      <c r="E145" s="26">
        <v>57249292</v>
      </c>
      <c r="F145" s="7" t="str">
        <f t="shared" ref="F145:F153" si="18">IF($B145="N/A","N/A",IF(E145&gt;10,"No",IF(E145&lt;-10,"No","Yes")))</f>
        <v>N/A</v>
      </c>
      <c r="G145" s="26">
        <v>8481846</v>
      </c>
      <c r="H145" s="7" t="str">
        <f t="shared" ref="H145:H153" si="19">IF($B145="N/A","N/A",IF(G145&gt;10,"No",IF(G145&lt;-10,"No","Yes")))</f>
        <v>N/A</v>
      </c>
      <c r="I145" s="8">
        <v>-24.5</v>
      </c>
      <c r="J145" s="8">
        <v>-85.2</v>
      </c>
      <c r="K145" s="25" t="s">
        <v>734</v>
      </c>
      <c r="L145" s="85" t="str">
        <f t="shared" si="16"/>
        <v>No</v>
      </c>
    </row>
    <row r="146" spans="1:12" x14ac:dyDescent="0.25">
      <c r="A146" s="142" t="s">
        <v>641</v>
      </c>
      <c r="B146" s="21" t="s">
        <v>213</v>
      </c>
      <c r="C146" s="22">
        <v>2651</v>
      </c>
      <c r="D146" s="7" t="str">
        <f t="shared" si="17"/>
        <v>N/A</v>
      </c>
      <c r="E146" s="22">
        <v>1955</v>
      </c>
      <c r="F146" s="7" t="str">
        <f t="shared" si="18"/>
        <v>N/A</v>
      </c>
      <c r="G146" s="22">
        <v>440</v>
      </c>
      <c r="H146" s="7" t="str">
        <f t="shared" si="19"/>
        <v>N/A</v>
      </c>
      <c r="I146" s="8">
        <v>-26.3</v>
      </c>
      <c r="J146" s="8">
        <v>-77.5</v>
      </c>
      <c r="K146" s="25" t="s">
        <v>734</v>
      </c>
      <c r="L146" s="85" t="str">
        <f t="shared" si="16"/>
        <v>No</v>
      </c>
    </row>
    <row r="147" spans="1:12" ht="25" x14ac:dyDescent="0.25">
      <c r="A147" s="142" t="s">
        <v>1434</v>
      </c>
      <c r="B147" s="21" t="s">
        <v>213</v>
      </c>
      <c r="C147" s="26">
        <v>28602.750283000001</v>
      </c>
      <c r="D147" s="7" t="str">
        <f t="shared" si="17"/>
        <v>N/A</v>
      </c>
      <c r="E147" s="26">
        <v>29283.525320000001</v>
      </c>
      <c r="F147" s="7" t="str">
        <f t="shared" si="18"/>
        <v>N/A</v>
      </c>
      <c r="G147" s="26">
        <v>19276.922727000001</v>
      </c>
      <c r="H147" s="7" t="str">
        <f t="shared" si="19"/>
        <v>N/A</v>
      </c>
      <c r="I147" s="8">
        <v>2.38</v>
      </c>
      <c r="J147" s="8">
        <v>-34.200000000000003</v>
      </c>
      <c r="K147" s="25" t="s">
        <v>734</v>
      </c>
      <c r="L147" s="85" t="str">
        <f t="shared" si="16"/>
        <v>No</v>
      </c>
    </row>
    <row r="148" spans="1:12" ht="25" x14ac:dyDescent="0.25">
      <c r="A148" s="142" t="s">
        <v>642</v>
      </c>
      <c r="B148" s="21" t="s">
        <v>213</v>
      </c>
      <c r="C148" s="26">
        <v>13807025</v>
      </c>
      <c r="D148" s="7" t="str">
        <f t="shared" si="17"/>
        <v>N/A</v>
      </c>
      <c r="E148" s="26">
        <v>8335520</v>
      </c>
      <c r="F148" s="7" t="str">
        <f t="shared" si="18"/>
        <v>N/A</v>
      </c>
      <c r="G148" s="26">
        <v>2344587</v>
      </c>
      <c r="H148" s="7" t="str">
        <f t="shared" si="19"/>
        <v>N/A</v>
      </c>
      <c r="I148" s="8">
        <v>-39.6</v>
      </c>
      <c r="J148" s="8">
        <v>-71.900000000000006</v>
      </c>
      <c r="K148" s="25" t="s">
        <v>734</v>
      </c>
      <c r="L148" s="85" t="str">
        <f t="shared" si="16"/>
        <v>No</v>
      </c>
    </row>
    <row r="149" spans="1:12" x14ac:dyDescent="0.25">
      <c r="A149" s="142" t="s">
        <v>643</v>
      </c>
      <c r="B149" s="21" t="s">
        <v>213</v>
      </c>
      <c r="C149" s="22">
        <v>5990</v>
      </c>
      <c r="D149" s="7" t="str">
        <f t="shared" si="17"/>
        <v>N/A</v>
      </c>
      <c r="E149" s="22">
        <v>4265</v>
      </c>
      <c r="F149" s="7" t="str">
        <f t="shared" si="18"/>
        <v>N/A</v>
      </c>
      <c r="G149" s="22">
        <v>1503</v>
      </c>
      <c r="H149" s="7" t="str">
        <f t="shared" si="19"/>
        <v>N/A</v>
      </c>
      <c r="I149" s="8">
        <v>-28.8</v>
      </c>
      <c r="J149" s="8">
        <v>-64.8</v>
      </c>
      <c r="K149" s="25" t="s">
        <v>734</v>
      </c>
      <c r="L149" s="85" t="str">
        <f t="shared" si="16"/>
        <v>No</v>
      </c>
    </row>
    <row r="150" spans="1:12" ht="25" x14ac:dyDescent="0.25">
      <c r="A150" s="142" t="s">
        <v>1435</v>
      </c>
      <c r="B150" s="21" t="s">
        <v>213</v>
      </c>
      <c r="C150" s="26">
        <v>2305.0125208999998</v>
      </c>
      <c r="D150" s="7" t="str">
        <f t="shared" si="17"/>
        <v>N/A</v>
      </c>
      <c r="E150" s="26">
        <v>1954.4009378999999</v>
      </c>
      <c r="F150" s="7" t="str">
        <f t="shared" si="18"/>
        <v>N/A</v>
      </c>
      <c r="G150" s="26">
        <v>1559.9381238000001</v>
      </c>
      <c r="H150" s="7" t="str">
        <f t="shared" si="19"/>
        <v>N/A</v>
      </c>
      <c r="I150" s="8">
        <v>-15.2</v>
      </c>
      <c r="J150" s="8">
        <v>-20.2</v>
      </c>
      <c r="K150" s="25" t="s">
        <v>734</v>
      </c>
      <c r="L150" s="85" t="str">
        <f t="shared" si="16"/>
        <v>Yes</v>
      </c>
    </row>
    <row r="151" spans="1:12" ht="25" x14ac:dyDescent="0.25">
      <c r="A151" s="142" t="s">
        <v>644</v>
      </c>
      <c r="B151" s="21" t="s">
        <v>213</v>
      </c>
      <c r="C151" s="26">
        <v>17988241</v>
      </c>
      <c r="D151" s="7" t="str">
        <f t="shared" si="17"/>
        <v>N/A</v>
      </c>
      <c r="E151" s="26">
        <v>15169387</v>
      </c>
      <c r="F151" s="7" t="str">
        <f t="shared" si="18"/>
        <v>N/A</v>
      </c>
      <c r="G151" s="26">
        <v>2284508</v>
      </c>
      <c r="H151" s="7" t="str">
        <f t="shared" si="19"/>
        <v>N/A</v>
      </c>
      <c r="I151" s="8">
        <v>-15.7</v>
      </c>
      <c r="J151" s="8">
        <v>-84.9</v>
      </c>
      <c r="K151" s="25" t="s">
        <v>734</v>
      </c>
      <c r="L151" s="85" t="str">
        <f t="shared" si="16"/>
        <v>No</v>
      </c>
    </row>
    <row r="152" spans="1:12" x14ac:dyDescent="0.25">
      <c r="A152" s="142" t="s">
        <v>645</v>
      </c>
      <c r="B152" s="21" t="s">
        <v>213</v>
      </c>
      <c r="C152" s="22">
        <v>1479</v>
      </c>
      <c r="D152" s="7" t="str">
        <f t="shared" si="17"/>
        <v>N/A</v>
      </c>
      <c r="E152" s="22">
        <v>1188</v>
      </c>
      <c r="F152" s="7" t="str">
        <f t="shared" si="18"/>
        <v>N/A</v>
      </c>
      <c r="G152" s="22">
        <v>225</v>
      </c>
      <c r="H152" s="7" t="str">
        <f t="shared" si="19"/>
        <v>N/A</v>
      </c>
      <c r="I152" s="8">
        <v>-19.7</v>
      </c>
      <c r="J152" s="8">
        <v>-81.099999999999994</v>
      </c>
      <c r="K152" s="25" t="s">
        <v>734</v>
      </c>
      <c r="L152" s="85" t="str">
        <f t="shared" si="16"/>
        <v>No</v>
      </c>
    </row>
    <row r="153" spans="1:12" ht="25" x14ac:dyDescent="0.25">
      <c r="A153" s="142" t="s">
        <v>1436</v>
      </c>
      <c r="B153" s="21" t="s">
        <v>213</v>
      </c>
      <c r="C153" s="26">
        <v>12162.434753</v>
      </c>
      <c r="D153" s="7" t="str">
        <f t="shared" si="17"/>
        <v>N/A</v>
      </c>
      <c r="E153" s="26">
        <v>12768.844276</v>
      </c>
      <c r="F153" s="7" t="str">
        <f t="shared" si="18"/>
        <v>N/A</v>
      </c>
      <c r="G153" s="26">
        <v>10153.368888999999</v>
      </c>
      <c r="H153" s="7" t="str">
        <f t="shared" si="19"/>
        <v>N/A</v>
      </c>
      <c r="I153" s="8">
        <v>4.9859999999999998</v>
      </c>
      <c r="J153" s="8">
        <v>-20.5</v>
      </c>
      <c r="K153" s="25" t="s">
        <v>734</v>
      </c>
      <c r="L153" s="85" t="str">
        <f t="shared" si="16"/>
        <v>Yes</v>
      </c>
    </row>
    <row r="154" spans="1:12" x14ac:dyDescent="0.25">
      <c r="A154" s="142" t="s">
        <v>1502</v>
      </c>
      <c r="B154" s="21" t="s">
        <v>213</v>
      </c>
      <c r="C154" s="26">
        <v>653.00389483000004</v>
      </c>
      <c r="D154" s="7" t="str">
        <f t="shared" ref="D154:D173" si="20">IF($B154="N/A","N/A",IF(C154&gt;10,"No",IF(C154&lt;-10,"No","Yes")))</f>
        <v>N/A</v>
      </c>
      <c r="E154" s="26">
        <v>756.25809330000004</v>
      </c>
      <c r="F154" s="7" t="str">
        <f t="shared" ref="F154:F173" si="21">IF($B154="N/A","N/A",IF(E154&gt;10,"No",IF(E154&lt;-10,"No","Yes")))</f>
        <v>N/A</v>
      </c>
      <c r="G154" s="26">
        <v>440.18248724</v>
      </c>
      <c r="H154" s="7" t="str">
        <f t="shared" ref="H154:H173" si="22">IF($B154="N/A","N/A",IF(G154&gt;10,"No",IF(G154&lt;-10,"No","Yes")))</f>
        <v>N/A</v>
      </c>
      <c r="I154" s="8">
        <v>15.81</v>
      </c>
      <c r="J154" s="8">
        <v>-41.8</v>
      </c>
      <c r="K154" s="25" t="s">
        <v>734</v>
      </c>
      <c r="L154" s="85" t="str">
        <f t="shared" ref="L154:L173" si="23">IF(J154="Div by 0", "N/A", IF(K154="N/A","N/A", IF(J154&gt;VALUE(MID(K154,1,2)), "No", IF(J154&lt;-1*VALUE(MID(K154,1,2)), "No", "Yes"))))</f>
        <v>No</v>
      </c>
    </row>
    <row r="155" spans="1:12" x14ac:dyDescent="0.25">
      <c r="A155" s="146" t="s">
        <v>1503</v>
      </c>
      <c r="B155" s="21" t="s">
        <v>213</v>
      </c>
      <c r="C155" s="26">
        <v>453.86857322999998</v>
      </c>
      <c r="D155" s="7" t="str">
        <f t="shared" si="20"/>
        <v>N/A</v>
      </c>
      <c r="E155" s="26">
        <v>386.43717353</v>
      </c>
      <c r="F155" s="7" t="str">
        <f t="shared" si="21"/>
        <v>N/A</v>
      </c>
      <c r="G155" s="26">
        <v>340.90692934999998</v>
      </c>
      <c r="H155" s="7" t="str">
        <f t="shared" si="22"/>
        <v>N/A</v>
      </c>
      <c r="I155" s="8">
        <v>-14.9</v>
      </c>
      <c r="J155" s="8">
        <v>-11.8</v>
      </c>
      <c r="K155" s="25" t="s">
        <v>734</v>
      </c>
      <c r="L155" s="85" t="str">
        <f t="shared" si="23"/>
        <v>Yes</v>
      </c>
    </row>
    <row r="156" spans="1:12" x14ac:dyDescent="0.25">
      <c r="A156" s="146" t="s">
        <v>1504</v>
      </c>
      <c r="B156" s="21" t="s">
        <v>213</v>
      </c>
      <c r="C156" s="26">
        <v>2189.1614599999998</v>
      </c>
      <c r="D156" s="7" t="str">
        <f t="shared" si="20"/>
        <v>N/A</v>
      </c>
      <c r="E156" s="26">
        <v>2701.2564920999998</v>
      </c>
      <c r="F156" s="7" t="str">
        <f t="shared" si="21"/>
        <v>N/A</v>
      </c>
      <c r="G156" s="26">
        <v>2621.8194251</v>
      </c>
      <c r="H156" s="7" t="str">
        <f t="shared" si="22"/>
        <v>N/A</v>
      </c>
      <c r="I156" s="8">
        <v>23.39</v>
      </c>
      <c r="J156" s="8">
        <v>-2.94</v>
      </c>
      <c r="K156" s="25" t="s">
        <v>734</v>
      </c>
      <c r="L156" s="85" t="str">
        <f t="shared" si="23"/>
        <v>Yes</v>
      </c>
    </row>
    <row r="157" spans="1:12" x14ac:dyDescent="0.25">
      <c r="A157" s="146" t="s">
        <v>1505</v>
      </c>
      <c r="B157" s="21" t="s">
        <v>213</v>
      </c>
      <c r="C157" s="26">
        <v>375.50815979999999</v>
      </c>
      <c r="D157" s="7" t="str">
        <f t="shared" si="20"/>
        <v>N/A</v>
      </c>
      <c r="E157" s="26">
        <v>503.64051475999997</v>
      </c>
      <c r="F157" s="7" t="str">
        <f t="shared" si="21"/>
        <v>N/A</v>
      </c>
      <c r="G157" s="26">
        <v>277.20839505999999</v>
      </c>
      <c r="H157" s="7" t="str">
        <f t="shared" si="22"/>
        <v>N/A</v>
      </c>
      <c r="I157" s="8">
        <v>34.119999999999997</v>
      </c>
      <c r="J157" s="8">
        <v>-45</v>
      </c>
      <c r="K157" s="25" t="s">
        <v>734</v>
      </c>
      <c r="L157" s="85" t="str">
        <f t="shared" si="23"/>
        <v>No</v>
      </c>
    </row>
    <row r="158" spans="1:12" x14ac:dyDescent="0.25">
      <c r="A158" s="146" t="s">
        <v>1506</v>
      </c>
      <c r="B158" s="21" t="s">
        <v>213</v>
      </c>
      <c r="C158" s="26">
        <v>427.85269561000001</v>
      </c>
      <c r="D158" s="7" t="str">
        <f t="shared" si="20"/>
        <v>N/A</v>
      </c>
      <c r="E158" s="26">
        <v>417.45104586999997</v>
      </c>
      <c r="F158" s="7" t="str">
        <f t="shared" si="21"/>
        <v>N/A</v>
      </c>
      <c r="G158" s="26">
        <v>298.97147317999998</v>
      </c>
      <c r="H158" s="7" t="str">
        <f t="shared" si="22"/>
        <v>N/A</v>
      </c>
      <c r="I158" s="8">
        <v>-2.4300000000000002</v>
      </c>
      <c r="J158" s="8">
        <v>-28.4</v>
      </c>
      <c r="K158" s="25" t="s">
        <v>734</v>
      </c>
      <c r="L158" s="85" t="str">
        <f t="shared" si="23"/>
        <v>Yes</v>
      </c>
    </row>
    <row r="159" spans="1:12" x14ac:dyDescent="0.25">
      <c r="A159" s="142" t="s">
        <v>1507</v>
      </c>
      <c r="B159" s="21" t="s">
        <v>213</v>
      </c>
      <c r="C159" s="26">
        <v>1250.0934703999999</v>
      </c>
      <c r="D159" s="7" t="str">
        <f t="shared" si="20"/>
        <v>N/A</v>
      </c>
      <c r="E159" s="26">
        <v>1634.8209283000001</v>
      </c>
      <c r="F159" s="7" t="str">
        <f t="shared" si="21"/>
        <v>N/A</v>
      </c>
      <c r="G159" s="26">
        <v>2357.2843146</v>
      </c>
      <c r="H159" s="7" t="str">
        <f t="shared" si="22"/>
        <v>N/A</v>
      </c>
      <c r="I159" s="8">
        <v>30.78</v>
      </c>
      <c r="J159" s="8">
        <v>44.19</v>
      </c>
      <c r="K159" s="25" t="s">
        <v>734</v>
      </c>
      <c r="L159" s="85" t="str">
        <f t="shared" si="23"/>
        <v>No</v>
      </c>
    </row>
    <row r="160" spans="1:12" x14ac:dyDescent="0.25">
      <c r="A160" s="146" t="s">
        <v>1508</v>
      </c>
      <c r="B160" s="21" t="s">
        <v>213</v>
      </c>
      <c r="C160" s="26">
        <v>10672.462727</v>
      </c>
      <c r="D160" s="7" t="str">
        <f t="shared" si="20"/>
        <v>N/A</v>
      </c>
      <c r="E160" s="26">
        <v>14713.884359</v>
      </c>
      <c r="F160" s="7" t="str">
        <f t="shared" si="21"/>
        <v>N/A</v>
      </c>
      <c r="G160" s="26">
        <v>4691.0917120000004</v>
      </c>
      <c r="H160" s="7" t="str">
        <f t="shared" si="22"/>
        <v>N/A</v>
      </c>
      <c r="I160" s="8">
        <v>37.869999999999997</v>
      </c>
      <c r="J160" s="8">
        <v>-68.099999999999994</v>
      </c>
      <c r="K160" s="25" t="s">
        <v>734</v>
      </c>
      <c r="L160" s="85" t="str">
        <f t="shared" si="23"/>
        <v>No</v>
      </c>
    </row>
    <row r="161" spans="1:12" x14ac:dyDescent="0.25">
      <c r="A161" s="146" t="s">
        <v>1509</v>
      </c>
      <c r="B161" s="21" t="s">
        <v>213</v>
      </c>
      <c r="C161" s="26">
        <v>4565.2388540000002</v>
      </c>
      <c r="D161" s="7" t="str">
        <f t="shared" si="20"/>
        <v>N/A</v>
      </c>
      <c r="E161" s="26">
        <v>6613.1834287000001</v>
      </c>
      <c r="F161" s="7" t="str">
        <f t="shared" si="21"/>
        <v>N/A</v>
      </c>
      <c r="G161" s="26">
        <v>1352.1649456</v>
      </c>
      <c r="H161" s="7" t="str">
        <f t="shared" si="22"/>
        <v>N/A</v>
      </c>
      <c r="I161" s="8">
        <v>44.86</v>
      </c>
      <c r="J161" s="8">
        <v>-79.599999999999994</v>
      </c>
      <c r="K161" s="25" t="s">
        <v>734</v>
      </c>
      <c r="L161" s="85" t="str">
        <f t="shared" si="23"/>
        <v>No</v>
      </c>
    </row>
    <row r="162" spans="1:12" x14ac:dyDescent="0.25">
      <c r="A162" s="146" t="s">
        <v>1510</v>
      </c>
      <c r="B162" s="21" t="s">
        <v>213</v>
      </c>
      <c r="C162" s="26">
        <v>63.553371669000001</v>
      </c>
      <c r="D162" s="7" t="str">
        <f t="shared" si="20"/>
        <v>N/A</v>
      </c>
      <c r="E162" s="26">
        <v>59.873158455999999</v>
      </c>
      <c r="F162" s="7" t="str">
        <f t="shared" si="21"/>
        <v>N/A</v>
      </c>
      <c r="G162" s="26">
        <v>28.065283951000001</v>
      </c>
      <c r="H162" s="7" t="str">
        <f t="shared" si="22"/>
        <v>N/A</v>
      </c>
      <c r="I162" s="8">
        <v>-5.79</v>
      </c>
      <c r="J162" s="8">
        <v>-53.1</v>
      </c>
      <c r="K162" s="25" t="s">
        <v>734</v>
      </c>
      <c r="L162" s="85" t="str">
        <f t="shared" si="23"/>
        <v>No</v>
      </c>
    </row>
    <row r="163" spans="1:12" x14ac:dyDescent="0.25">
      <c r="A163" s="146" t="s">
        <v>1511</v>
      </c>
      <c r="B163" s="21" t="s">
        <v>213</v>
      </c>
      <c r="C163" s="26">
        <v>0.2651827745</v>
      </c>
      <c r="D163" s="7" t="str">
        <f t="shared" si="20"/>
        <v>N/A</v>
      </c>
      <c r="E163" s="26">
        <v>0.18955725309999999</v>
      </c>
      <c r="F163" s="7" t="str">
        <f t="shared" si="21"/>
        <v>N/A</v>
      </c>
      <c r="G163" s="26">
        <v>0</v>
      </c>
      <c r="H163" s="7" t="str">
        <f t="shared" si="22"/>
        <v>N/A</v>
      </c>
      <c r="I163" s="8">
        <v>-28.5</v>
      </c>
      <c r="J163" s="8">
        <v>-100</v>
      </c>
      <c r="K163" s="25" t="s">
        <v>734</v>
      </c>
      <c r="L163" s="85" t="str">
        <f t="shared" si="23"/>
        <v>No</v>
      </c>
    </row>
    <row r="164" spans="1:12" x14ac:dyDescent="0.25">
      <c r="A164" s="142" t="s">
        <v>1512</v>
      </c>
      <c r="B164" s="21" t="s">
        <v>213</v>
      </c>
      <c r="C164" s="26">
        <v>572.40587298000003</v>
      </c>
      <c r="D164" s="7" t="str">
        <f t="shared" si="20"/>
        <v>N/A</v>
      </c>
      <c r="E164" s="26">
        <v>874.82887835999998</v>
      </c>
      <c r="F164" s="7" t="str">
        <f t="shared" si="21"/>
        <v>N/A</v>
      </c>
      <c r="G164" s="26">
        <v>758.84935517999998</v>
      </c>
      <c r="H164" s="7" t="str">
        <f t="shared" si="22"/>
        <v>N/A</v>
      </c>
      <c r="I164" s="8">
        <v>52.83</v>
      </c>
      <c r="J164" s="8">
        <v>-13.3</v>
      </c>
      <c r="K164" s="25" t="s">
        <v>734</v>
      </c>
      <c r="L164" s="85" t="str">
        <f t="shared" si="23"/>
        <v>Yes</v>
      </c>
    </row>
    <row r="165" spans="1:12" x14ac:dyDescent="0.25">
      <c r="A165" s="146" t="s">
        <v>1513</v>
      </c>
      <c r="B165" s="21" t="s">
        <v>213</v>
      </c>
      <c r="C165" s="26">
        <v>200.61760067</v>
      </c>
      <c r="D165" s="7" t="str">
        <f t="shared" si="20"/>
        <v>N/A</v>
      </c>
      <c r="E165" s="26">
        <v>261.53017992000002</v>
      </c>
      <c r="F165" s="7" t="str">
        <f t="shared" si="21"/>
        <v>N/A</v>
      </c>
      <c r="G165" s="26">
        <v>83.828125</v>
      </c>
      <c r="H165" s="7" t="str">
        <f t="shared" si="22"/>
        <v>N/A</v>
      </c>
      <c r="I165" s="8">
        <v>30.36</v>
      </c>
      <c r="J165" s="8">
        <v>-67.900000000000006</v>
      </c>
      <c r="K165" s="25" t="s">
        <v>734</v>
      </c>
      <c r="L165" s="85" t="str">
        <f t="shared" si="23"/>
        <v>No</v>
      </c>
    </row>
    <row r="166" spans="1:12" x14ac:dyDescent="0.25">
      <c r="A166" s="146" t="s">
        <v>1514</v>
      </c>
      <c r="B166" s="21" t="s">
        <v>213</v>
      </c>
      <c r="C166" s="26">
        <v>2230.4283752000001</v>
      </c>
      <c r="D166" s="7" t="str">
        <f t="shared" si="20"/>
        <v>N/A</v>
      </c>
      <c r="E166" s="26">
        <v>3354.6043134000001</v>
      </c>
      <c r="F166" s="7" t="str">
        <f t="shared" si="21"/>
        <v>N/A</v>
      </c>
      <c r="G166" s="26">
        <v>441.92687691999998</v>
      </c>
      <c r="H166" s="7" t="str">
        <f t="shared" si="22"/>
        <v>N/A</v>
      </c>
      <c r="I166" s="8">
        <v>50.4</v>
      </c>
      <c r="J166" s="8">
        <v>-86.8</v>
      </c>
      <c r="K166" s="25" t="s">
        <v>734</v>
      </c>
      <c r="L166" s="85" t="str">
        <f t="shared" si="23"/>
        <v>No</v>
      </c>
    </row>
    <row r="167" spans="1:12" x14ac:dyDescent="0.25">
      <c r="A167" s="146" t="s">
        <v>1515</v>
      </c>
      <c r="B167" s="21" t="s">
        <v>213</v>
      </c>
      <c r="C167" s="26">
        <v>212.09552429999999</v>
      </c>
      <c r="D167" s="7" t="str">
        <f t="shared" si="20"/>
        <v>N/A</v>
      </c>
      <c r="E167" s="26">
        <v>339.41198019000001</v>
      </c>
      <c r="F167" s="7" t="str">
        <f t="shared" si="21"/>
        <v>N/A</v>
      </c>
      <c r="G167" s="26">
        <v>125.38093827</v>
      </c>
      <c r="H167" s="7" t="str">
        <f t="shared" si="22"/>
        <v>N/A</v>
      </c>
      <c r="I167" s="8">
        <v>60.03</v>
      </c>
      <c r="J167" s="8">
        <v>-63.1</v>
      </c>
      <c r="K167" s="25" t="s">
        <v>734</v>
      </c>
      <c r="L167" s="85" t="str">
        <f t="shared" si="23"/>
        <v>No</v>
      </c>
    </row>
    <row r="168" spans="1:12" x14ac:dyDescent="0.25">
      <c r="A168" s="146" t="s">
        <v>1516</v>
      </c>
      <c r="B168" s="21" t="s">
        <v>213</v>
      </c>
      <c r="C168" s="26">
        <v>467.05734100000001</v>
      </c>
      <c r="D168" s="7" t="str">
        <f t="shared" si="20"/>
        <v>N/A</v>
      </c>
      <c r="E168" s="26">
        <v>730.27976643</v>
      </c>
      <c r="F168" s="7" t="str">
        <f t="shared" si="21"/>
        <v>N/A</v>
      </c>
      <c r="G168" s="26">
        <v>310.98027250000001</v>
      </c>
      <c r="H168" s="7" t="str">
        <f t="shared" si="22"/>
        <v>N/A</v>
      </c>
      <c r="I168" s="8">
        <v>56.36</v>
      </c>
      <c r="J168" s="8">
        <v>-57.4</v>
      </c>
      <c r="K168" s="25" t="s">
        <v>734</v>
      </c>
      <c r="L168" s="85" t="str">
        <f t="shared" si="23"/>
        <v>No</v>
      </c>
    </row>
    <row r="169" spans="1:12" x14ac:dyDescent="0.25">
      <c r="A169" s="142" t="s">
        <v>1517</v>
      </c>
      <c r="B169" s="21" t="s">
        <v>213</v>
      </c>
      <c r="C169" s="26">
        <v>1786.0087676000001</v>
      </c>
      <c r="D169" s="7" t="str">
        <f t="shared" si="20"/>
        <v>N/A</v>
      </c>
      <c r="E169" s="26">
        <v>2011.7235549</v>
      </c>
      <c r="F169" s="7" t="str">
        <f t="shared" si="21"/>
        <v>N/A</v>
      </c>
      <c r="G169" s="26">
        <v>1044.3113152000001</v>
      </c>
      <c r="H169" s="7" t="str">
        <f t="shared" si="22"/>
        <v>N/A</v>
      </c>
      <c r="I169" s="8">
        <v>12.64</v>
      </c>
      <c r="J169" s="8">
        <v>-48.1</v>
      </c>
      <c r="K169" s="25" t="s">
        <v>734</v>
      </c>
      <c r="L169" s="85" t="str">
        <f t="shared" si="23"/>
        <v>No</v>
      </c>
    </row>
    <row r="170" spans="1:12" x14ac:dyDescent="0.25">
      <c r="A170" s="146" t="s">
        <v>1518</v>
      </c>
      <c r="B170" s="21" t="s">
        <v>213</v>
      </c>
      <c r="C170" s="26">
        <v>4429.6860477</v>
      </c>
      <c r="D170" s="7" t="str">
        <f t="shared" si="20"/>
        <v>N/A</v>
      </c>
      <c r="E170" s="26">
        <v>4536.1587348000003</v>
      </c>
      <c r="F170" s="7" t="str">
        <f t="shared" si="21"/>
        <v>N/A</v>
      </c>
      <c r="G170" s="26">
        <v>2803.0543478</v>
      </c>
      <c r="H170" s="7" t="str">
        <f t="shared" si="22"/>
        <v>N/A</v>
      </c>
      <c r="I170" s="8">
        <v>2.4039999999999999</v>
      </c>
      <c r="J170" s="8">
        <v>-38.200000000000003</v>
      </c>
      <c r="K170" s="25" t="s">
        <v>734</v>
      </c>
      <c r="L170" s="85" t="str">
        <f t="shared" si="23"/>
        <v>No</v>
      </c>
    </row>
    <row r="171" spans="1:12" x14ac:dyDescent="0.25">
      <c r="A171" s="146" t="s">
        <v>1519</v>
      </c>
      <c r="B171" s="21" t="s">
        <v>213</v>
      </c>
      <c r="C171" s="26">
        <v>6687.8953689</v>
      </c>
      <c r="D171" s="7" t="str">
        <f t="shared" si="20"/>
        <v>N/A</v>
      </c>
      <c r="E171" s="26">
        <v>8118.3617958000004</v>
      </c>
      <c r="F171" s="7" t="str">
        <f t="shared" si="21"/>
        <v>N/A</v>
      </c>
      <c r="G171" s="26">
        <v>1437.9252022999999</v>
      </c>
      <c r="H171" s="7" t="str">
        <f t="shared" si="22"/>
        <v>N/A</v>
      </c>
      <c r="I171" s="8">
        <v>21.39</v>
      </c>
      <c r="J171" s="8">
        <v>-82.3</v>
      </c>
      <c r="K171" s="25" t="s">
        <v>734</v>
      </c>
      <c r="L171" s="85" t="str">
        <f t="shared" si="23"/>
        <v>No</v>
      </c>
    </row>
    <row r="172" spans="1:12" x14ac:dyDescent="0.25">
      <c r="A172" s="146" t="s">
        <v>1520</v>
      </c>
      <c r="B172" s="21" t="s">
        <v>213</v>
      </c>
      <c r="C172" s="26">
        <v>733.54278072</v>
      </c>
      <c r="D172" s="7" t="str">
        <f t="shared" si="20"/>
        <v>N/A</v>
      </c>
      <c r="E172" s="26">
        <v>911.88244382000005</v>
      </c>
      <c r="F172" s="7" t="str">
        <f t="shared" si="21"/>
        <v>N/A</v>
      </c>
      <c r="G172" s="26">
        <v>354.12345678999998</v>
      </c>
      <c r="H172" s="7" t="str">
        <f t="shared" si="22"/>
        <v>N/A</v>
      </c>
      <c r="I172" s="8">
        <v>24.31</v>
      </c>
      <c r="J172" s="8">
        <v>-61.2</v>
      </c>
      <c r="K172" s="25" t="s">
        <v>734</v>
      </c>
      <c r="L172" s="85" t="str">
        <f t="shared" si="23"/>
        <v>No</v>
      </c>
    </row>
    <row r="173" spans="1:12" x14ac:dyDescent="0.25">
      <c r="A173" s="146" t="s">
        <v>1521</v>
      </c>
      <c r="B173" s="21" t="s">
        <v>213</v>
      </c>
      <c r="C173" s="26">
        <v>762.08016117</v>
      </c>
      <c r="D173" s="7" t="str">
        <f t="shared" si="20"/>
        <v>N/A</v>
      </c>
      <c r="E173" s="26">
        <v>825.12714473999995</v>
      </c>
      <c r="F173" s="7" t="str">
        <f t="shared" si="21"/>
        <v>N/A</v>
      </c>
      <c r="G173" s="26">
        <v>401.04435140999999</v>
      </c>
      <c r="H173" s="7" t="str">
        <f t="shared" si="22"/>
        <v>N/A</v>
      </c>
      <c r="I173" s="8">
        <v>8.2729999999999997</v>
      </c>
      <c r="J173" s="8">
        <v>-51.4</v>
      </c>
      <c r="K173" s="25" t="s">
        <v>734</v>
      </c>
      <c r="L173" s="85" t="str">
        <f t="shared" si="23"/>
        <v>No</v>
      </c>
    </row>
    <row r="174" spans="1:12" x14ac:dyDescent="0.25">
      <c r="A174" s="142" t="s">
        <v>371</v>
      </c>
      <c r="B174" s="21" t="s">
        <v>213</v>
      </c>
      <c r="C174" s="4">
        <v>7.2895420635999999</v>
      </c>
      <c r="D174" s="7" t="str">
        <f t="shared" ref="D174:D203" si="24">IF($B174="N/A","N/A",IF(C174&gt;10,"No",IF(C174&lt;-10,"No","Yes")))</f>
        <v>N/A</v>
      </c>
      <c r="E174" s="4">
        <v>8.2264019556000001</v>
      </c>
      <c r="F174" s="7" t="str">
        <f t="shared" ref="F174:F203" si="25">IF($B174="N/A","N/A",IF(E174&gt;10,"No",IF(E174&lt;-10,"No","Yes")))</f>
        <v>N/A</v>
      </c>
      <c r="G174" s="4">
        <v>3.9589409405999998</v>
      </c>
      <c r="H174" s="7" t="str">
        <f t="shared" ref="H174:H203" si="26">IF($B174="N/A","N/A",IF(G174&gt;10,"No",IF(G174&lt;-10,"No","Yes")))</f>
        <v>N/A</v>
      </c>
      <c r="I174" s="8">
        <v>12.85</v>
      </c>
      <c r="J174" s="8">
        <v>-51.9</v>
      </c>
      <c r="K174" s="25" t="s">
        <v>734</v>
      </c>
      <c r="L174" s="85" t="str">
        <f t="shared" ref="L174:L203" si="27">IF(J174="Div by 0", "N/A", IF(K174="N/A","N/A", IF(J174&gt;VALUE(MID(K174,1,2)), "No", IF(J174&lt;-1*VALUE(MID(K174,1,2)), "No", "Yes"))))</f>
        <v>No</v>
      </c>
    </row>
    <row r="175" spans="1:12" x14ac:dyDescent="0.25">
      <c r="A175" s="146" t="s">
        <v>480</v>
      </c>
      <c r="B175" s="21" t="s">
        <v>213</v>
      </c>
      <c r="C175" s="4">
        <v>9.1893596887999998</v>
      </c>
      <c r="D175" s="7" t="str">
        <f t="shared" si="24"/>
        <v>N/A</v>
      </c>
      <c r="E175" s="4">
        <v>10.287289611</v>
      </c>
      <c r="F175" s="7" t="str">
        <f t="shared" si="25"/>
        <v>N/A</v>
      </c>
      <c r="G175" s="4">
        <v>10.122282609000001</v>
      </c>
      <c r="H175" s="7" t="str">
        <f t="shared" si="26"/>
        <v>N/A</v>
      </c>
      <c r="I175" s="8">
        <v>11.95</v>
      </c>
      <c r="J175" s="8">
        <v>-1.6</v>
      </c>
      <c r="K175" s="25" t="s">
        <v>734</v>
      </c>
      <c r="L175" s="85" t="str">
        <f t="shared" si="27"/>
        <v>Yes</v>
      </c>
    </row>
    <row r="176" spans="1:12" x14ac:dyDescent="0.25">
      <c r="A176" s="146" t="s">
        <v>481</v>
      </c>
      <c r="B176" s="21" t="s">
        <v>213</v>
      </c>
      <c r="C176" s="4">
        <v>9.7448979591999993</v>
      </c>
      <c r="D176" s="7" t="str">
        <f t="shared" si="24"/>
        <v>N/A</v>
      </c>
      <c r="E176" s="4">
        <v>11.707746479000001</v>
      </c>
      <c r="F176" s="7" t="str">
        <f t="shared" si="25"/>
        <v>N/A</v>
      </c>
      <c r="G176" s="4">
        <v>10.186994138999999</v>
      </c>
      <c r="H176" s="7" t="str">
        <f t="shared" si="26"/>
        <v>N/A</v>
      </c>
      <c r="I176" s="8">
        <v>20.14</v>
      </c>
      <c r="J176" s="8">
        <v>-13</v>
      </c>
      <c r="K176" s="25" t="s">
        <v>734</v>
      </c>
      <c r="L176" s="85" t="str">
        <f t="shared" si="27"/>
        <v>Yes</v>
      </c>
    </row>
    <row r="177" spans="1:12" x14ac:dyDescent="0.25">
      <c r="A177" s="146" t="s">
        <v>482</v>
      </c>
      <c r="B177" s="21" t="s">
        <v>213</v>
      </c>
      <c r="C177" s="4">
        <v>6.6751134358000002</v>
      </c>
      <c r="D177" s="7" t="str">
        <f t="shared" si="24"/>
        <v>N/A</v>
      </c>
      <c r="E177" s="4">
        <v>8.3918645579</v>
      </c>
      <c r="F177" s="7" t="str">
        <f t="shared" si="25"/>
        <v>N/A</v>
      </c>
      <c r="G177" s="4">
        <v>2.3209876543000001</v>
      </c>
      <c r="H177" s="7" t="str">
        <f t="shared" si="26"/>
        <v>N/A</v>
      </c>
      <c r="I177" s="8">
        <v>25.72</v>
      </c>
      <c r="J177" s="8">
        <v>-72.3</v>
      </c>
      <c r="K177" s="25" t="s">
        <v>734</v>
      </c>
      <c r="L177" s="85" t="str">
        <f t="shared" si="27"/>
        <v>No</v>
      </c>
    </row>
    <row r="178" spans="1:12" x14ac:dyDescent="0.25">
      <c r="A178" s="146" t="s">
        <v>483</v>
      </c>
      <c r="B178" s="21" t="s">
        <v>213</v>
      </c>
      <c r="C178" s="4">
        <v>6.8266790647000004</v>
      </c>
      <c r="D178" s="7" t="str">
        <f t="shared" si="24"/>
        <v>N/A</v>
      </c>
      <c r="E178" s="4">
        <v>6.4692236932</v>
      </c>
      <c r="F178" s="7" t="str">
        <f t="shared" si="25"/>
        <v>N/A</v>
      </c>
      <c r="G178" s="4">
        <v>5.4924780017000003</v>
      </c>
      <c r="H178" s="7" t="str">
        <f t="shared" si="26"/>
        <v>N/A</v>
      </c>
      <c r="I178" s="8">
        <v>-5.24</v>
      </c>
      <c r="J178" s="8">
        <v>-15.1</v>
      </c>
      <c r="K178" s="25" t="s">
        <v>734</v>
      </c>
      <c r="L178" s="85" t="str">
        <f t="shared" si="27"/>
        <v>Yes</v>
      </c>
    </row>
    <row r="179" spans="1:12" x14ac:dyDescent="0.25">
      <c r="A179" s="142" t="s">
        <v>1522</v>
      </c>
      <c r="B179" s="21" t="s">
        <v>213</v>
      </c>
      <c r="C179" s="4">
        <v>2.9700203961999998</v>
      </c>
      <c r="D179" s="7" t="str">
        <f t="shared" si="24"/>
        <v>N/A</v>
      </c>
      <c r="E179" s="4">
        <v>3.6406235266000002</v>
      </c>
      <c r="F179" s="7" t="str">
        <f t="shared" si="25"/>
        <v>N/A</v>
      </c>
      <c r="G179" s="4">
        <v>5.0150382792999997</v>
      </c>
      <c r="H179" s="7" t="str">
        <f t="shared" si="26"/>
        <v>N/A</v>
      </c>
      <c r="I179" s="8">
        <v>22.58</v>
      </c>
      <c r="J179" s="8">
        <v>37.75</v>
      </c>
      <c r="K179" s="25" t="s">
        <v>734</v>
      </c>
      <c r="L179" s="85" t="str">
        <f t="shared" si="27"/>
        <v>No</v>
      </c>
    </row>
    <row r="180" spans="1:12" x14ac:dyDescent="0.25">
      <c r="A180" s="146" t="s">
        <v>1523</v>
      </c>
      <c r="B180" s="21" t="s">
        <v>213</v>
      </c>
      <c r="C180" s="4">
        <v>32.383555883</v>
      </c>
      <c r="D180" s="7" t="str">
        <f t="shared" si="24"/>
        <v>N/A</v>
      </c>
      <c r="E180" s="4">
        <v>42.179338362999999</v>
      </c>
      <c r="F180" s="7" t="str">
        <f t="shared" si="25"/>
        <v>N/A</v>
      </c>
      <c r="G180" s="4">
        <v>33.695652174000003</v>
      </c>
      <c r="H180" s="7" t="str">
        <f t="shared" si="26"/>
        <v>N/A</v>
      </c>
      <c r="I180" s="8">
        <v>30.25</v>
      </c>
      <c r="J180" s="8">
        <v>-20.100000000000001</v>
      </c>
      <c r="K180" s="25" t="s">
        <v>734</v>
      </c>
      <c r="L180" s="85" t="str">
        <f t="shared" si="27"/>
        <v>Yes</v>
      </c>
    </row>
    <row r="181" spans="1:12" x14ac:dyDescent="0.25">
      <c r="A181" s="146" t="s">
        <v>1524</v>
      </c>
      <c r="B181" s="21" t="s">
        <v>213</v>
      </c>
      <c r="C181" s="4">
        <v>8.5753532182000001</v>
      </c>
      <c r="D181" s="7" t="str">
        <f t="shared" si="24"/>
        <v>N/A</v>
      </c>
      <c r="E181" s="4">
        <v>11.432658451</v>
      </c>
      <c r="F181" s="7" t="str">
        <f t="shared" si="25"/>
        <v>N/A</v>
      </c>
      <c r="G181" s="4">
        <v>6.782026235</v>
      </c>
      <c r="H181" s="7" t="str">
        <f t="shared" si="26"/>
        <v>N/A</v>
      </c>
      <c r="I181" s="8">
        <v>33.32</v>
      </c>
      <c r="J181" s="8">
        <v>-40.700000000000003</v>
      </c>
      <c r="K181" s="25" t="s">
        <v>734</v>
      </c>
      <c r="L181" s="85" t="str">
        <f t="shared" si="27"/>
        <v>No</v>
      </c>
    </row>
    <row r="182" spans="1:12" x14ac:dyDescent="0.25">
      <c r="A182" s="146" t="s">
        <v>1525</v>
      </c>
      <c r="B182" s="21" t="s">
        <v>213</v>
      </c>
      <c r="C182" s="4">
        <v>5.3063036700000003E-2</v>
      </c>
      <c r="D182" s="7" t="str">
        <f t="shared" si="24"/>
        <v>N/A</v>
      </c>
      <c r="E182" s="4">
        <v>5.09659643E-2</v>
      </c>
      <c r="F182" s="7" t="str">
        <f t="shared" si="25"/>
        <v>N/A</v>
      </c>
      <c r="G182" s="4">
        <v>2.9629629599999999E-2</v>
      </c>
      <c r="H182" s="7" t="str">
        <f t="shared" si="26"/>
        <v>N/A</v>
      </c>
      <c r="I182" s="8">
        <v>-3.95</v>
      </c>
      <c r="J182" s="8">
        <v>-41.9</v>
      </c>
      <c r="K182" s="25" t="s">
        <v>734</v>
      </c>
      <c r="L182" s="85" t="str">
        <f t="shared" si="27"/>
        <v>No</v>
      </c>
    </row>
    <row r="183" spans="1:12" x14ac:dyDescent="0.25">
      <c r="A183" s="146" t="s">
        <v>1526</v>
      </c>
      <c r="B183" s="21" t="s">
        <v>213</v>
      </c>
      <c r="C183" s="4">
        <v>1.9371961E-3</v>
      </c>
      <c r="D183" s="7" t="str">
        <f t="shared" si="24"/>
        <v>N/A</v>
      </c>
      <c r="E183" s="4">
        <v>3.9995200999999999E-3</v>
      </c>
      <c r="F183" s="7" t="str">
        <f t="shared" si="25"/>
        <v>N/A</v>
      </c>
      <c r="G183" s="4">
        <v>0</v>
      </c>
      <c r="H183" s="7" t="str">
        <f t="shared" si="26"/>
        <v>N/A</v>
      </c>
      <c r="I183" s="8">
        <v>106.5</v>
      </c>
      <c r="J183" s="8">
        <v>-100</v>
      </c>
      <c r="K183" s="25" t="s">
        <v>734</v>
      </c>
      <c r="L183" s="85" t="str">
        <f t="shared" si="27"/>
        <v>No</v>
      </c>
    </row>
    <row r="184" spans="1:12" x14ac:dyDescent="0.25">
      <c r="A184" s="142" t="s">
        <v>97</v>
      </c>
      <c r="B184" s="21" t="s">
        <v>213</v>
      </c>
      <c r="C184" s="4">
        <v>38.663351122000002</v>
      </c>
      <c r="D184" s="7" t="str">
        <f t="shared" si="24"/>
        <v>N/A</v>
      </c>
      <c r="E184" s="4">
        <v>47.284583746999999</v>
      </c>
      <c r="F184" s="7" t="str">
        <f t="shared" si="25"/>
        <v>N/A</v>
      </c>
      <c r="G184" s="4">
        <v>37.566077288000002</v>
      </c>
      <c r="H184" s="7" t="str">
        <f t="shared" si="26"/>
        <v>N/A</v>
      </c>
      <c r="I184" s="8">
        <v>22.3</v>
      </c>
      <c r="J184" s="8">
        <v>-20.6</v>
      </c>
      <c r="K184" s="25" t="s">
        <v>734</v>
      </c>
      <c r="L184" s="85" t="str">
        <f t="shared" si="27"/>
        <v>Yes</v>
      </c>
    </row>
    <row r="185" spans="1:12" x14ac:dyDescent="0.25">
      <c r="A185" s="146" t="s">
        <v>484</v>
      </c>
      <c r="B185" s="21" t="s">
        <v>213</v>
      </c>
      <c r="C185" s="4">
        <v>22.069183051</v>
      </c>
      <c r="D185" s="7" t="str">
        <f t="shared" si="24"/>
        <v>N/A</v>
      </c>
      <c r="E185" s="4">
        <v>28.380731282999999</v>
      </c>
      <c r="F185" s="7" t="str">
        <f t="shared" si="25"/>
        <v>N/A</v>
      </c>
      <c r="G185" s="4">
        <v>13.519021738999999</v>
      </c>
      <c r="H185" s="7" t="str">
        <f t="shared" si="26"/>
        <v>N/A</v>
      </c>
      <c r="I185" s="8">
        <v>28.6</v>
      </c>
      <c r="J185" s="8">
        <v>-52.4</v>
      </c>
      <c r="K185" s="25" t="s">
        <v>734</v>
      </c>
      <c r="L185" s="85" t="str">
        <f t="shared" si="27"/>
        <v>No</v>
      </c>
    </row>
    <row r="186" spans="1:12" x14ac:dyDescent="0.25">
      <c r="A186" s="146" t="s">
        <v>485</v>
      </c>
      <c r="B186" s="21" t="s">
        <v>213</v>
      </c>
      <c r="C186" s="4">
        <v>46.428571429000002</v>
      </c>
      <c r="D186" s="7" t="str">
        <f t="shared" si="24"/>
        <v>N/A</v>
      </c>
      <c r="E186" s="4">
        <v>48.784110914999999</v>
      </c>
      <c r="F186" s="7" t="str">
        <f t="shared" si="25"/>
        <v>N/A</v>
      </c>
      <c r="G186" s="4">
        <v>16.745743789999999</v>
      </c>
      <c r="H186" s="7" t="str">
        <f t="shared" si="26"/>
        <v>N/A</v>
      </c>
      <c r="I186" s="8">
        <v>5.0730000000000004</v>
      </c>
      <c r="J186" s="8">
        <v>-65.7</v>
      </c>
      <c r="K186" s="25" t="s">
        <v>734</v>
      </c>
      <c r="L186" s="85" t="str">
        <f t="shared" si="27"/>
        <v>No</v>
      </c>
    </row>
    <row r="187" spans="1:12" x14ac:dyDescent="0.25">
      <c r="A187" s="146" t="s">
        <v>486</v>
      </c>
      <c r="B187" s="21" t="s">
        <v>213</v>
      </c>
      <c r="C187" s="4">
        <v>32.456168849000001</v>
      </c>
      <c r="D187" s="7" t="str">
        <f t="shared" si="24"/>
        <v>N/A</v>
      </c>
      <c r="E187" s="4">
        <v>45.413859557000002</v>
      </c>
      <c r="F187" s="7" t="str">
        <f t="shared" si="25"/>
        <v>N/A</v>
      </c>
      <c r="G187" s="4">
        <v>25.501234568000001</v>
      </c>
      <c r="H187" s="7" t="str">
        <f t="shared" si="26"/>
        <v>N/A</v>
      </c>
      <c r="I187" s="8">
        <v>39.92</v>
      </c>
      <c r="J187" s="8">
        <v>-43.8</v>
      </c>
      <c r="K187" s="25" t="s">
        <v>734</v>
      </c>
      <c r="L187" s="85" t="str">
        <f t="shared" si="27"/>
        <v>No</v>
      </c>
    </row>
    <row r="188" spans="1:12" x14ac:dyDescent="0.25">
      <c r="A188" s="146" t="s">
        <v>487</v>
      </c>
      <c r="B188" s="21" t="s">
        <v>213</v>
      </c>
      <c r="C188" s="4">
        <v>48.991689428999997</v>
      </c>
      <c r="D188" s="7" t="str">
        <f t="shared" si="24"/>
        <v>N/A</v>
      </c>
      <c r="E188" s="4">
        <v>51.693796743999997</v>
      </c>
      <c r="F188" s="7" t="str">
        <f t="shared" si="25"/>
        <v>N/A</v>
      </c>
      <c r="G188" s="4">
        <v>36.048822027</v>
      </c>
      <c r="H188" s="7" t="str">
        <f t="shared" si="26"/>
        <v>N/A</v>
      </c>
      <c r="I188" s="8">
        <v>5.5149999999999997</v>
      </c>
      <c r="J188" s="8">
        <v>-30.3</v>
      </c>
      <c r="K188" s="25" t="s">
        <v>734</v>
      </c>
      <c r="L188" s="85" t="str">
        <f t="shared" si="27"/>
        <v>No</v>
      </c>
    </row>
    <row r="189" spans="1:12" x14ac:dyDescent="0.25">
      <c r="A189" s="142" t="s">
        <v>118</v>
      </c>
      <c r="B189" s="21" t="s">
        <v>213</v>
      </c>
      <c r="C189" s="4">
        <v>64.197144534000003</v>
      </c>
      <c r="D189" s="7" t="str">
        <f t="shared" si="24"/>
        <v>N/A</v>
      </c>
      <c r="E189" s="4">
        <v>70.562378046999996</v>
      </c>
      <c r="F189" s="7" t="str">
        <f t="shared" si="25"/>
        <v>N/A</v>
      </c>
      <c r="G189" s="4">
        <v>49.685563252000001</v>
      </c>
      <c r="H189" s="7" t="str">
        <f t="shared" si="26"/>
        <v>N/A</v>
      </c>
      <c r="I189" s="8">
        <v>9.9149999999999991</v>
      </c>
      <c r="J189" s="8">
        <v>-29.6</v>
      </c>
      <c r="K189" s="25" t="s">
        <v>734</v>
      </c>
      <c r="L189" s="85" t="str">
        <f t="shared" si="27"/>
        <v>Yes</v>
      </c>
    </row>
    <row r="190" spans="1:12" x14ac:dyDescent="0.25">
      <c r="A190" s="146" t="s">
        <v>488</v>
      </c>
      <c r="B190" s="21" t="s">
        <v>213</v>
      </c>
      <c r="C190" s="4">
        <v>65.345389549000004</v>
      </c>
      <c r="D190" s="7" t="str">
        <f t="shared" si="24"/>
        <v>N/A</v>
      </c>
      <c r="E190" s="4">
        <v>76.828206616000003</v>
      </c>
      <c r="F190" s="7" t="str">
        <f t="shared" si="25"/>
        <v>N/A</v>
      </c>
      <c r="G190" s="4">
        <v>56.657608695999997</v>
      </c>
      <c r="H190" s="7" t="str">
        <f t="shared" si="26"/>
        <v>N/A</v>
      </c>
      <c r="I190" s="8">
        <v>17.57</v>
      </c>
      <c r="J190" s="8">
        <v>-26.3</v>
      </c>
      <c r="K190" s="25" t="s">
        <v>734</v>
      </c>
      <c r="L190" s="85" t="str">
        <f t="shared" si="27"/>
        <v>Yes</v>
      </c>
    </row>
    <row r="191" spans="1:12" x14ac:dyDescent="0.25">
      <c r="A191" s="146" t="s">
        <v>489</v>
      </c>
      <c r="B191" s="21" t="s">
        <v>213</v>
      </c>
      <c r="C191" s="4">
        <v>68.226059655</v>
      </c>
      <c r="D191" s="7" t="str">
        <f t="shared" si="24"/>
        <v>N/A</v>
      </c>
      <c r="E191" s="4">
        <v>76.463468309999996</v>
      </c>
      <c r="F191" s="7" t="str">
        <f t="shared" si="25"/>
        <v>N/A</v>
      </c>
      <c r="G191" s="4">
        <v>38.375662851999998</v>
      </c>
      <c r="H191" s="7" t="str">
        <f t="shared" si="26"/>
        <v>N/A</v>
      </c>
      <c r="I191" s="8">
        <v>12.07</v>
      </c>
      <c r="J191" s="8">
        <v>-49.8</v>
      </c>
      <c r="K191" s="25" t="s">
        <v>734</v>
      </c>
      <c r="L191" s="85" t="str">
        <f t="shared" si="27"/>
        <v>No</v>
      </c>
    </row>
    <row r="192" spans="1:12" x14ac:dyDescent="0.25">
      <c r="A192" s="146" t="s">
        <v>490</v>
      </c>
      <c r="B192" s="21" t="s">
        <v>213</v>
      </c>
      <c r="C192" s="4">
        <v>65.180901637999995</v>
      </c>
      <c r="D192" s="7" t="str">
        <f t="shared" si="24"/>
        <v>N/A</v>
      </c>
      <c r="E192" s="4">
        <v>73.883128673000002</v>
      </c>
      <c r="F192" s="7" t="str">
        <f t="shared" si="25"/>
        <v>N/A</v>
      </c>
      <c r="G192" s="4">
        <v>47.634567900999997</v>
      </c>
      <c r="H192" s="7" t="str">
        <f t="shared" si="26"/>
        <v>N/A</v>
      </c>
      <c r="I192" s="8">
        <v>13.35</v>
      </c>
      <c r="J192" s="8">
        <v>-35.5</v>
      </c>
      <c r="K192" s="25" t="s">
        <v>734</v>
      </c>
      <c r="L192" s="85" t="str">
        <f t="shared" si="27"/>
        <v>No</v>
      </c>
    </row>
    <row r="193" spans="1:12" x14ac:dyDescent="0.25">
      <c r="A193" s="146" t="s">
        <v>491</v>
      </c>
      <c r="B193" s="21" t="s">
        <v>213</v>
      </c>
      <c r="C193" s="4">
        <v>60.237112803000002</v>
      </c>
      <c r="D193" s="7" t="str">
        <f t="shared" si="24"/>
        <v>N/A</v>
      </c>
      <c r="E193" s="4">
        <v>63.384393873</v>
      </c>
      <c r="F193" s="7" t="str">
        <f t="shared" si="25"/>
        <v>N/A</v>
      </c>
      <c r="G193" s="4">
        <v>43.095373260999999</v>
      </c>
      <c r="H193" s="7" t="str">
        <f t="shared" si="26"/>
        <v>N/A</v>
      </c>
      <c r="I193" s="8">
        <v>5.2249999999999996</v>
      </c>
      <c r="J193" s="8">
        <v>-32</v>
      </c>
      <c r="K193" s="25" t="s">
        <v>734</v>
      </c>
      <c r="L193" s="85" t="str">
        <f t="shared" si="27"/>
        <v>No</v>
      </c>
    </row>
    <row r="194" spans="1:12" x14ac:dyDescent="0.25">
      <c r="A194" s="142" t="s">
        <v>1527</v>
      </c>
      <c r="B194" s="21" t="s">
        <v>213</v>
      </c>
      <c r="C194" s="22">
        <v>3.9399003449999999</v>
      </c>
      <c r="D194" s="7" t="str">
        <f t="shared" si="24"/>
        <v>N/A</v>
      </c>
      <c r="E194" s="22">
        <v>3.7576051494999998</v>
      </c>
      <c r="F194" s="7" t="str">
        <f t="shared" si="25"/>
        <v>N/A</v>
      </c>
      <c r="G194" s="22">
        <v>3.7651798561000001</v>
      </c>
      <c r="H194" s="7" t="str">
        <f t="shared" si="26"/>
        <v>N/A</v>
      </c>
      <c r="I194" s="8">
        <v>-4.63</v>
      </c>
      <c r="J194" s="8">
        <v>0.2016</v>
      </c>
      <c r="K194" s="25" t="s">
        <v>734</v>
      </c>
      <c r="L194" s="85" t="str">
        <f t="shared" si="27"/>
        <v>Yes</v>
      </c>
    </row>
    <row r="195" spans="1:12" x14ac:dyDescent="0.25">
      <c r="A195" s="146" t="s">
        <v>1528</v>
      </c>
      <c r="B195" s="21" t="s">
        <v>213</v>
      </c>
      <c r="C195" s="22">
        <v>1.5537757436999999</v>
      </c>
      <c r="D195" s="7" t="str">
        <f t="shared" si="24"/>
        <v>N/A</v>
      </c>
      <c r="E195" s="22">
        <v>1.2764456982000001</v>
      </c>
      <c r="F195" s="7" t="str">
        <f t="shared" si="25"/>
        <v>N/A</v>
      </c>
      <c r="G195" s="22">
        <v>0.93959731540000002</v>
      </c>
      <c r="H195" s="7" t="str">
        <f t="shared" si="26"/>
        <v>N/A</v>
      </c>
      <c r="I195" s="8">
        <v>-17.8</v>
      </c>
      <c r="J195" s="8">
        <v>-26.4</v>
      </c>
      <c r="K195" s="25" t="s">
        <v>734</v>
      </c>
      <c r="L195" s="85" t="str">
        <f t="shared" si="27"/>
        <v>Yes</v>
      </c>
    </row>
    <row r="196" spans="1:12" x14ac:dyDescent="0.25">
      <c r="A196" s="146" t="s">
        <v>1529</v>
      </c>
      <c r="B196" s="21" t="s">
        <v>213</v>
      </c>
      <c r="C196" s="22">
        <v>7.3765606121999996</v>
      </c>
      <c r="D196" s="7" t="str">
        <f t="shared" si="24"/>
        <v>N/A</v>
      </c>
      <c r="E196" s="22">
        <v>7.0784774435999998</v>
      </c>
      <c r="F196" s="7" t="str">
        <f t="shared" si="25"/>
        <v>N/A</v>
      </c>
      <c r="G196" s="22">
        <v>6.3753424658000002</v>
      </c>
      <c r="H196" s="7" t="str">
        <f t="shared" si="26"/>
        <v>N/A</v>
      </c>
      <c r="I196" s="8">
        <v>-4.04</v>
      </c>
      <c r="J196" s="8">
        <v>-9.93</v>
      </c>
      <c r="K196" s="25" t="s">
        <v>734</v>
      </c>
      <c r="L196" s="85" t="str">
        <f t="shared" si="27"/>
        <v>Yes</v>
      </c>
    </row>
    <row r="197" spans="1:12" x14ac:dyDescent="0.25">
      <c r="A197" s="146" t="s">
        <v>1530</v>
      </c>
      <c r="B197" s="21" t="s">
        <v>213</v>
      </c>
      <c r="C197" s="22">
        <v>3.6711550941</v>
      </c>
      <c r="D197" s="7" t="str">
        <f t="shared" si="24"/>
        <v>N/A</v>
      </c>
      <c r="E197" s="22">
        <v>3.4915543746000002</v>
      </c>
      <c r="F197" s="7" t="str">
        <f t="shared" si="25"/>
        <v>N/A</v>
      </c>
      <c r="G197" s="22">
        <v>5.4638297871999999</v>
      </c>
      <c r="H197" s="7" t="str">
        <f t="shared" si="26"/>
        <v>N/A</v>
      </c>
      <c r="I197" s="8">
        <v>-4.8899999999999997</v>
      </c>
      <c r="J197" s="8">
        <v>56.49</v>
      </c>
      <c r="K197" s="25" t="s">
        <v>734</v>
      </c>
      <c r="L197" s="85" t="str">
        <f t="shared" si="27"/>
        <v>No</v>
      </c>
    </row>
    <row r="198" spans="1:12" x14ac:dyDescent="0.25">
      <c r="A198" s="146" t="s">
        <v>1531</v>
      </c>
      <c r="B198" s="21" t="s">
        <v>213</v>
      </c>
      <c r="C198" s="22">
        <v>2.5803064699</v>
      </c>
      <c r="D198" s="7" t="str">
        <f t="shared" si="24"/>
        <v>N/A</v>
      </c>
      <c r="E198" s="22">
        <v>2.5502318392999999</v>
      </c>
      <c r="F198" s="7" t="str">
        <f t="shared" si="25"/>
        <v>N/A</v>
      </c>
      <c r="G198" s="22">
        <v>2.2286821704999999</v>
      </c>
      <c r="H198" s="7" t="str">
        <f t="shared" si="26"/>
        <v>N/A</v>
      </c>
      <c r="I198" s="8">
        <v>-1.17</v>
      </c>
      <c r="J198" s="8">
        <v>-12.6</v>
      </c>
      <c r="K198" s="25" t="s">
        <v>734</v>
      </c>
      <c r="L198" s="85" t="str">
        <f t="shared" si="27"/>
        <v>Yes</v>
      </c>
    </row>
    <row r="199" spans="1:12" x14ac:dyDescent="0.25">
      <c r="A199" s="142" t="s">
        <v>1532</v>
      </c>
      <c r="B199" s="21" t="s">
        <v>213</v>
      </c>
      <c r="C199" s="22">
        <v>234.91984948000001</v>
      </c>
      <c r="D199" s="7" t="str">
        <f t="shared" si="24"/>
        <v>N/A</v>
      </c>
      <c r="E199" s="22">
        <v>245.49352461000001</v>
      </c>
      <c r="F199" s="7" t="str">
        <f t="shared" si="25"/>
        <v>N/A</v>
      </c>
      <c r="G199" s="22">
        <v>253.41231259</v>
      </c>
      <c r="H199" s="7" t="str">
        <f t="shared" si="26"/>
        <v>N/A</v>
      </c>
      <c r="I199" s="8">
        <v>4.5010000000000003</v>
      </c>
      <c r="J199" s="8">
        <v>3.226</v>
      </c>
      <c r="K199" s="25" t="s">
        <v>734</v>
      </c>
      <c r="L199" s="85" t="str">
        <f t="shared" si="27"/>
        <v>Yes</v>
      </c>
    </row>
    <row r="200" spans="1:12" x14ac:dyDescent="0.25">
      <c r="A200" s="146" t="s">
        <v>1533</v>
      </c>
      <c r="B200" s="21" t="s">
        <v>213</v>
      </c>
      <c r="C200" s="22">
        <v>221.26688311999999</v>
      </c>
      <c r="D200" s="7" t="str">
        <f t="shared" si="24"/>
        <v>N/A</v>
      </c>
      <c r="E200" s="22">
        <v>228.14000687999999</v>
      </c>
      <c r="F200" s="7" t="str">
        <f t="shared" si="25"/>
        <v>N/A</v>
      </c>
      <c r="G200" s="22">
        <v>91.895161290000004</v>
      </c>
      <c r="H200" s="7" t="str">
        <f t="shared" si="26"/>
        <v>N/A</v>
      </c>
      <c r="I200" s="8">
        <v>3.1059999999999999</v>
      </c>
      <c r="J200" s="8">
        <v>-59.7</v>
      </c>
      <c r="K200" s="25" t="s">
        <v>734</v>
      </c>
      <c r="L200" s="85" t="str">
        <f t="shared" si="27"/>
        <v>No</v>
      </c>
    </row>
    <row r="201" spans="1:12" x14ac:dyDescent="0.25">
      <c r="A201" s="146" t="s">
        <v>1534</v>
      </c>
      <c r="B201" s="21" t="s">
        <v>213</v>
      </c>
      <c r="C201" s="22">
        <v>254.73867276999999</v>
      </c>
      <c r="D201" s="7" t="str">
        <f t="shared" si="24"/>
        <v>N/A</v>
      </c>
      <c r="E201" s="22">
        <v>270.44947064000002</v>
      </c>
      <c r="F201" s="7" t="str">
        <f t="shared" si="25"/>
        <v>N/A</v>
      </c>
      <c r="G201" s="22">
        <v>88.222222221999999</v>
      </c>
      <c r="H201" s="7" t="str">
        <f t="shared" si="26"/>
        <v>N/A</v>
      </c>
      <c r="I201" s="8">
        <v>6.1669999999999998</v>
      </c>
      <c r="J201" s="8">
        <v>-67.400000000000006</v>
      </c>
      <c r="K201" s="25" t="s">
        <v>734</v>
      </c>
      <c r="L201" s="85" t="str">
        <f t="shared" si="27"/>
        <v>No</v>
      </c>
    </row>
    <row r="202" spans="1:12" x14ac:dyDescent="0.25">
      <c r="A202" s="146" t="s">
        <v>1535</v>
      </c>
      <c r="B202" s="21" t="s">
        <v>213</v>
      </c>
      <c r="C202" s="22">
        <v>212.42857143000001</v>
      </c>
      <c r="D202" s="7" t="str">
        <f t="shared" si="24"/>
        <v>N/A</v>
      </c>
      <c r="E202" s="22">
        <v>216.0625</v>
      </c>
      <c r="F202" s="7" t="str">
        <f t="shared" si="25"/>
        <v>N/A</v>
      </c>
      <c r="G202" s="22">
        <v>32.666666667000001</v>
      </c>
      <c r="H202" s="7" t="str">
        <f t="shared" si="26"/>
        <v>N/A</v>
      </c>
      <c r="I202" s="8">
        <v>1.7110000000000001</v>
      </c>
      <c r="J202" s="8">
        <v>-84.9</v>
      </c>
      <c r="K202" s="25" t="s">
        <v>734</v>
      </c>
      <c r="L202" s="85" t="str">
        <f t="shared" si="27"/>
        <v>No</v>
      </c>
    </row>
    <row r="203" spans="1:12" x14ac:dyDescent="0.25">
      <c r="A203" s="146" t="s">
        <v>1536</v>
      </c>
      <c r="B203" s="21" t="s">
        <v>213</v>
      </c>
      <c r="C203" s="22">
        <v>84</v>
      </c>
      <c r="D203" s="7" t="str">
        <f t="shared" si="24"/>
        <v>N/A</v>
      </c>
      <c r="E203" s="22">
        <v>10.5</v>
      </c>
      <c r="F203" s="7" t="str">
        <f t="shared" si="25"/>
        <v>N/A</v>
      </c>
      <c r="G203" s="22" t="s">
        <v>1750</v>
      </c>
      <c r="H203" s="7" t="str">
        <f t="shared" si="26"/>
        <v>N/A</v>
      </c>
      <c r="I203" s="8">
        <v>-87.5</v>
      </c>
      <c r="J203" s="8" t="s">
        <v>1750</v>
      </c>
      <c r="K203" s="25" t="s">
        <v>734</v>
      </c>
      <c r="L203" s="85" t="str">
        <f t="shared" si="27"/>
        <v>N/A</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-75</v>
      </c>
      <c r="J204" s="8">
        <v>0</v>
      </c>
      <c r="K204" s="10" t="s">
        <v>213</v>
      </c>
      <c r="L204" s="85" t="str">
        <f t="shared" ref="L204:L214" si="31">IF(J204="Div by 0", "N/A", IF(K204="N/A","N/A", IF(J204&gt;VALUE(MID(K204,1,2)), "No", IF(J204&lt;-1*VALUE(MID(K204,1,2)), "No", "Yes"))))</f>
        <v>N/A</v>
      </c>
    </row>
    <row r="205" spans="1:12" x14ac:dyDescent="0.25">
      <c r="A205" s="142" t="s">
        <v>128</v>
      </c>
      <c r="B205" s="21" t="s">
        <v>213</v>
      </c>
      <c r="C205" s="22">
        <v>14</v>
      </c>
      <c r="D205" s="7" t="str">
        <f t="shared" si="28"/>
        <v>N/A</v>
      </c>
      <c r="E205" s="22">
        <v>11</v>
      </c>
      <c r="F205" s="7" t="str">
        <f t="shared" si="29"/>
        <v>N/A</v>
      </c>
      <c r="G205" s="22">
        <v>11</v>
      </c>
      <c r="H205" s="7" t="str">
        <f t="shared" si="30"/>
        <v>N/A</v>
      </c>
      <c r="I205" s="8">
        <v>-35.700000000000003</v>
      </c>
      <c r="J205" s="8">
        <v>-55.6</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11</v>
      </c>
      <c r="H206" s="7" t="str">
        <f t="shared" si="30"/>
        <v>N/A</v>
      </c>
      <c r="I206" s="8">
        <v>-16.7</v>
      </c>
      <c r="J206" s="8">
        <v>-80</v>
      </c>
      <c r="K206" s="10" t="s">
        <v>213</v>
      </c>
      <c r="L206" s="85" t="str">
        <f t="shared" si="31"/>
        <v>N/A</v>
      </c>
    </row>
    <row r="207" spans="1:12" ht="25" x14ac:dyDescent="0.25">
      <c r="A207" s="142" t="s">
        <v>1537</v>
      </c>
      <c r="B207" s="21" t="s">
        <v>213</v>
      </c>
      <c r="C207" s="22">
        <v>68</v>
      </c>
      <c r="D207" s="7" t="str">
        <f t="shared" si="28"/>
        <v>N/A</v>
      </c>
      <c r="E207" s="22">
        <v>60</v>
      </c>
      <c r="F207" s="7" t="str">
        <f t="shared" si="29"/>
        <v>N/A</v>
      </c>
      <c r="G207" s="22">
        <v>58</v>
      </c>
      <c r="H207" s="7" t="str">
        <f t="shared" si="30"/>
        <v>N/A</v>
      </c>
      <c r="I207" s="8">
        <v>-11.8</v>
      </c>
      <c r="J207" s="8">
        <v>-3.33</v>
      </c>
      <c r="K207" s="10" t="s">
        <v>213</v>
      </c>
      <c r="L207" s="85" t="str">
        <f t="shared" si="31"/>
        <v>N/A</v>
      </c>
    </row>
    <row r="208" spans="1:12" x14ac:dyDescent="0.25">
      <c r="A208" s="142" t="s">
        <v>1585</v>
      </c>
      <c r="B208" s="21" t="s">
        <v>213</v>
      </c>
      <c r="C208" s="22">
        <v>13</v>
      </c>
      <c r="D208" s="7" t="str">
        <f t="shared" si="28"/>
        <v>N/A</v>
      </c>
      <c r="E208" s="22">
        <v>27</v>
      </c>
      <c r="F208" s="7" t="str">
        <f t="shared" si="29"/>
        <v>N/A</v>
      </c>
      <c r="G208" s="22">
        <v>18</v>
      </c>
      <c r="H208" s="7" t="str">
        <f t="shared" si="30"/>
        <v>N/A</v>
      </c>
      <c r="I208" s="8">
        <v>107.7</v>
      </c>
      <c r="J208" s="8">
        <v>-33.299999999999997</v>
      </c>
      <c r="K208" s="10" t="s">
        <v>213</v>
      </c>
      <c r="L208" s="85" t="str">
        <f t="shared" si="31"/>
        <v>N/A</v>
      </c>
    </row>
    <row r="209" spans="1:12" x14ac:dyDescent="0.25">
      <c r="A209" s="142" t="s">
        <v>1586</v>
      </c>
      <c r="B209" s="21" t="s">
        <v>213</v>
      </c>
      <c r="C209" s="22">
        <v>11</v>
      </c>
      <c r="D209" s="7" t="str">
        <f t="shared" si="28"/>
        <v>N/A</v>
      </c>
      <c r="E209" s="22">
        <v>15</v>
      </c>
      <c r="F209" s="7" t="str">
        <f t="shared" si="29"/>
        <v>N/A</v>
      </c>
      <c r="G209" s="22">
        <v>11</v>
      </c>
      <c r="H209" s="7" t="str">
        <f t="shared" si="30"/>
        <v>N/A</v>
      </c>
      <c r="I209" s="8">
        <v>114.3</v>
      </c>
      <c r="J209" s="8">
        <v>-80</v>
      </c>
      <c r="K209" s="10" t="s">
        <v>213</v>
      </c>
      <c r="L209" s="85" t="str">
        <f t="shared" si="31"/>
        <v>N/A</v>
      </c>
    </row>
    <row r="210" spans="1:12" x14ac:dyDescent="0.25">
      <c r="A210" s="142" t="s">
        <v>125</v>
      </c>
      <c r="B210" s="21" t="s">
        <v>213</v>
      </c>
      <c r="C210" s="26">
        <v>1592989</v>
      </c>
      <c r="D210" s="7" t="str">
        <f t="shared" si="28"/>
        <v>N/A</v>
      </c>
      <c r="E210" s="26">
        <v>1043611</v>
      </c>
      <c r="F210" s="7" t="str">
        <f t="shared" si="29"/>
        <v>N/A</v>
      </c>
      <c r="G210" s="26">
        <v>1796808</v>
      </c>
      <c r="H210" s="7" t="str">
        <f t="shared" si="30"/>
        <v>N/A</v>
      </c>
      <c r="I210" s="8">
        <v>-34.5</v>
      </c>
      <c r="J210" s="8">
        <v>72.17</v>
      </c>
      <c r="K210" s="10" t="s">
        <v>213</v>
      </c>
      <c r="L210" s="85" t="str">
        <f t="shared" si="31"/>
        <v>N/A</v>
      </c>
    </row>
    <row r="211" spans="1:12" x14ac:dyDescent="0.25">
      <c r="A211" s="142" t="s">
        <v>1587</v>
      </c>
      <c r="B211" s="21" t="s">
        <v>213</v>
      </c>
      <c r="C211" s="26">
        <v>1352924</v>
      </c>
      <c r="D211" s="7" t="str">
        <f t="shared" si="28"/>
        <v>N/A</v>
      </c>
      <c r="E211" s="26">
        <v>943666</v>
      </c>
      <c r="F211" s="7" t="str">
        <f t="shared" si="29"/>
        <v>N/A</v>
      </c>
      <c r="G211" s="26">
        <v>627970</v>
      </c>
      <c r="H211" s="7" t="str">
        <f t="shared" si="30"/>
        <v>N/A</v>
      </c>
      <c r="I211" s="8">
        <v>-30.2</v>
      </c>
      <c r="J211" s="8">
        <v>-33.5</v>
      </c>
      <c r="K211" s="10" t="s">
        <v>213</v>
      </c>
      <c r="L211" s="85" t="str">
        <f t="shared" si="31"/>
        <v>N/A</v>
      </c>
    </row>
    <row r="212" spans="1:12" x14ac:dyDescent="0.25">
      <c r="A212" s="142" t="s">
        <v>1538</v>
      </c>
      <c r="B212" s="21" t="s">
        <v>213</v>
      </c>
      <c r="C212" s="26">
        <v>378720</v>
      </c>
      <c r="D212" s="7" t="str">
        <f t="shared" si="28"/>
        <v>N/A</v>
      </c>
      <c r="E212" s="26">
        <v>314558</v>
      </c>
      <c r="F212" s="7" t="str">
        <f t="shared" si="29"/>
        <v>N/A</v>
      </c>
      <c r="G212" s="26">
        <v>338591</v>
      </c>
      <c r="H212" s="7" t="str">
        <f t="shared" si="30"/>
        <v>N/A</v>
      </c>
      <c r="I212" s="8">
        <v>-16.899999999999999</v>
      </c>
      <c r="J212" s="8">
        <v>7.64</v>
      </c>
      <c r="K212" s="10" t="s">
        <v>213</v>
      </c>
      <c r="L212" s="85" t="str">
        <f t="shared" si="31"/>
        <v>N/A</v>
      </c>
    </row>
    <row r="213" spans="1:12" x14ac:dyDescent="0.25">
      <c r="A213" s="142" t="s">
        <v>1588</v>
      </c>
      <c r="B213" s="21" t="s">
        <v>213</v>
      </c>
      <c r="C213" s="26">
        <v>1190058</v>
      </c>
      <c r="D213" s="7" t="str">
        <f t="shared" si="28"/>
        <v>N/A</v>
      </c>
      <c r="E213" s="26">
        <v>666606</v>
      </c>
      <c r="F213" s="7" t="str">
        <f t="shared" si="29"/>
        <v>N/A</v>
      </c>
      <c r="G213" s="26">
        <v>1795840</v>
      </c>
      <c r="H213" s="7" t="str">
        <f t="shared" si="30"/>
        <v>N/A</v>
      </c>
      <c r="I213" s="8">
        <v>-44</v>
      </c>
      <c r="J213" s="8">
        <v>169.4</v>
      </c>
      <c r="K213" s="10" t="s">
        <v>213</v>
      </c>
      <c r="L213" s="85" t="str">
        <f t="shared" si="31"/>
        <v>N/A</v>
      </c>
    </row>
    <row r="214" spans="1:12" x14ac:dyDescent="0.25">
      <c r="A214" s="146" t="s">
        <v>1589</v>
      </c>
      <c r="B214" s="21" t="s">
        <v>213</v>
      </c>
      <c r="C214" s="26">
        <v>497822</v>
      </c>
      <c r="D214" s="7" t="str">
        <f t="shared" si="28"/>
        <v>N/A</v>
      </c>
      <c r="E214" s="26">
        <v>470099</v>
      </c>
      <c r="F214" s="7" t="str">
        <f t="shared" si="29"/>
        <v>N/A</v>
      </c>
      <c r="G214" s="26">
        <v>327310</v>
      </c>
      <c r="H214" s="7" t="str">
        <f t="shared" si="30"/>
        <v>N/A</v>
      </c>
      <c r="I214" s="8">
        <v>-5.57</v>
      </c>
      <c r="J214" s="8">
        <v>-30.4</v>
      </c>
      <c r="K214" s="10" t="s">
        <v>213</v>
      </c>
      <c r="L214" s="85" t="str">
        <f t="shared" si="31"/>
        <v>N/A</v>
      </c>
    </row>
    <row r="215" spans="1:12" ht="25" x14ac:dyDescent="0.25">
      <c r="A215" s="142" t="s">
        <v>1352</v>
      </c>
      <c r="B215" s="21" t="s">
        <v>213</v>
      </c>
      <c r="C215" s="26">
        <v>2208797</v>
      </c>
      <c r="D215" s="7" t="str">
        <f t="shared" ref="D215:D229" si="32">IF($B215="N/A","N/A",IF(C215&gt;10,"No",IF(C215&lt;-10,"No","Yes")))</f>
        <v>N/A</v>
      </c>
      <c r="E215" s="26">
        <v>2241019</v>
      </c>
      <c r="F215" s="7" t="str">
        <f t="shared" ref="F215:F229" si="33">IF($B215="N/A","N/A",IF(E215&gt;10,"No",IF(E215&lt;-10,"No","Yes")))</f>
        <v>N/A</v>
      </c>
      <c r="G215" s="26">
        <v>871749</v>
      </c>
      <c r="H215" s="7" t="str">
        <f t="shared" ref="H215:H229" si="34">IF($B215="N/A","N/A",IF(G215&gt;10,"No",IF(G215&lt;-10,"No","Yes")))</f>
        <v>N/A</v>
      </c>
      <c r="I215" s="8">
        <v>1.4590000000000001</v>
      </c>
      <c r="J215" s="8">
        <v>-61.1</v>
      </c>
      <c r="K215" s="25" t="s">
        <v>734</v>
      </c>
      <c r="L215" s="85" t="str">
        <f t="shared" ref="L215:L229" si="35">IF(J215="Div by 0", "N/A", IF(K215="N/A","N/A", IF(J215&gt;VALUE(MID(K215,1,2)), "No", IF(J215&lt;-1*VALUE(MID(K215,1,2)), "No", "Yes"))))</f>
        <v>No</v>
      </c>
    </row>
    <row r="216" spans="1:12" x14ac:dyDescent="0.25">
      <c r="A216" s="142" t="s">
        <v>646</v>
      </c>
      <c r="B216" s="21" t="s">
        <v>213</v>
      </c>
      <c r="C216" s="22">
        <v>1934</v>
      </c>
      <c r="D216" s="7" t="str">
        <f t="shared" si="32"/>
        <v>N/A</v>
      </c>
      <c r="E216" s="22">
        <v>1797</v>
      </c>
      <c r="F216" s="7" t="str">
        <f t="shared" si="33"/>
        <v>N/A</v>
      </c>
      <c r="G216" s="22">
        <v>650</v>
      </c>
      <c r="H216" s="7" t="str">
        <f t="shared" si="34"/>
        <v>N/A</v>
      </c>
      <c r="I216" s="8">
        <v>-7.08</v>
      </c>
      <c r="J216" s="8">
        <v>-63.8</v>
      </c>
      <c r="K216" s="25" t="s">
        <v>734</v>
      </c>
      <c r="L216" s="85" t="str">
        <f t="shared" si="35"/>
        <v>No</v>
      </c>
    </row>
    <row r="217" spans="1:12" x14ac:dyDescent="0.25">
      <c r="A217" s="142" t="s">
        <v>1353</v>
      </c>
      <c r="B217" s="21" t="s">
        <v>213</v>
      </c>
      <c r="C217" s="26">
        <v>1142.0873836999999</v>
      </c>
      <c r="D217" s="7" t="str">
        <f t="shared" si="32"/>
        <v>N/A</v>
      </c>
      <c r="E217" s="26">
        <v>1247.0890373</v>
      </c>
      <c r="F217" s="7" t="str">
        <f t="shared" si="33"/>
        <v>N/A</v>
      </c>
      <c r="G217" s="26">
        <v>1341.1523076999999</v>
      </c>
      <c r="H217" s="7" t="str">
        <f t="shared" si="34"/>
        <v>N/A</v>
      </c>
      <c r="I217" s="8">
        <v>9.1940000000000008</v>
      </c>
      <c r="J217" s="8">
        <v>7.5430000000000001</v>
      </c>
      <c r="K217" s="25" t="s">
        <v>734</v>
      </c>
      <c r="L217" s="85" t="str">
        <f t="shared" si="35"/>
        <v>Yes</v>
      </c>
    </row>
    <row r="218" spans="1:12" ht="25" x14ac:dyDescent="0.25">
      <c r="A218" s="142" t="s">
        <v>1354</v>
      </c>
      <c r="B218" s="21" t="s">
        <v>213</v>
      </c>
      <c r="C218" s="26">
        <v>1049993</v>
      </c>
      <c r="D218" s="7" t="str">
        <f t="shared" si="32"/>
        <v>N/A</v>
      </c>
      <c r="E218" s="26">
        <v>885572</v>
      </c>
      <c r="F218" s="7" t="str">
        <f t="shared" si="33"/>
        <v>N/A</v>
      </c>
      <c r="G218" s="26">
        <v>557184</v>
      </c>
      <c r="H218" s="7" t="str">
        <f t="shared" si="34"/>
        <v>N/A</v>
      </c>
      <c r="I218" s="8">
        <v>-15.7</v>
      </c>
      <c r="J218" s="8">
        <v>-37.1</v>
      </c>
      <c r="K218" s="25" t="s">
        <v>734</v>
      </c>
      <c r="L218" s="85" t="str">
        <f t="shared" si="35"/>
        <v>No</v>
      </c>
    </row>
    <row r="219" spans="1:12" x14ac:dyDescent="0.25">
      <c r="A219" s="142" t="s">
        <v>513</v>
      </c>
      <c r="B219" s="21" t="s">
        <v>213</v>
      </c>
      <c r="C219" s="22">
        <v>3292</v>
      </c>
      <c r="D219" s="7" t="str">
        <f t="shared" si="32"/>
        <v>N/A</v>
      </c>
      <c r="E219" s="22">
        <v>2746</v>
      </c>
      <c r="F219" s="7" t="str">
        <f t="shared" si="33"/>
        <v>N/A</v>
      </c>
      <c r="G219" s="22">
        <v>1958</v>
      </c>
      <c r="H219" s="7" t="str">
        <f t="shared" si="34"/>
        <v>N/A</v>
      </c>
      <c r="I219" s="8">
        <v>-16.600000000000001</v>
      </c>
      <c r="J219" s="8">
        <v>-28.7</v>
      </c>
      <c r="K219" s="25" t="s">
        <v>734</v>
      </c>
      <c r="L219" s="85" t="str">
        <f t="shared" si="35"/>
        <v>Yes</v>
      </c>
    </row>
    <row r="220" spans="1:12" x14ac:dyDescent="0.25">
      <c r="A220" s="142" t="s">
        <v>1355</v>
      </c>
      <c r="B220" s="21" t="s">
        <v>213</v>
      </c>
      <c r="C220" s="26">
        <v>318.95291615999997</v>
      </c>
      <c r="D220" s="7" t="str">
        <f t="shared" si="32"/>
        <v>N/A</v>
      </c>
      <c r="E220" s="26">
        <v>322.49526584</v>
      </c>
      <c r="F220" s="7" t="str">
        <f t="shared" si="33"/>
        <v>N/A</v>
      </c>
      <c r="G220" s="26">
        <v>284.56792646000002</v>
      </c>
      <c r="H220" s="7" t="str">
        <f t="shared" si="34"/>
        <v>N/A</v>
      </c>
      <c r="I220" s="8">
        <v>1.111</v>
      </c>
      <c r="J220" s="8">
        <v>-11.8</v>
      </c>
      <c r="K220" s="25" t="s">
        <v>734</v>
      </c>
      <c r="L220" s="85" t="str">
        <f t="shared" si="35"/>
        <v>Yes</v>
      </c>
    </row>
    <row r="221" spans="1:12" ht="25" x14ac:dyDescent="0.25">
      <c r="A221" s="142" t="s">
        <v>1356</v>
      </c>
      <c r="B221" s="21" t="s">
        <v>213</v>
      </c>
      <c r="C221" s="26">
        <v>1500715</v>
      </c>
      <c r="D221" s="7" t="str">
        <f t="shared" si="32"/>
        <v>N/A</v>
      </c>
      <c r="E221" s="26">
        <v>1559116</v>
      </c>
      <c r="F221" s="7" t="str">
        <f t="shared" si="33"/>
        <v>N/A</v>
      </c>
      <c r="G221" s="26">
        <v>399433</v>
      </c>
      <c r="H221" s="7" t="str">
        <f t="shared" si="34"/>
        <v>N/A</v>
      </c>
      <c r="I221" s="8">
        <v>3.8919999999999999</v>
      </c>
      <c r="J221" s="8">
        <v>-74.400000000000006</v>
      </c>
      <c r="K221" s="25" t="s">
        <v>734</v>
      </c>
      <c r="L221" s="85" t="str">
        <f t="shared" si="35"/>
        <v>No</v>
      </c>
    </row>
    <row r="222" spans="1:12" x14ac:dyDescent="0.25">
      <c r="A222" s="142" t="s">
        <v>514</v>
      </c>
      <c r="B222" s="21" t="s">
        <v>213</v>
      </c>
      <c r="C222" s="22">
        <v>3644</v>
      </c>
      <c r="D222" s="7" t="str">
        <f t="shared" si="32"/>
        <v>N/A</v>
      </c>
      <c r="E222" s="22">
        <v>3592</v>
      </c>
      <c r="F222" s="7" t="str">
        <f t="shared" si="33"/>
        <v>N/A</v>
      </c>
      <c r="G222" s="22">
        <v>1091</v>
      </c>
      <c r="H222" s="7" t="str">
        <f t="shared" si="34"/>
        <v>N/A</v>
      </c>
      <c r="I222" s="8">
        <v>-1.43</v>
      </c>
      <c r="J222" s="8">
        <v>-69.599999999999994</v>
      </c>
      <c r="K222" s="25" t="s">
        <v>734</v>
      </c>
      <c r="L222" s="85" t="str">
        <f t="shared" si="35"/>
        <v>No</v>
      </c>
    </row>
    <row r="223" spans="1:12" ht="25" x14ac:dyDescent="0.25">
      <c r="A223" s="142" t="s">
        <v>1357</v>
      </c>
      <c r="B223" s="21" t="s">
        <v>213</v>
      </c>
      <c r="C223" s="26">
        <v>411.83177826999997</v>
      </c>
      <c r="D223" s="7" t="str">
        <f t="shared" si="32"/>
        <v>N/A</v>
      </c>
      <c r="E223" s="26">
        <v>434.05233852999999</v>
      </c>
      <c r="F223" s="7" t="str">
        <f t="shared" si="33"/>
        <v>N/A</v>
      </c>
      <c r="G223" s="26">
        <v>366.11640697000001</v>
      </c>
      <c r="H223" s="7" t="str">
        <f t="shared" si="34"/>
        <v>N/A</v>
      </c>
      <c r="I223" s="8">
        <v>5.3959999999999999</v>
      </c>
      <c r="J223" s="8">
        <v>-15.7</v>
      </c>
      <c r="K223" s="25" t="s">
        <v>734</v>
      </c>
      <c r="L223" s="85" t="str">
        <f t="shared" si="35"/>
        <v>Yes</v>
      </c>
    </row>
    <row r="224" spans="1:12" ht="25" x14ac:dyDescent="0.25">
      <c r="A224" s="142" t="s">
        <v>1358</v>
      </c>
      <c r="B224" s="21" t="s">
        <v>213</v>
      </c>
      <c r="C224" s="26">
        <v>0</v>
      </c>
      <c r="D224" s="7" t="str">
        <f t="shared" si="32"/>
        <v>N/A</v>
      </c>
      <c r="E224" s="26">
        <v>0</v>
      </c>
      <c r="F224" s="7" t="str">
        <f t="shared" si="33"/>
        <v>N/A</v>
      </c>
      <c r="G224" s="26">
        <v>1987901</v>
      </c>
      <c r="H224" s="7" t="str">
        <f t="shared" si="34"/>
        <v>N/A</v>
      </c>
      <c r="I224" s="8" t="s">
        <v>1750</v>
      </c>
      <c r="J224" s="8" t="s">
        <v>1750</v>
      </c>
      <c r="K224" s="25" t="s">
        <v>734</v>
      </c>
      <c r="L224" s="85" t="str">
        <f t="shared" si="35"/>
        <v>N/A</v>
      </c>
    </row>
    <row r="225" spans="1:12" x14ac:dyDescent="0.25">
      <c r="A225" s="142" t="s">
        <v>515</v>
      </c>
      <c r="B225" s="21" t="s">
        <v>213</v>
      </c>
      <c r="C225" s="22">
        <v>0</v>
      </c>
      <c r="D225" s="7" t="str">
        <f t="shared" si="32"/>
        <v>N/A</v>
      </c>
      <c r="E225" s="22">
        <v>0</v>
      </c>
      <c r="F225" s="7" t="str">
        <f t="shared" si="33"/>
        <v>N/A</v>
      </c>
      <c r="G225" s="22">
        <v>1885</v>
      </c>
      <c r="H225" s="7" t="str">
        <f t="shared" si="34"/>
        <v>N/A</v>
      </c>
      <c r="I225" s="8" t="s">
        <v>1750</v>
      </c>
      <c r="J225" s="8" t="s">
        <v>1750</v>
      </c>
      <c r="K225" s="25" t="s">
        <v>734</v>
      </c>
      <c r="L225" s="85" t="str">
        <f t="shared" si="35"/>
        <v>N/A</v>
      </c>
    </row>
    <row r="226" spans="1:12" x14ac:dyDescent="0.25">
      <c r="A226" s="142" t="s">
        <v>1359</v>
      </c>
      <c r="B226" s="21" t="s">
        <v>213</v>
      </c>
      <c r="C226" s="26" t="s">
        <v>1750</v>
      </c>
      <c r="D226" s="7" t="str">
        <f t="shared" si="32"/>
        <v>N/A</v>
      </c>
      <c r="E226" s="26" t="s">
        <v>1750</v>
      </c>
      <c r="F226" s="7" t="str">
        <f t="shared" si="33"/>
        <v>N/A</v>
      </c>
      <c r="G226" s="26">
        <v>1054.5893899</v>
      </c>
      <c r="H226" s="7" t="str">
        <f t="shared" si="34"/>
        <v>N/A</v>
      </c>
      <c r="I226" s="8" t="s">
        <v>1750</v>
      </c>
      <c r="J226" s="8" t="s">
        <v>1750</v>
      </c>
      <c r="K226" s="25" t="s">
        <v>734</v>
      </c>
      <c r="L226" s="85" t="str">
        <f t="shared" si="35"/>
        <v>N/A</v>
      </c>
    </row>
    <row r="227" spans="1:12" ht="25" x14ac:dyDescent="0.25">
      <c r="A227" s="142" t="s">
        <v>1360</v>
      </c>
      <c r="B227" s="21" t="s">
        <v>213</v>
      </c>
      <c r="C227" s="26">
        <v>125757923</v>
      </c>
      <c r="D227" s="7" t="str">
        <f t="shared" si="32"/>
        <v>N/A</v>
      </c>
      <c r="E227" s="26">
        <v>96839150</v>
      </c>
      <c r="F227" s="7" t="str">
        <f t="shared" si="33"/>
        <v>N/A</v>
      </c>
      <c r="G227" s="26">
        <v>13228370</v>
      </c>
      <c r="H227" s="7" t="str">
        <f t="shared" si="34"/>
        <v>N/A</v>
      </c>
      <c r="I227" s="8">
        <v>-23</v>
      </c>
      <c r="J227" s="8">
        <v>-86.3</v>
      </c>
      <c r="K227" s="25" t="s">
        <v>734</v>
      </c>
      <c r="L227" s="85" t="str">
        <f t="shared" si="35"/>
        <v>No</v>
      </c>
    </row>
    <row r="228" spans="1:12" ht="25" x14ac:dyDescent="0.25">
      <c r="A228" s="142" t="s">
        <v>516</v>
      </c>
      <c r="B228" s="21" t="s">
        <v>213</v>
      </c>
      <c r="C228" s="22">
        <v>3914</v>
      </c>
      <c r="D228" s="7" t="str">
        <f t="shared" si="32"/>
        <v>N/A</v>
      </c>
      <c r="E228" s="22">
        <v>2882</v>
      </c>
      <c r="F228" s="7" t="str">
        <f t="shared" si="33"/>
        <v>N/A</v>
      </c>
      <c r="G228" s="22">
        <v>785</v>
      </c>
      <c r="H228" s="7" t="str">
        <f t="shared" si="34"/>
        <v>N/A</v>
      </c>
      <c r="I228" s="8">
        <v>-26.4</v>
      </c>
      <c r="J228" s="8">
        <v>-72.8</v>
      </c>
      <c r="K228" s="25" t="s">
        <v>734</v>
      </c>
      <c r="L228" s="85" t="str">
        <f t="shared" si="35"/>
        <v>No</v>
      </c>
    </row>
    <row r="229" spans="1:12" ht="25" x14ac:dyDescent="0.25">
      <c r="A229" s="142" t="s">
        <v>1361</v>
      </c>
      <c r="B229" s="21" t="s">
        <v>213</v>
      </c>
      <c r="C229" s="26">
        <v>32130.281809</v>
      </c>
      <c r="D229" s="7" t="str">
        <f t="shared" si="32"/>
        <v>N/A</v>
      </c>
      <c r="E229" s="26">
        <v>33601.370576000001</v>
      </c>
      <c r="F229" s="7" t="str">
        <f t="shared" si="33"/>
        <v>N/A</v>
      </c>
      <c r="G229" s="26">
        <v>16851.426751999999</v>
      </c>
      <c r="H229" s="7" t="str">
        <f t="shared" si="34"/>
        <v>N/A</v>
      </c>
      <c r="I229" s="8">
        <v>4.5789999999999997</v>
      </c>
      <c r="J229" s="8">
        <v>-49.8</v>
      </c>
      <c r="K229" s="25" t="s">
        <v>734</v>
      </c>
      <c r="L229" s="85" t="str">
        <f t="shared" si="35"/>
        <v>No</v>
      </c>
    </row>
    <row r="230" spans="1:12" x14ac:dyDescent="0.25">
      <c r="A230" s="116" t="s">
        <v>1362</v>
      </c>
      <c r="B230" s="21" t="s">
        <v>213</v>
      </c>
      <c r="C230" s="10">
        <v>135155848</v>
      </c>
      <c r="D230" s="7" t="str">
        <f t="shared" ref="D230:D253" si="36">IF($B230="N/A","N/A",IF(C230&gt;10,"No",IF(C230&lt;-10,"No","Yes")))</f>
        <v>N/A</v>
      </c>
      <c r="E230" s="10">
        <v>104911067</v>
      </c>
      <c r="F230" s="7" t="str">
        <f t="shared" ref="F230:F253" si="37">IF($B230="N/A","N/A",IF(E230&gt;10,"No",IF(E230&lt;-10,"No","Yes")))</f>
        <v>N/A</v>
      </c>
      <c r="G230" s="10">
        <v>16493087</v>
      </c>
      <c r="H230" s="7" t="str">
        <f t="shared" ref="H230:H253" si="38">IF($B230="N/A","N/A",IF(G230&gt;10,"No",IF(G230&lt;-10,"No","Yes")))</f>
        <v>N/A</v>
      </c>
      <c r="I230" s="8">
        <v>-22.4</v>
      </c>
      <c r="J230" s="8">
        <v>-84.3</v>
      </c>
      <c r="K230" s="25" t="s">
        <v>734</v>
      </c>
      <c r="L230" s="85" t="str">
        <f t="shared" ref="L230:L253" si="39">IF(J230="Div by 0", "N/A", IF(K230="N/A","N/A", IF(J230&gt;VALUE(MID(K230,1,2)), "No", IF(J230&lt;-1*VALUE(MID(K230,1,2)), "No", "Yes"))))</f>
        <v>No</v>
      </c>
    </row>
    <row r="231" spans="1:12" x14ac:dyDescent="0.25">
      <c r="A231" s="116" t="s">
        <v>1539</v>
      </c>
      <c r="B231" s="21" t="s">
        <v>213</v>
      </c>
      <c r="C231" s="1">
        <v>4822</v>
      </c>
      <c r="D231" s="1" t="str">
        <f t="shared" si="36"/>
        <v>N/A</v>
      </c>
      <c r="E231" s="1">
        <v>3659</v>
      </c>
      <c r="F231" s="1" t="str">
        <f t="shared" si="37"/>
        <v>N/A</v>
      </c>
      <c r="G231" s="1">
        <v>1226</v>
      </c>
      <c r="H231" s="7" t="str">
        <f t="shared" si="38"/>
        <v>N/A</v>
      </c>
      <c r="I231" s="8">
        <v>-24.1</v>
      </c>
      <c r="J231" s="8">
        <v>-66.5</v>
      </c>
      <c r="K231" s="25" t="s">
        <v>734</v>
      </c>
      <c r="L231" s="85" t="str">
        <f t="shared" si="39"/>
        <v>No</v>
      </c>
    </row>
    <row r="232" spans="1:12" x14ac:dyDescent="0.25">
      <c r="A232" s="116" t="s">
        <v>1540</v>
      </c>
      <c r="B232" s="21" t="s">
        <v>213</v>
      </c>
      <c r="C232" s="10">
        <v>28029.002074</v>
      </c>
      <c r="D232" s="7" t="str">
        <f t="shared" si="36"/>
        <v>N/A</v>
      </c>
      <c r="E232" s="10">
        <v>28672.059851999999</v>
      </c>
      <c r="F232" s="7" t="str">
        <f t="shared" si="37"/>
        <v>N/A</v>
      </c>
      <c r="G232" s="10">
        <v>13452.762643</v>
      </c>
      <c r="H232" s="7" t="str">
        <f t="shared" si="38"/>
        <v>N/A</v>
      </c>
      <c r="I232" s="8">
        <v>2.294</v>
      </c>
      <c r="J232" s="8">
        <v>-53.1</v>
      </c>
      <c r="K232" s="25" t="s">
        <v>734</v>
      </c>
      <c r="L232" s="85" t="str">
        <f t="shared" si="39"/>
        <v>No</v>
      </c>
    </row>
    <row r="233" spans="1:12" x14ac:dyDescent="0.25">
      <c r="A233" s="147" t="s">
        <v>1541</v>
      </c>
      <c r="B233" s="21" t="s">
        <v>213</v>
      </c>
      <c r="C233" s="10">
        <v>18173.030756</v>
      </c>
      <c r="D233" s="7" t="str">
        <f t="shared" si="36"/>
        <v>N/A</v>
      </c>
      <c r="E233" s="10">
        <v>14987.824966</v>
      </c>
      <c r="F233" s="7" t="str">
        <f t="shared" si="37"/>
        <v>N/A</v>
      </c>
      <c r="G233" s="10">
        <v>5180.9142856999997</v>
      </c>
      <c r="H233" s="7" t="str">
        <f t="shared" si="38"/>
        <v>N/A</v>
      </c>
      <c r="I233" s="8">
        <v>-17.5</v>
      </c>
      <c r="J233" s="8">
        <v>-65.400000000000006</v>
      </c>
      <c r="K233" s="25" t="s">
        <v>734</v>
      </c>
      <c r="L233" s="85" t="str">
        <f t="shared" si="39"/>
        <v>No</v>
      </c>
    </row>
    <row r="234" spans="1:12" x14ac:dyDescent="0.25">
      <c r="A234" s="147" t="s">
        <v>1542</v>
      </c>
      <c r="B234" s="21" t="s">
        <v>213</v>
      </c>
      <c r="C234" s="10">
        <v>34460.861490000003</v>
      </c>
      <c r="D234" s="7" t="str">
        <f t="shared" si="36"/>
        <v>N/A</v>
      </c>
      <c r="E234" s="10">
        <v>34958.262218999997</v>
      </c>
      <c r="F234" s="7" t="str">
        <f t="shared" si="37"/>
        <v>N/A</v>
      </c>
      <c r="G234" s="10">
        <v>4258.6590908999997</v>
      </c>
      <c r="H234" s="7" t="str">
        <f t="shared" si="38"/>
        <v>N/A</v>
      </c>
      <c r="I234" s="8">
        <v>1.4430000000000001</v>
      </c>
      <c r="J234" s="8">
        <v>-87.8</v>
      </c>
      <c r="K234" s="25" t="s">
        <v>734</v>
      </c>
      <c r="L234" s="85" t="str">
        <f t="shared" si="39"/>
        <v>No</v>
      </c>
    </row>
    <row r="235" spans="1:12" x14ac:dyDescent="0.25">
      <c r="A235" s="147" t="s">
        <v>1543</v>
      </c>
      <c r="B235" s="21" t="s">
        <v>213</v>
      </c>
      <c r="C235" s="10">
        <v>12053.899573000001</v>
      </c>
      <c r="D235" s="7" t="str">
        <f t="shared" si="36"/>
        <v>N/A</v>
      </c>
      <c r="E235" s="10">
        <v>13120.389286</v>
      </c>
      <c r="F235" s="7" t="str">
        <f t="shared" si="37"/>
        <v>N/A</v>
      </c>
      <c r="G235" s="10">
        <v>5945.2727273</v>
      </c>
      <c r="H235" s="7" t="str">
        <f t="shared" si="38"/>
        <v>N/A</v>
      </c>
      <c r="I235" s="8">
        <v>8.8480000000000008</v>
      </c>
      <c r="J235" s="8">
        <v>-54.7</v>
      </c>
      <c r="K235" s="25" t="s">
        <v>734</v>
      </c>
      <c r="L235" s="85" t="str">
        <f t="shared" si="39"/>
        <v>No</v>
      </c>
    </row>
    <row r="236" spans="1:12" x14ac:dyDescent="0.25">
      <c r="A236" s="147" t="s">
        <v>1544</v>
      </c>
      <c r="B236" s="21" t="s">
        <v>213</v>
      </c>
      <c r="C236" s="10">
        <v>1798.2950820000001</v>
      </c>
      <c r="D236" s="7" t="str">
        <f t="shared" si="36"/>
        <v>N/A</v>
      </c>
      <c r="E236" s="10">
        <v>1077.046875</v>
      </c>
      <c r="F236" s="7" t="str">
        <f t="shared" si="37"/>
        <v>N/A</v>
      </c>
      <c r="G236" s="10">
        <v>221.71428571000001</v>
      </c>
      <c r="H236" s="7" t="str">
        <f t="shared" si="38"/>
        <v>N/A</v>
      </c>
      <c r="I236" s="8">
        <v>-40.1</v>
      </c>
      <c r="J236" s="8">
        <v>-79.400000000000006</v>
      </c>
      <c r="K236" s="25" t="s">
        <v>734</v>
      </c>
      <c r="L236" s="85" t="str">
        <f t="shared" si="39"/>
        <v>No</v>
      </c>
    </row>
    <row r="237" spans="1:12" x14ac:dyDescent="0.25">
      <c r="A237" s="142" t="s">
        <v>1545</v>
      </c>
      <c r="B237" s="21" t="s">
        <v>213</v>
      </c>
      <c r="C237" s="7">
        <v>2.6945321450000002</v>
      </c>
      <c r="D237" s="7" t="str">
        <f t="shared" si="36"/>
        <v>N/A</v>
      </c>
      <c r="E237" s="7">
        <v>2.6541226307999999</v>
      </c>
      <c r="F237" s="7" t="str">
        <f t="shared" si="37"/>
        <v>N/A</v>
      </c>
      <c r="G237" s="7">
        <v>1.3967371491</v>
      </c>
      <c r="H237" s="7" t="str">
        <f t="shared" si="38"/>
        <v>N/A</v>
      </c>
      <c r="I237" s="8">
        <v>-1.5</v>
      </c>
      <c r="J237" s="8">
        <v>-47.4</v>
      </c>
      <c r="K237" s="25" t="s">
        <v>734</v>
      </c>
      <c r="L237" s="85" t="str">
        <f t="shared" si="39"/>
        <v>No</v>
      </c>
    </row>
    <row r="238" spans="1:12" x14ac:dyDescent="0.25">
      <c r="A238" s="146" t="s">
        <v>1546</v>
      </c>
      <c r="B238" s="21" t="s">
        <v>213</v>
      </c>
      <c r="C238" s="7">
        <v>11.96509305</v>
      </c>
      <c r="D238" s="7" t="str">
        <f t="shared" si="36"/>
        <v>N/A</v>
      </c>
      <c r="E238" s="7">
        <v>10.693557748</v>
      </c>
      <c r="F238" s="7" t="str">
        <f t="shared" si="37"/>
        <v>N/A</v>
      </c>
      <c r="G238" s="7">
        <v>4.7554347826000001</v>
      </c>
      <c r="H238" s="7" t="str">
        <f t="shared" si="38"/>
        <v>N/A</v>
      </c>
      <c r="I238" s="8">
        <v>-10.6</v>
      </c>
      <c r="J238" s="8">
        <v>-55.5</v>
      </c>
      <c r="K238" s="25" t="s">
        <v>734</v>
      </c>
      <c r="L238" s="85" t="str">
        <f t="shared" si="39"/>
        <v>No</v>
      </c>
    </row>
    <row r="239" spans="1:12" x14ac:dyDescent="0.25">
      <c r="A239" s="146" t="s">
        <v>1547</v>
      </c>
      <c r="B239" s="21" t="s">
        <v>213</v>
      </c>
      <c r="C239" s="7">
        <v>12.382260597</v>
      </c>
      <c r="D239" s="7" t="str">
        <f t="shared" si="36"/>
        <v>N/A</v>
      </c>
      <c r="E239" s="7">
        <v>14.183538732000001</v>
      </c>
      <c r="F239" s="7" t="str">
        <f t="shared" si="37"/>
        <v>N/A</v>
      </c>
      <c r="G239" s="7">
        <v>2.4560424225999999</v>
      </c>
      <c r="H239" s="7" t="str">
        <f t="shared" si="38"/>
        <v>N/A</v>
      </c>
      <c r="I239" s="8">
        <v>14.55</v>
      </c>
      <c r="J239" s="8">
        <v>-82.7</v>
      </c>
      <c r="K239" s="25" t="s">
        <v>734</v>
      </c>
      <c r="L239" s="85" t="str">
        <f t="shared" si="39"/>
        <v>No</v>
      </c>
    </row>
    <row r="240" spans="1:12" x14ac:dyDescent="0.25">
      <c r="A240" s="146" t="s">
        <v>1548</v>
      </c>
      <c r="B240" s="21" t="s">
        <v>213</v>
      </c>
      <c r="C240" s="7">
        <v>0.50680614660000001</v>
      </c>
      <c r="D240" s="7" t="str">
        <f t="shared" si="36"/>
        <v>N/A</v>
      </c>
      <c r="E240" s="7">
        <v>0.44595218759999999</v>
      </c>
      <c r="F240" s="7" t="str">
        <f t="shared" si="37"/>
        <v>N/A</v>
      </c>
      <c r="G240" s="7">
        <v>0.1086419753</v>
      </c>
      <c r="H240" s="7" t="str">
        <f t="shared" si="38"/>
        <v>N/A</v>
      </c>
      <c r="I240" s="8">
        <v>-12</v>
      </c>
      <c r="J240" s="8">
        <v>-75.599999999999994</v>
      </c>
      <c r="K240" s="25" t="s">
        <v>734</v>
      </c>
      <c r="L240" s="85" t="str">
        <f t="shared" si="39"/>
        <v>No</v>
      </c>
    </row>
    <row r="241" spans="1:12" x14ac:dyDescent="0.25">
      <c r="A241" s="146" t="s">
        <v>1549</v>
      </c>
      <c r="B241" s="21" t="s">
        <v>213</v>
      </c>
      <c r="C241" s="7">
        <v>0.11816896220000001</v>
      </c>
      <c r="D241" s="7" t="str">
        <f t="shared" si="36"/>
        <v>N/A</v>
      </c>
      <c r="E241" s="7">
        <v>0.12798464179999999</v>
      </c>
      <c r="F241" s="7" t="str">
        <f t="shared" si="37"/>
        <v>N/A</v>
      </c>
      <c r="G241" s="7">
        <v>4.9673573700000001E-2</v>
      </c>
      <c r="H241" s="7" t="str">
        <f t="shared" si="38"/>
        <v>N/A</v>
      </c>
      <c r="I241" s="8">
        <v>8.3059999999999992</v>
      </c>
      <c r="J241" s="8">
        <v>-61.2</v>
      </c>
      <c r="K241" s="25" t="s">
        <v>734</v>
      </c>
      <c r="L241" s="85" t="str">
        <f t="shared" si="39"/>
        <v>No</v>
      </c>
    </row>
    <row r="242" spans="1:12" x14ac:dyDescent="0.25">
      <c r="A242" s="116" t="s">
        <v>1374</v>
      </c>
      <c r="B242" s="21" t="s">
        <v>213</v>
      </c>
      <c r="C242" s="10">
        <v>125757923</v>
      </c>
      <c r="D242" s="7" t="str">
        <f t="shared" si="36"/>
        <v>N/A</v>
      </c>
      <c r="E242" s="10">
        <v>96839150</v>
      </c>
      <c r="F242" s="7" t="str">
        <f t="shared" si="37"/>
        <v>N/A</v>
      </c>
      <c r="G242" s="10">
        <v>13228370</v>
      </c>
      <c r="H242" s="7" t="str">
        <f t="shared" si="38"/>
        <v>N/A</v>
      </c>
      <c r="I242" s="8">
        <v>-23</v>
      </c>
      <c r="J242" s="8">
        <v>-86.3</v>
      </c>
      <c r="K242" s="25" t="s">
        <v>734</v>
      </c>
      <c r="L242" s="85" t="str">
        <f t="shared" si="39"/>
        <v>No</v>
      </c>
    </row>
    <row r="243" spans="1:12" x14ac:dyDescent="0.25">
      <c r="A243" s="116" t="s">
        <v>1550</v>
      </c>
      <c r="B243" s="21" t="s">
        <v>213</v>
      </c>
      <c r="C243" s="1">
        <v>3914</v>
      </c>
      <c r="D243" s="1" t="str">
        <f t="shared" si="36"/>
        <v>N/A</v>
      </c>
      <c r="E243" s="1">
        <v>2882</v>
      </c>
      <c r="F243" s="1" t="str">
        <f t="shared" si="37"/>
        <v>N/A</v>
      </c>
      <c r="G243" s="1">
        <v>785</v>
      </c>
      <c r="H243" s="7" t="str">
        <f t="shared" si="38"/>
        <v>N/A</v>
      </c>
      <c r="I243" s="8">
        <v>-26.4</v>
      </c>
      <c r="J243" s="8">
        <v>-72.8</v>
      </c>
      <c r="K243" s="25" t="s">
        <v>734</v>
      </c>
      <c r="L243" s="85" t="str">
        <f t="shared" si="39"/>
        <v>No</v>
      </c>
    </row>
    <row r="244" spans="1:12" ht="25" x14ac:dyDescent="0.25">
      <c r="A244" s="116" t="s">
        <v>1551</v>
      </c>
      <c r="B244" s="21" t="s">
        <v>213</v>
      </c>
      <c r="C244" s="10">
        <v>32130.281809</v>
      </c>
      <c r="D244" s="7" t="str">
        <f t="shared" si="36"/>
        <v>N/A</v>
      </c>
      <c r="E244" s="10">
        <v>33601.370576000001</v>
      </c>
      <c r="F244" s="7" t="str">
        <f t="shared" si="37"/>
        <v>N/A</v>
      </c>
      <c r="G244" s="10">
        <v>16851.426751999999</v>
      </c>
      <c r="H244" s="7" t="str">
        <f t="shared" si="38"/>
        <v>N/A</v>
      </c>
      <c r="I244" s="8">
        <v>4.5789999999999997</v>
      </c>
      <c r="J244" s="8">
        <v>-49.8</v>
      </c>
      <c r="K244" s="25" t="s">
        <v>734</v>
      </c>
      <c r="L244" s="85" t="str">
        <f t="shared" si="39"/>
        <v>No</v>
      </c>
    </row>
    <row r="245" spans="1:12" ht="25" x14ac:dyDescent="0.25">
      <c r="A245" s="147" t="s">
        <v>1552</v>
      </c>
      <c r="B245" s="21" t="s">
        <v>213</v>
      </c>
      <c r="C245" s="10">
        <v>18688.774289000001</v>
      </c>
      <c r="D245" s="7" t="str">
        <f t="shared" si="36"/>
        <v>N/A</v>
      </c>
      <c r="E245" s="10">
        <v>14694.585736000001</v>
      </c>
      <c r="F245" s="7" t="str">
        <f t="shared" si="37"/>
        <v>N/A</v>
      </c>
      <c r="G245" s="10">
        <v>5337.0655737999996</v>
      </c>
      <c r="H245" s="7" t="str">
        <f t="shared" si="38"/>
        <v>N/A</v>
      </c>
      <c r="I245" s="8">
        <v>-21.4</v>
      </c>
      <c r="J245" s="8">
        <v>-63.7</v>
      </c>
      <c r="K245" s="25" t="s">
        <v>734</v>
      </c>
      <c r="L245" s="85" t="str">
        <f t="shared" si="39"/>
        <v>No</v>
      </c>
    </row>
    <row r="246" spans="1:12" ht="25" x14ac:dyDescent="0.25">
      <c r="A246" s="147" t="s">
        <v>1553</v>
      </c>
      <c r="B246" s="21" t="s">
        <v>213</v>
      </c>
      <c r="C246" s="10">
        <v>39907.105449000002</v>
      </c>
      <c r="D246" s="7" t="str">
        <f t="shared" si="36"/>
        <v>N/A</v>
      </c>
      <c r="E246" s="10">
        <v>41160.799901999999</v>
      </c>
      <c r="F246" s="7" t="str">
        <f t="shared" si="37"/>
        <v>N/A</v>
      </c>
      <c r="G246" s="10">
        <v>6906.9318181999997</v>
      </c>
      <c r="H246" s="7" t="str">
        <f t="shared" si="38"/>
        <v>N/A</v>
      </c>
      <c r="I246" s="8">
        <v>3.1419999999999999</v>
      </c>
      <c r="J246" s="8">
        <v>-83.2</v>
      </c>
      <c r="K246" s="25" t="s">
        <v>734</v>
      </c>
      <c r="L246" s="85" t="str">
        <f t="shared" si="39"/>
        <v>No</v>
      </c>
    </row>
    <row r="247" spans="1:12" ht="25" x14ac:dyDescent="0.25">
      <c r="A247" s="147" t="s">
        <v>1554</v>
      </c>
      <c r="B247" s="21" t="s">
        <v>213</v>
      </c>
      <c r="C247" s="10">
        <v>14214.408163</v>
      </c>
      <c r="D247" s="7" t="str">
        <f t="shared" si="36"/>
        <v>N/A</v>
      </c>
      <c r="E247" s="10">
        <v>18171.169312000002</v>
      </c>
      <c r="F247" s="7" t="str">
        <f t="shared" si="37"/>
        <v>N/A</v>
      </c>
      <c r="G247" s="10">
        <v>8053.875</v>
      </c>
      <c r="H247" s="7" t="str">
        <f t="shared" si="38"/>
        <v>N/A</v>
      </c>
      <c r="I247" s="8">
        <v>27.84</v>
      </c>
      <c r="J247" s="8">
        <v>-55.7</v>
      </c>
      <c r="K247" s="25" t="s">
        <v>734</v>
      </c>
      <c r="L247" s="85" t="str">
        <f t="shared" si="39"/>
        <v>No</v>
      </c>
    </row>
    <row r="248" spans="1:12" ht="25" x14ac:dyDescent="0.25">
      <c r="A248" s="147" t="s">
        <v>1555</v>
      </c>
      <c r="B248" s="21" t="s">
        <v>213</v>
      </c>
      <c r="C248" s="10">
        <v>35494</v>
      </c>
      <c r="D248" s="7" t="str">
        <f t="shared" si="36"/>
        <v>N/A</v>
      </c>
      <c r="E248" s="10" t="s">
        <v>1750</v>
      </c>
      <c r="F248" s="7" t="str">
        <f t="shared" si="37"/>
        <v>N/A</v>
      </c>
      <c r="G248" s="10" t="s">
        <v>1750</v>
      </c>
      <c r="H248" s="7" t="str">
        <f t="shared" si="38"/>
        <v>N/A</v>
      </c>
      <c r="I248" s="8" t="s">
        <v>1750</v>
      </c>
      <c r="J248" s="8" t="s">
        <v>1750</v>
      </c>
      <c r="K248" s="25" t="s">
        <v>734</v>
      </c>
      <c r="L248" s="85" t="str">
        <f t="shared" si="39"/>
        <v>N/A</v>
      </c>
    </row>
    <row r="249" spans="1:12" ht="25" x14ac:dyDescent="0.25">
      <c r="A249" s="142" t="s">
        <v>1556</v>
      </c>
      <c r="B249" s="21" t="s">
        <v>213</v>
      </c>
      <c r="C249" s="7">
        <v>2.1871420188999999</v>
      </c>
      <c r="D249" s="7" t="str">
        <f t="shared" si="36"/>
        <v>N/A</v>
      </c>
      <c r="E249" s="7">
        <v>2.0905114571999999</v>
      </c>
      <c r="F249" s="7" t="str">
        <f t="shared" si="37"/>
        <v>N/A</v>
      </c>
      <c r="G249" s="7">
        <v>0.89432191029999997</v>
      </c>
      <c r="H249" s="7" t="str">
        <f t="shared" si="38"/>
        <v>N/A</v>
      </c>
      <c r="I249" s="8">
        <v>-4.42</v>
      </c>
      <c r="J249" s="8">
        <v>-57.2</v>
      </c>
      <c r="K249" s="25" t="s">
        <v>734</v>
      </c>
      <c r="L249" s="85" t="str">
        <f t="shared" si="39"/>
        <v>No</v>
      </c>
    </row>
    <row r="250" spans="1:12" ht="25" x14ac:dyDescent="0.25">
      <c r="A250" s="146" t="s">
        <v>1557</v>
      </c>
      <c r="B250" s="21" t="s">
        <v>213</v>
      </c>
      <c r="C250" s="7">
        <v>10.713910209</v>
      </c>
      <c r="D250" s="7" t="str">
        <f t="shared" si="36"/>
        <v>N/A</v>
      </c>
      <c r="E250" s="7">
        <v>9.5618107950999995</v>
      </c>
      <c r="F250" s="7" t="str">
        <f t="shared" si="37"/>
        <v>N/A</v>
      </c>
      <c r="G250" s="7">
        <v>4.1440217391000003</v>
      </c>
      <c r="H250" s="7" t="str">
        <f t="shared" si="38"/>
        <v>N/A</v>
      </c>
      <c r="I250" s="8">
        <v>-10.8</v>
      </c>
      <c r="J250" s="8">
        <v>-56.7</v>
      </c>
      <c r="K250" s="25" t="s">
        <v>734</v>
      </c>
      <c r="L250" s="85" t="str">
        <f t="shared" si="39"/>
        <v>No</v>
      </c>
    </row>
    <row r="251" spans="1:12" ht="25" x14ac:dyDescent="0.25">
      <c r="A251" s="146" t="s">
        <v>1558</v>
      </c>
      <c r="B251" s="21" t="s">
        <v>213</v>
      </c>
      <c r="C251" s="7">
        <v>10.011773939999999</v>
      </c>
      <c r="D251" s="7" t="str">
        <f t="shared" si="36"/>
        <v>N/A</v>
      </c>
      <c r="E251" s="7">
        <v>11.190580986000001</v>
      </c>
      <c r="F251" s="7" t="str">
        <f t="shared" si="37"/>
        <v>N/A</v>
      </c>
      <c r="G251" s="7">
        <v>1.2280212113</v>
      </c>
      <c r="H251" s="7" t="str">
        <f t="shared" si="38"/>
        <v>N/A</v>
      </c>
      <c r="I251" s="8">
        <v>11.77</v>
      </c>
      <c r="J251" s="8">
        <v>-89</v>
      </c>
      <c r="K251" s="25" t="s">
        <v>734</v>
      </c>
      <c r="L251" s="85" t="str">
        <f t="shared" si="39"/>
        <v>No</v>
      </c>
    </row>
    <row r="252" spans="1:12" ht="25" x14ac:dyDescent="0.25">
      <c r="A252" s="146" t="s">
        <v>1559</v>
      </c>
      <c r="B252" s="21" t="s">
        <v>213</v>
      </c>
      <c r="C252" s="7">
        <v>0.37144125709999998</v>
      </c>
      <c r="D252" s="7" t="str">
        <f t="shared" si="36"/>
        <v>N/A</v>
      </c>
      <c r="E252" s="7">
        <v>0.30101772659999998</v>
      </c>
      <c r="F252" s="7" t="str">
        <f t="shared" si="37"/>
        <v>N/A</v>
      </c>
      <c r="G252" s="7">
        <v>7.90123457E-2</v>
      </c>
      <c r="H252" s="7" t="str">
        <f t="shared" si="38"/>
        <v>N/A</v>
      </c>
      <c r="I252" s="8">
        <v>-19</v>
      </c>
      <c r="J252" s="8">
        <v>-73.8</v>
      </c>
      <c r="K252" s="25" t="s">
        <v>734</v>
      </c>
      <c r="L252" s="85" t="str">
        <f t="shared" si="39"/>
        <v>No</v>
      </c>
    </row>
    <row r="253" spans="1:12" ht="25" x14ac:dyDescent="0.25">
      <c r="A253" s="148" t="s">
        <v>1560</v>
      </c>
      <c r="B253" s="93" t="s">
        <v>213</v>
      </c>
      <c r="C253" s="124">
        <v>1.9371961E-3</v>
      </c>
      <c r="D253" s="124" t="str">
        <f t="shared" si="36"/>
        <v>N/A</v>
      </c>
      <c r="E253" s="124">
        <v>0</v>
      </c>
      <c r="F253" s="124" t="str">
        <f t="shared" si="37"/>
        <v>N/A</v>
      </c>
      <c r="G253" s="124">
        <v>0</v>
      </c>
      <c r="H253" s="124" t="str">
        <f t="shared" si="38"/>
        <v>N/A</v>
      </c>
      <c r="I253" s="125">
        <v>-100</v>
      </c>
      <c r="J253" s="125" t="s">
        <v>1750</v>
      </c>
      <c r="K253" s="138" t="s">
        <v>734</v>
      </c>
      <c r="L253" s="96" t="str">
        <f t="shared" si="39"/>
        <v>N/A</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57650</v>
      </c>
      <c r="D7" s="18" t="str">
        <f>IF($B7="N/A","N/A",IF(C7&gt;15,"No",IF(C7&lt;-15,"No","Yes")))</f>
        <v>N/A</v>
      </c>
      <c r="E7" s="17">
        <v>55888</v>
      </c>
      <c r="F7" s="18" t="str">
        <f>IF($B7="N/A","N/A",IF(E7&gt;15,"No",IF(E7&lt;-15,"No","Yes")))</f>
        <v>N/A</v>
      </c>
      <c r="G7" s="17">
        <v>50283</v>
      </c>
      <c r="H7" s="18" t="str">
        <f>IF($B7="N/A","N/A",IF(G7&gt;15,"No",IF(G7&lt;-15,"No","Yes")))</f>
        <v>N/A</v>
      </c>
      <c r="I7" s="19">
        <v>-3.06</v>
      </c>
      <c r="J7" s="19">
        <v>-10</v>
      </c>
      <c r="K7" s="86" t="str">
        <f t="shared" ref="K7:K24" si="0">IF(J7="Div by 0", "N/A", IF(J7="N/A","N/A", IF(J7&gt;30, "No", IF(J7&lt;-30, "No", "Yes"))))</f>
        <v>Yes</v>
      </c>
    </row>
    <row r="8" spans="1:12" x14ac:dyDescent="0.25">
      <c r="A8" s="82" t="s">
        <v>361</v>
      </c>
      <c r="B8" s="16" t="s">
        <v>213</v>
      </c>
      <c r="C8" s="20">
        <v>41.474414570999997</v>
      </c>
      <c r="D8" s="18" t="str">
        <f>IF($B8="N/A","N/A",IF(C8&gt;15,"No",IF(C8&lt;-15,"No","Yes")))</f>
        <v>N/A</v>
      </c>
      <c r="E8" s="20">
        <v>41.508016032</v>
      </c>
      <c r="F8" s="18" t="str">
        <f>IF($B8="N/A","N/A",IF(E8&gt;15,"No",IF(E8&lt;-15,"No","Yes")))</f>
        <v>N/A</v>
      </c>
      <c r="G8" s="20">
        <v>27.211980191999999</v>
      </c>
      <c r="H8" s="18" t="str">
        <f>IF($B8="N/A","N/A",IF(G8&gt;15,"No",IF(G8&lt;-15,"No","Yes")))</f>
        <v>N/A</v>
      </c>
      <c r="I8" s="19">
        <v>8.1000000000000003E-2</v>
      </c>
      <c r="J8" s="19">
        <v>-34.4</v>
      </c>
      <c r="K8" s="86" t="str">
        <f t="shared" si="0"/>
        <v>No</v>
      </c>
    </row>
    <row r="9" spans="1:12" x14ac:dyDescent="0.25">
      <c r="A9" s="82" t="s">
        <v>302</v>
      </c>
      <c r="B9" s="21" t="s">
        <v>213</v>
      </c>
      <c r="C9" s="5">
        <v>58.525585429000003</v>
      </c>
      <c r="D9" s="5" t="str">
        <f>IF($B9="N/A","N/A",IF(C9&gt;15,"No",IF(C9&lt;-15,"No","Yes")))</f>
        <v>N/A</v>
      </c>
      <c r="E9" s="5">
        <v>58.491983968</v>
      </c>
      <c r="F9" s="5" t="str">
        <f>IF($B9="N/A","N/A",IF(E9&gt;15,"No",IF(E9&lt;-15,"No","Yes")))</f>
        <v>N/A</v>
      </c>
      <c r="G9" s="5">
        <v>72.788019808000001</v>
      </c>
      <c r="H9" s="5" t="str">
        <f>IF($B9="N/A","N/A",IF(G9&gt;15,"No",IF(G9&lt;-15,"No","Yes")))</f>
        <v>N/A</v>
      </c>
      <c r="I9" s="6">
        <v>-5.7000000000000002E-2</v>
      </c>
      <c r="J9" s="6">
        <v>24.44</v>
      </c>
      <c r="K9" s="85" t="str">
        <f t="shared" si="0"/>
        <v>Yes</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2" x14ac:dyDescent="0.25">
      <c r="A11" s="82" t="s">
        <v>812</v>
      </c>
      <c r="B11" s="21" t="s">
        <v>214</v>
      </c>
      <c r="C11" s="5">
        <v>96.619254119999994</v>
      </c>
      <c r="D11" s="5" t="str">
        <f>IF(OR($B11="N/A",$C11="N/A"),"N/A",IF(C11&gt;100,"No",IF(C11&lt;95,"No","Yes")))</f>
        <v>Yes</v>
      </c>
      <c r="E11" s="5">
        <v>92.903664472000003</v>
      </c>
      <c r="F11" s="5" t="str">
        <f>IF(OR($B11="N/A",$E11="N/A"),"N/A",IF(E11&gt;100,"No",IF(E11&lt;95,"No","Yes")))</f>
        <v>No</v>
      </c>
      <c r="G11" s="5">
        <v>95.338384742000002</v>
      </c>
      <c r="H11" s="5" t="str">
        <f>IF($B11="N/A","N/A",IF(G11&gt;100,"No",IF(G11&lt;95,"No","Yes")))</f>
        <v>Yes</v>
      </c>
      <c r="I11" s="6">
        <v>-3.85</v>
      </c>
      <c r="J11" s="6">
        <v>2.621</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31.435782973999999</v>
      </c>
      <c r="H12" s="5" t="str">
        <f t="shared" ref="H12:H13" si="3">IF($B12="N/A","N/A",IF(G12&gt;100,"No",IF(G12&lt;95,"No","Yes")))</f>
        <v>N/A</v>
      </c>
      <c r="I12" s="6" t="s">
        <v>1750</v>
      </c>
      <c r="J12" s="6" t="s">
        <v>1750</v>
      </c>
      <c r="K12" s="85" t="str">
        <f t="shared" si="0"/>
        <v>N/A</v>
      </c>
    </row>
    <row r="13" spans="1:12" x14ac:dyDescent="0.25">
      <c r="A13" s="82" t="s">
        <v>813</v>
      </c>
      <c r="B13" s="21" t="s">
        <v>214</v>
      </c>
      <c r="C13" s="5">
        <v>88.412836080000005</v>
      </c>
      <c r="D13" s="5" t="str">
        <f t="shared" si="1"/>
        <v>No</v>
      </c>
      <c r="E13" s="5">
        <v>87.761236758999999</v>
      </c>
      <c r="F13" s="5" t="str">
        <f t="shared" si="2"/>
        <v>No</v>
      </c>
      <c r="G13" s="5">
        <v>88.377781755000001</v>
      </c>
      <c r="H13" s="5" t="str">
        <f t="shared" si="3"/>
        <v>No</v>
      </c>
      <c r="I13" s="6">
        <v>-0.73699999999999999</v>
      </c>
      <c r="J13" s="6">
        <v>0.70250000000000001</v>
      </c>
      <c r="K13" s="85" t="str">
        <f t="shared" si="0"/>
        <v>Yes</v>
      </c>
    </row>
    <row r="14" spans="1:12" x14ac:dyDescent="0.25">
      <c r="A14" s="83" t="s">
        <v>305</v>
      </c>
      <c r="B14" s="21" t="s">
        <v>213</v>
      </c>
      <c r="C14" s="22">
        <v>23910</v>
      </c>
      <c r="D14" s="5" t="str">
        <f>IF($B14="N/A","N/A",IF(C14&gt;15,"No",IF(C14&lt;-15,"No","Yes")))</f>
        <v>N/A</v>
      </c>
      <c r="E14" s="22">
        <v>23198</v>
      </c>
      <c r="F14" s="5" t="str">
        <f>IF($B14="N/A","N/A",IF(E14&gt;15,"No",IF(E14&lt;-15,"No","Yes")))</f>
        <v>N/A</v>
      </c>
      <c r="G14" s="22">
        <v>13683</v>
      </c>
      <c r="H14" s="5" t="str">
        <f>IF($B14="N/A","N/A",IF(G14&gt;15,"No",IF(G14&lt;-15,"No","Yes")))</f>
        <v>N/A</v>
      </c>
      <c r="I14" s="6">
        <v>-2.98</v>
      </c>
      <c r="J14" s="6">
        <v>-41</v>
      </c>
      <c r="K14" s="85" t="str">
        <f t="shared" si="0"/>
        <v>No</v>
      </c>
    </row>
    <row r="15" spans="1:12" x14ac:dyDescent="0.25">
      <c r="A15" s="82" t="s">
        <v>432</v>
      </c>
      <c r="B15" s="21" t="s">
        <v>215</v>
      </c>
      <c r="C15" s="5">
        <v>9.1468005018999996</v>
      </c>
      <c r="D15" s="5" t="str">
        <f>IF($B15="N/A","N/A",IF(C15&gt;20,"No",IF(C15&lt;5,"No","Yes")))</f>
        <v>Yes</v>
      </c>
      <c r="E15" s="5">
        <v>8.4274506423000002</v>
      </c>
      <c r="F15" s="5" t="str">
        <f>IF($B15="N/A","N/A",IF(E15&gt;20,"No",IF(E15&lt;5,"No","Yes")))</f>
        <v>Yes</v>
      </c>
      <c r="G15" s="5">
        <v>9.3692903603000008</v>
      </c>
      <c r="H15" s="5" t="str">
        <f>IF($B15="N/A","N/A",IF(G15&gt;20,"No",IF(G15&lt;5,"No","Yes")))</f>
        <v>Yes</v>
      </c>
      <c r="I15" s="6">
        <v>-7.86</v>
      </c>
      <c r="J15" s="6">
        <v>11.18</v>
      </c>
      <c r="K15" s="85" t="str">
        <f t="shared" si="0"/>
        <v>Yes</v>
      </c>
    </row>
    <row r="16" spans="1:12" x14ac:dyDescent="0.25">
      <c r="A16" s="82" t="s">
        <v>433</v>
      </c>
      <c r="B16" s="21" t="s">
        <v>213</v>
      </c>
      <c r="C16" s="5">
        <v>90.853199497999995</v>
      </c>
      <c r="D16" s="5" t="str">
        <f>IF($B16="N/A","N/A",IF(C16&gt;15,"No",IF(C16&lt;-15,"No","Yes")))</f>
        <v>N/A</v>
      </c>
      <c r="E16" s="5">
        <v>91.572549358000003</v>
      </c>
      <c r="F16" s="5" t="str">
        <f>IF($B16="N/A","N/A",IF(E16&gt;15,"No",IF(E16&lt;-15,"No","Yes")))</f>
        <v>N/A</v>
      </c>
      <c r="G16" s="5">
        <v>90.630709640000006</v>
      </c>
      <c r="H16" s="5" t="str">
        <f>IF($B16="N/A","N/A",IF(G16&gt;15,"No",IF(G16&lt;-15,"No","Yes")))</f>
        <v>N/A</v>
      </c>
      <c r="I16" s="6">
        <v>0.79179999999999995</v>
      </c>
      <c r="J16" s="6">
        <v>-1.03</v>
      </c>
      <c r="K16" s="85" t="str">
        <f t="shared" si="0"/>
        <v>Yes</v>
      </c>
    </row>
    <row r="17" spans="1:11" x14ac:dyDescent="0.25">
      <c r="A17" s="82" t="s">
        <v>434</v>
      </c>
      <c r="B17" s="21" t="s">
        <v>213</v>
      </c>
      <c r="C17" s="5">
        <v>13.843580092</v>
      </c>
      <c r="D17" s="5" t="str">
        <f>IF($B17="N/A","N/A",IF(C17&gt;15,"No",IF(C17&lt;-15,"No","Yes")))</f>
        <v>N/A</v>
      </c>
      <c r="E17" s="5">
        <v>12.246745409000001</v>
      </c>
      <c r="F17" s="5" t="str">
        <f>IF($B17="N/A","N/A",IF(E17&gt;15,"No",IF(E17&lt;-15,"No","Yes")))</f>
        <v>N/A</v>
      </c>
      <c r="G17" s="5">
        <v>8.6530731564999996</v>
      </c>
      <c r="H17" s="5" t="str">
        <f>IF($B17="N/A","N/A",IF(G17&gt;15,"No",IF(G17&lt;-15,"No","Yes")))</f>
        <v>N/A</v>
      </c>
      <c r="I17" s="6">
        <v>-11.5</v>
      </c>
      <c r="J17" s="6">
        <v>-29.3</v>
      </c>
      <c r="K17" s="85" t="str">
        <f t="shared" si="0"/>
        <v>Yes</v>
      </c>
    </row>
    <row r="18" spans="1:11" x14ac:dyDescent="0.25">
      <c r="A18" s="82" t="s">
        <v>814</v>
      </c>
      <c r="B18" s="21" t="s">
        <v>213</v>
      </c>
      <c r="C18" s="51">
        <v>11434.999698</v>
      </c>
      <c r="D18" s="5" t="str">
        <f>IF($B18="N/A","N/A",IF(C18&gt;15,"No",IF(C18&lt;-15,"No","Yes")))</f>
        <v>N/A</v>
      </c>
      <c r="E18" s="51">
        <v>15010.571277999999</v>
      </c>
      <c r="F18" s="5" t="str">
        <f>IF($B18="N/A","N/A",IF(E18&gt;15,"No",IF(E18&lt;-15,"No","Yes")))</f>
        <v>N/A</v>
      </c>
      <c r="G18" s="51">
        <v>15533.069256999999</v>
      </c>
      <c r="H18" s="5" t="str">
        <f>IF($B18="N/A","N/A",IF(G18&gt;15,"No",IF(G18&lt;-15,"No","Yes")))</f>
        <v>N/A</v>
      </c>
      <c r="I18" s="6">
        <v>31.27</v>
      </c>
      <c r="J18" s="6">
        <v>3.4809999999999999</v>
      </c>
      <c r="K18" s="85" t="str">
        <f t="shared" si="0"/>
        <v>Yes</v>
      </c>
    </row>
    <row r="19" spans="1:11" x14ac:dyDescent="0.25">
      <c r="A19" s="84" t="s">
        <v>306</v>
      </c>
      <c r="B19" s="21" t="s">
        <v>213</v>
      </c>
      <c r="C19" s="22">
        <v>34</v>
      </c>
      <c r="D19" s="21" t="s">
        <v>213</v>
      </c>
      <c r="E19" s="22">
        <v>69</v>
      </c>
      <c r="F19" s="21" t="s">
        <v>213</v>
      </c>
      <c r="G19" s="22">
        <v>54</v>
      </c>
      <c r="H19" s="5" t="str">
        <f>IF($B19="N/A","N/A",IF(G19&gt;15,"No",IF(G19&lt;-15,"No","Yes")))</f>
        <v>N/A</v>
      </c>
      <c r="I19" s="6">
        <v>102.9</v>
      </c>
      <c r="J19" s="6">
        <v>-21.7</v>
      </c>
      <c r="K19" s="85" t="str">
        <f t="shared" si="0"/>
        <v>Yes</v>
      </c>
    </row>
    <row r="20" spans="1:11" x14ac:dyDescent="0.25">
      <c r="A20" s="84" t="s">
        <v>346</v>
      </c>
      <c r="B20" s="21" t="s">
        <v>213</v>
      </c>
      <c r="C20" s="4">
        <v>5.8976582800000003E-2</v>
      </c>
      <c r="D20" s="21" t="s">
        <v>213</v>
      </c>
      <c r="E20" s="4">
        <v>0.1234612081</v>
      </c>
      <c r="F20" s="21" t="s">
        <v>213</v>
      </c>
      <c r="G20" s="4">
        <v>0.10739216040000001</v>
      </c>
      <c r="H20" s="5" t="str">
        <f>IF($B20="N/A","N/A",IF(G20&gt;15,"No",IF(G20&lt;-15,"No","Yes")))</f>
        <v>N/A</v>
      </c>
      <c r="I20" s="6">
        <v>109.3</v>
      </c>
      <c r="J20" s="6">
        <v>-13</v>
      </c>
      <c r="K20" s="85" t="str">
        <f t="shared" si="0"/>
        <v>Yes</v>
      </c>
    </row>
    <row r="21" spans="1:11" ht="25" x14ac:dyDescent="0.25">
      <c r="A21" s="84" t="s">
        <v>815</v>
      </c>
      <c r="B21" s="21" t="s">
        <v>213</v>
      </c>
      <c r="C21" s="23">
        <v>10509.941176</v>
      </c>
      <c r="D21" s="5" t="str">
        <f>IF($B21="N/A","N/A",IF(C21&gt;60,"No",IF(C21&lt;15,"No","Yes")))</f>
        <v>N/A</v>
      </c>
      <c r="E21" s="23">
        <v>9646.4202898999993</v>
      </c>
      <c r="F21" s="5" t="str">
        <f>IF($B21="N/A","N/A",IF(E21&gt;60,"No",IF(E21&lt;15,"No","Yes")))</f>
        <v>N/A</v>
      </c>
      <c r="G21" s="23">
        <v>12835.962963</v>
      </c>
      <c r="H21" s="5" t="str">
        <f>IF($B21="N/A","N/A",IF(G21&gt;60,"No",IF(G21&lt;15,"No","Yes")))</f>
        <v>N/A</v>
      </c>
      <c r="I21" s="6">
        <v>-8.2200000000000006</v>
      </c>
      <c r="J21" s="6">
        <v>33.06</v>
      </c>
      <c r="K21" s="85" t="str">
        <f t="shared" si="0"/>
        <v>No</v>
      </c>
    </row>
    <row r="22" spans="1:11" x14ac:dyDescent="0.25">
      <c r="A22" s="84" t="s">
        <v>816</v>
      </c>
      <c r="B22" s="21" t="s">
        <v>217</v>
      </c>
      <c r="C22" s="22">
        <v>11</v>
      </c>
      <c r="D22" s="5" t="str">
        <f>IF($B22="N/A","N/A",IF(C22="N/A","N/A",IF(C22=0,"Yes","No")))</f>
        <v>No</v>
      </c>
      <c r="E22" s="22">
        <v>0</v>
      </c>
      <c r="F22" s="5" t="str">
        <f>IF($B22="N/A","N/A",IF(E22="N/A","N/A",IF(E22=0,"Yes","No")))</f>
        <v>Yes</v>
      </c>
      <c r="G22" s="22">
        <v>0</v>
      </c>
      <c r="H22" s="5" t="str">
        <f>IF($B22="N/A","N/A",IF(G22=0,"Yes","No"))</f>
        <v>Yes</v>
      </c>
      <c r="I22" s="6">
        <v>-100</v>
      </c>
      <c r="J22" s="6" t="s">
        <v>1750</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21723</v>
      </c>
      <c r="D6" s="5" t="str">
        <f>IF($B6="N/A","N/A",IF(C6&gt;15,"No",IF(C6&lt;-15,"No","Yes")))</f>
        <v>N/A</v>
      </c>
      <c r="E6" s="22">
        <v>21243</v>
      </c>
      <c r="F6" s="5" t="str">
        <f>IF($B6="N/A","N/A",IF(E6&gt;15,"No",IF(E6&lt;-15,"No","Yes")))</f>
        <v>N/A</v>
      </c>
      <c r="G6" s="22">
        <v>12401</v>
      </c>
      <c r="H6" s="5" t="str">
        <f>IF($B6="N/A","N/A",IF(G6&gt;15,"No",IF(G6&lt;-15,"No","Yes")))</f>
        <v>N/A</v>
      </c>
      <c r="I6" s="6">
        <v>-2.21</v>
      </c>
      <c r="J6" s="6">
        <v>-41.6</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7823.3266123000003</v>
      </c>
      <c r="D9" s="5" t="str">
        <f>IF($B9="N/A","N/A",IF(C9&gt;7000,"No",IF(C9&lt;2000,"No","Yes")))</f>
        <v>No</v>
      </c>
      <c r="E9" s="51">
        <v>8062.9654004000004</v>
      </c>
      <c r="F9" s="5" t="str">
        <f>IF($B9="N/A","N/A",IF(E9&gt;7000,"No",IF(E9&lt;2000,"No","Yes")))</f>
        <v>No</v>
      </c>
      <c r="G9" s="51">
        <v>8553.4279494000002</v>
      </c>
      <c r="H9" s="5" t="str">
        <f>IF($B9="N/A","N/A",IF(G9&gt;7000,"No",IF(G9&lt;2000,"No","Yes")))</f>
        <v>No</v>
      </c>
      <c r="I9" s="6">
        <v>3.0630000000000002</v>
      </c>
      <c r="J9" s="6">
        <v>6.0830000000000002</v>
      </c>
      <c r="K9" s="85" t="str">
        <f t="shared" si="0"/>
        <v>Yes</v>
      </c>
    </row>
    <row r="10" spans="1:11" x14ac:dyDescent="0.25">
      <c r="A10" s="81" t="s">
        <v>820</v>
      </c>
      <c r="B10" s="21" t="s">
        <v>213</v>
      </c>
      <c r="C10" s="51">
        <v>2071.5032179</v>
      </c>
      <c r="D10" s="5" t="str">
        <f>IF($B10="N/A","N/A",IF(C10&gt;15,"No",IF(C10&lt;-15,"No","Yes")))</f>
        <v>N/A</v>
      </c>
      <c r="E10" s="51">
        <v>2192.1235554</v>
      </c>
      <c r="F10" s="5" t="str">
        <f>IF($B10="N/A","N/A",IF(E10&gt;15,"No",IF(E10&lt;-15,"No","Yes")))</f>
        <v>N/A</v>
      </c>
      <c r="G10" s="51">
        <v>2304.0894082999998</v>
      </c>
      <c r="H10" s="5" t="str">
        <f>IF($B10="N/A","N/A",IF(G10&gt;15,"No",IF(G10&lt;-15,"No","Yes")))</f>
        <v>N/A</v>
      </c>
      <c r="I10" s="6">
        <v>5.8230000000000004</v>
      </c>
      <c r="J10" s="6">
        <v>5.1079999999999997</v>
      </c>
      <c r="K10" s="85" t="str">
        <f t="shared" si="0"/>
        <v>Yes</v>
      </c>
    </row>
    <row r="11" spans="1:11" x14ac:dyDescent="0.25">
      <c r="A11" s="81" t="s">
        <v>309</v>
      </c>
      <c r="B11" s="21" t="s">
        <v>219</v>
      </c>
      <c r="C11" s="5">
        <v>4.2075219813000002</v>
      </c>
      <c r="D11" s="5" t="str">
        <f>IF($B11="N/A","N/A",IF(C11&gt;10,"No",IF(C11&lt;=0,"No","Yes")))</f>
        <v>Yes</v>
      </c>
      <c r="E11" s="5">
        <v>4.6415289742999999</v>
      </c>
      <c r="F11" s="5" t="str">
        <f>IF($B11="N/A","N/A",IF(E11&gt;10,"No",IF(E11&lt;=0,"No","Yes")))</f>
        <v>Yes</v>
      </c>
      <c r="G11" s="5">
        <v>3.6690589468999999</v>
      </c>
      <c r="H11" s="5" t="str">
        <f>IF($B11="N/A","N/A",IF(G11&gt;10,"No",IF(G11&lt;=0,"No","Yes")))</f>
        <v>Yes</v>
      </c>
      <c r="I11" s="6">
        <v>10.32</v>
      </c>
      <c r="J11" s="6">
        <v>-21</v>
      </c>
      <c r="K11" s="85" t="str">
        <f t="shared" si="0"/>
        <v>Yes</v>
      </c>
    </row>
    <row r="12" spans="1:11" x14ac:dyDescent="0.25">
      <c r="A12" s="81" t="s">
        <v>821</v>
      </c>
      <c r="B12" s="21" t="s">
        <v>213</v>
      </c>
      <c r="C12" s="51">
        <v>5302.1925602000001</v>
      </c>
      <c r="D12" s="5" t="str">
        <f>IF($B12="N/A","N/A",IF(C12&gt;15,"No",IF(C12&lt;-15,"No","Yes")))</f>
        <v>N/A</v>
      </c>
      <c r="E12" s="51">
        <v>5125.4087221</v>
      </c>
      <c r="F12" s="5" t="str">
        <f>IF($B12="N/A","N/A",IF(E12&gt;15,"No",IF(E12&lt;-15,"No","Yes")))</f>
        <v>N/A</v>
      </c>
      <c r="G12" s="51">
        <v>5777.2461537999998</v>
      </c>
      <c r="H12" s="5" t="str">
        <f>IF($B12="N/A","N/A",IF(G12&gt;15,"No",IF(G12&lt;-15,"No","Yes")))</f>
        <v>N/A</v>
      </c>
      <c r="I12" s="6">
        <v>-3.33</v>
      </c>
      <c r="J12" s="6">
        <v>12.72</v>
      </c>
      <c r="K12" s="85" t="str">
        <f t="shared" si="0"/>
        <v>Yes</v>
      </c>
    </row>
    <row r="13" spans="1:11" x14ac:dyDescent="0.25">
      <c r="A13" s="81" t="s">
        <v>310</v>
      </c>
      <c r="B13" s="21" t="s">
        <v>214</v>
      </c>
      <c r="C13" s="4">
        <v>99.944759011000002</v>
      </c>
      <c r="D13" s="5" t="str">
        <f>IF($B13="N/A","N/A",IF(C13&gt;100,"No",IF(C13&lt;95,"No","Yes")))</f>
        <v>Yes</v>
      </c>
      <c r="E13" s="4">
        <v>99.915266204999995</v>
      </c>
      <c r="F13" s="5" t="str">
        <f>IF($B13="N/A","N/A",IF(E13&gt;100,"No",IF(E13&lt;95,"No","Yes")))</f>
        <v>Yes</v>
      </c>
      <c r="G13" s="4">
        <v>99.919361342000002</v>
      </c>
      <c r="H13" s="5" t="str">
        <f>IF($B13="N/A","N/A",IF(G13&gt;100,"No",IF(G13&lt;95,"No","Yes")))</f>
        <v>Yes</v>
      </c>
      <c r="I13" s="6">
        <v>-0.03</v>
      </c>
      <c r="J13" s="6">
        <v>4.1000000000000003E-3</v>
      </c>
      <c r="K13" s="85" t="str">
        <f t="shared" si="0"/>
        <v>Yes</v>
      </c>
    </row>
    <row r="14" spans="1:11" x14ac:dyDescent="0.25">
      <c r="A14" s="81" t="s">
        <v>822</v>
      </c>
      <c r="B14" s="21" t="s">
        <v>220</v>
      </c>
      <c r="C14" s="4">
        <v>1.1201694993</v>
      </c>
      <c r="D14" s="5" t="str">
        <f>IF($B14="N/A","N/A",IF(C14&gt;1,"Yes","No"))</f>
        <v>Yes</v>
      </c>
      <c r="E14" s="4">
        <v>1.1154770318</v>
      </c>
      <c r="F14" s="5" t="str">
        <f>IF($B14="N/A","N/A",IF(E14&gt;1,"Yes","No"))</f>
        <v>Yes</v>
      </c>
      <c r="G14" s="4">
        <v>1.1133887498999999</v>
      </c>
      <c r="H14" s="5" t="str">
        <f>IF($B14="N/A","N/A",IF(G14&gt;1,"Yes","No"))</f>
        <v>Yes</v>
      </c>
      <c r="I14" s="6">
        <v>-0.41899999999999998</v>
      </c>
      <c r="J14" s="6">
        <v>-0.187</v>
      </c>
      <c r="K14" s="85" t="str">
        <f t="shared" si="0"/>
        <v>Yes</v>
      </c>
    </row>
    <row r="15" spans="1:11" x14ac:dyDescent="0.25">
      <c r="A15" s="81" t="s">
        <v>311</v>
      </c>
      <c r="B15" s="21" t="s">
        <v>214</v>
      </c>
      <c r="C15" s="4">
        <v>99.742208719000004</v>
      </c>
      <c r="D15" s="5" t="str">
        <f>IF($B15="N/A","N/A",IF(C15&gt;100,"No",IF(C15&lt;95,"No","Yes")))</f>
        <v>Yes</v>
      </c>
      <c r="E15" s="4">
        <v>99.703431718999994</v>
      </c>
      <c r="F15" s="5" t="str">
        <f>IF($B15="N/A","N/A",IF(E15&gt;100,"No",IF(E15&lt;95,"No","Yes")))</f>
        <v>Yes</v>
      </c>
      <c r="G15" s="4">
        <v>99.620998306999994</v>
      </c>
      <c r="H15" s="5" t="str">
        <f>IF($B15="N/A","N/A",IF(G15&gt;100,"No",IF(G15&lt;95,"No","Yes")))</f>
        <v>Yes</v>
      </c>
      <c r="I15" s="6">
        <v>-3.9E-2</v>
      </c>
      <c r="J15" s="6">
        <v>-8.3000000000000004E-2</v>
      </c>
      <c r="K15" s="85" t="str">
        <f t="shared" si="0"/>
        <v>Yes</v>
      </c>
    </row>
    <row r="16" spans="1:11" x14ac:dyDescent="0.25">
      <c r="A16" s="81" t="s">
        <v>823</v>
      </c>
      <c r="B16" s="21" t="s">
        <v>221</v>
      </c>
      <c r="C16" s="4">
        <v>8.0963215950999992</v>
      </c>
      <c r="D16" s="5" t="str">
        <f>IF($B16="N/A","N/A",IF(C16&gt;3,"Yes","No"))</f>
        <v>Yes</v>
      </c>
      <c r="E16" s="4">
        <v>8.2065627951</v>
      </c>
      <c r="F16" s="5" t="str">
        <f>IF($B16="N/A","N/A",IF(E16&gt;3,"Yes","No"))</f>
        <v>Yes</v>
      </c>
      <c r="G16" s="4">
        <v>8.3238627165000008</v>
      </c>
      <c r="H16" s="5" t="str">
        <f>IF($B16="N/A","N/A",IF(G16&gt;3,"Yes","No"))</f>
        <v>Yes</v>
      </c>
      <c r="I16" s="6">
        <v>1.3620000000000001</v>
      </c>
      <c r="J16" s="6">
        <v>1.429</v>
      </c>
      <c r="K16" s="85" t="str">
        <f t="shared" si="0"/>
        <v>Yes</v>
      </c>
    </row>
    <row r="17" spans="1:11" x14ac:dyDescent="0.25">
      <c r="A17" s="81" t="s">
        <v>824</v>
      </c>
      <c r="B17" s="21" t="s">
        <v>222</v>
      </c>
      <c r="C17" s="4">
        <v>3.7993646701000001</v>
      </c>
      <c r="D17" s="5" t="str">
        <f>IF($B17="N/A","N/A",IF(C17&gt;=8,"No",IF(C17&lt;2,"No","Yes")))</f>
        <v>Yes</v>
      </c>
      <c r="E17" s="4">
        <v>3.7114071842</v>
      </c>
      <c r="F17" s="5" t="str">
        <f>IF($B17="N/A","N/A",IF(E17&gt;=8,"No",IF(E17&lt;2,"No","Yes")))</f>
        <v>Yes</v>
      </c>
      <c r="G17" s="4">
        <v>3.7471171679999999</v>
      </c>
      <c r="H17" s="5" t="str">
        <f>IF($B17="N/A","N/A",IF(G17&gt;=8,"No",IF(G17&lt;2,"No","Yes")))</f>
        <v>Yes</v>
      </c>
      <c r="I17" s="6">
        <v>-2.3199999999999998</v>
      </c>
      <c r="J17" s="6">
        <v>0.96220000000000006</v>
      </c>
      <c r="K17" s="85" t="str">
        <f t="shared" si="0"/>
        <v>Yes</v>
      </c>
    </row>
    <row r="18" spans="1:11" x14ac:dyDescent="0.25">
      <c r="A18" s="81" t="s">
        <v>825</v>
      </c>
      <c r="B18" s="21" t="s">
        <v>222</v>
      </c>
      <c r="C18" s="4">
        <v>3.7766422685999999</v>
      </c>
      <c r="D18" s="5" t="str">
        <f>IF($B18="N/A","N/A",IF(C18&gt;=8,"No",IF(C18&lt;2,"No","Yes")))</f>
        <v>Yes</v>
      </c>
      <c r="E18" s="4">
        <v>3.6781528033000002</v>
      </c>
      <c r="F18" s="5" t="str">
        <f>IF($B18="N/A","N/A",IF(E18&gt;=8,"No",IF(E18&lt;2,"No","Yes")))</f>
        <v>Yes</v>
      </c>
      <c r="G18" s="4">
        <v>3.7122812675999999</v>
      </c>
      <c r="H18" s="5" t="str">
        <f>IF($B18="N/A","N/A",IF(G18&gt;=8,"No",IF(G18&lt;2,"No","Yes")))</f>
        <v>Yes</v>
      </c>
      <c r="I18" s="6">
        <v>-2.61</v>
      </c>
      <c r="J18" s="6">
        <v>0.92789999999999995</v>
      </c>
      <c r="K18" s="85" t="str">
        <f t="shared" si="0"/>
        <v>Yes</v>
      </c>
    </row>
    <row r="19" spans="1:11" x14ac:dyDescent="0.25">
      <c r="A19" s="81" t="s">
        <v>312</v>
      </c>
      <c r="B19" s="21" t="s">
        <v>223</v>
      </c>
      <c r="C19" s="4">
        <v>99.857294112000005</v>
      </c>
      <c r="D19" s="5" t="str">
        <f>IF(OR($B19="N/A",$C19="N/A"),"N/A",IF(C19&gt;100,"No",IF(C19&lt;98,"No","Yes")))</f>
        <v>Yes</v>
      </c>
      <c r="E19" s="4">
        <v>99.100880290000006</v>
      </c>
      <c r="F19" s="5" t="str">
        <f>IF(OR($B19="N/A",$E19="N/A"),"N/A",IF(E19&gt;100,"No",IF(E19&lt;98,"No","Yes")))</f>
        <v>Yes</v>
      </c>
      <c r="G19" s="4">
        <v>97.992097411000003</v>
      </c>
      <c r="H19" s="5" t="str">
        <f>IF($B19="N/A","N/A",IF(G19&gt;100,"No",IF(G19&lt;98,"No","Yes")))</f>
        <v>No</v>
      </c>
      <c r="I19" s="6">
        <v>-0.75700000000000001</v>
      </c>
      <c r="J19" s="6">
        <v>-1.1200000000000001</v>
      </c>
      <c r="K19" s="85" t="str">
        <f t="shared" si="0"/>
        <v>Yes</v>
      </c>
    </row>
    <row r="20" spans="1:11" x14ac:dyDescent="0.25">
      <c r="A20" s="81" t="s">
        <v>31</v>
      </c>
      <c r="B20" s="29" t="s">
        <v>214</v>
      </c>
      <c r="C20" s="4">
        <v>99.834277033999996</v>
      </c>
      <c r="D20" s="5" t="str">
        <f>IF($B20="N/A","N/A",IF(C20&gt;100,"No",IF(C20&lt;95,"No","Yes")))</f>
        <v>Yes</v>
      </c>
      <c r="E20" s="4">
        <v>99.077343124999999</v>
      </c>
      <c r="F20" s="5" t="str">
        <f>IF($B20="N/A","N/A",IF(E20&gt;100,"No",IF(E20&lt;95,"No","Yes")))</f>
        <v>Yes</v>
      </c>
      <c r="G20" s="4">
        <v>97.975969680000006</v>
      </c>
      <c r="H20" s="5" t="str">
        <f>IF($B20="N/A","N/A",IF(G20&gt;100,"No",IF(G20&lt;95,"No","Yes")))</f>
        <v>Yes</v>
      </c>
      <c r="I20" s="6">
        <v>-0.75800000000000001</v>
      </c>
      <c r="J20" s="6">
        <v>-1.1100000000000001</v>
      </c>
      <c r="K20" s="85" t="str">
        <f t="shared" si="0"/>
        <v>Yes</v>
      </c>
    </row>
    <row r="21" spans="1:11" x14ac:dyDescent="0.25">
      <c r="A21" s="81" t="s">
        <v>313</v>
      </c>
      <c r="B21" s="21" t="s">
        <v>214</v>
      </c>
      <c r="C21" s="4">
        <v>99.498227685000003</v>
      </c>
      <c r="D21" s="5" t="str">
        <f>IF($B21="N/A","N/A",IF(C21&gt;100,"No",IF(C21&lt;95,"No","Yes")))</f>
        <v>Yes</v>
      </c>
      <c r="E21" s="4">
        <v>99.477474932999996</v>
      </c>
      <c r="F21" s="5" t="str">
        <f>IF($B21="N/A","N/A",IF(E21&gt;100,"No",IF(E21&lt;95,"No","Yes")))</f>
        <v>Yes</v>
      </c>
      <c r="G21" s="4">
        <v>99.500040318999993</v>
      </c>
      <c r="H21" s="5" t="str">
        <f>IF($B21="N/A","N/A",IF(G21&gt;100,"No",IF(G21&lt;95,"No","Yes")))</f>
        <v>Yes</v>
      </c>
      <c r="I21" s="6">
        <v>-2.1000000000000001E-2</v>
      </c>
      <c r="J21" s="6">
        <v>2.2700000000000001E-2</v>
      </c>
      <c r="K21" s="85" t="str">
        <f t="shared" si="0"/>
        <v>Yes</v>
      </c>
    </row>
    <row r="22" spans="1:11" x14ac:dyDescent="0.25">
      <c r="A22" s="81" t="s">
        <v>1680</v>
      </c>
      <c r="B22" s="21" t="s">
        <v>224</v>
      </c>
      <c r="C22" s="4">
        <v>0.53399622520000001</v>
      </c>
      <c r="D22" s="5" t="str">
        <f>IF($B22="N/A","N/A",IF(C22&gt;5,"No",IF(C22&lt;=0,"No","Yes")))</f>
        <v>Yes</v>
      </c>
      <c r="E22" s="4">
        <v>0.59784399570000002</v>
      </c>
      <c r="F22" s="5" t="str">
        <f>IF($B22="N/A","N/A",IF(E22&gt;5,"No",IF(E22&lt;=0,"No","Yes")))</f>
        <v>Yes</v>
      </c>
      <c r="G22" s="4">
        <v>0.54027900979999999</v>
      </c>
      <c r="H22" s="5" t="str">
        <f>IF($B22="N/A","N/A",IF(G22&gt;5,"No",IF(G22&lt;=0,"No","Yes")))</f>
        <v>Yes</v>
      </c>
      <c r="I22" s="6">
        <v>11.96</v>
      </c>
      <c r="J22" s="6">
        <v>-9.6300000000000008</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3.5907103070000002</v>
      </c>
      <c r="D24" s="5" t="str">
        <f>IF($B24="N/A","N/A",IF(C24&gt;=2,"Yes","No"))</f>
        <v>Yes</v>
      </c>
      <c r="E24" s="4">
        <v>3.6208162689000001</v>
      </c>
      <c r="F24" s="5" t="str">
        <f>IF($B24="N/A","N/A",IF(E24&gt;=2,"Yes","No"))</f>
        <v>Yes</v>
      </c>
      <c r="G24" s="4">
        <v>3.6065639867999999</v>
      </c>
      <c r="H24" s="5" t="str">
        <f>IF($B24="N/A","N/A",IF(G24&gt;=2,"Yes","No"))</f>
        <v>Yes</v>
      </c>
      <c r="I24" s="6">
        <v>0.83840000000000003</v>
      </c>
      <c r="J24" s="6">
        <v>-0.39400000000000002</v>
      </c>
      <c r="K24" s="85" t="str">
        <f t="shared" si="0"/>
        <v>Yes</v>
      </c>
    </row>
    <row r="25" spans="1:11" x14ac:dyDescent="0.25">
      <c r="A25" s="81" t="s">
        <v>827</v>
      </c>
      <c r="B25" s="21" t="s">
        <v>226</v>
      </c>
      <c r="C25" s="4">
        <v>4.0187819361999999</v>
      </c>
      <c r="D25" s="5" t="str">
        <f>IF($B25="N/A","N/A",IF(C25&gt;30,"No",IF(C25&lt;5,"No","Yes")))</f>
        <v>No</v>
      </c>
      <c r="E25" s="4">
        <v>3.8318504919</v>
      </c>
      <c r="F25" s="5" t="str">
        <f>IF($B25="N/A","N/A",IF(E25&gt;30,"No",IF(E25&lt;5,"No","Yes")))</f>
        <v>No</v>
      </c>
      <c r="G25" s="4">
        <v>4.0319329086</v>
      </c>
      <c r="H25" s="5" t="str">
        <f>IF($B25="N/A","N/A",IF(G25&gt;30,"No",IF(G25&lt;5,"No","Yes")))</f>
        <v>No</v>
      </c>
      <c r="I25" s="6">
        <v>-4.6500000000000004</v>
      </c>
      <c r="J25" s="6">
        <v>5.2220000000000004</v>
      </c>
      <c r="K25" s="85" t="str">
        <f t="shared" si="0"/>
        <v>Yes</v>
      </c>
    </row>
    <row r="26" spans="1:11" x14ac:dyDescent="0.25">
      <c r="A26" s="81" t="s">
        <v>828</v>
      </c>
      <c r="B26" s="21" t="s">
        <v>227</v>
      </c>
      <c r="C26" s="4">
        <v>13.322285136</v>
      </c>
      <c r="D26" s="5" t="str">
        <f>IF($B26="N/A","N/A",IF(C26&gt;75,"No",IF(C26&lt;15,"No","Yes")))</f>
        <v>No</v>
      </c>
      <c r="E26" s="4">
        <v>13.001930048</v>
      </c>
      <c r="F26" s="5" t="str">
        <f>IF($B26="N/A","N/A",IF(E26&gt;75,"No",IF(E26&lt;15,"No","Yes")))</f>
        <v>No</v>
      </c>
      <c r="G26" s="4">
        <v>12.87799371</v>
      </c>
      <c r="H26" s="5" t="str">
        <f>IF($B26="N/A","N/A",IF(G26&gt;75,"No",IF(G26&lt;15,"No","Yes")))</f>
        <v>No</v>
      </c>
      <c r="I26" s="6">
        <v>-2.4</v>
      </c>
      <c r="J26" s="6">
        <v>-0.95299999999999996</v>
      </c>
      <c r="K26" s="85" t="str">
        <f t="shared" si="0"/>
        <v>Yes</v>
      </c>
    </row>
    <row r="27" spans="1:11" x14ac:dyDescent="0.25">
      <c r="A27" s="81" t="s">
        <v>829</v>
      </c>
      <c r="B27" s="21" t="s">
        <v>228</v>
      </c>
      <c r="C27" s="4">
        <v>82.658932927999999</v>
      </c>
      <c r="D27" s="5" t="str">
        <f>IF($B27="N/A","N/A",IF(C27&gt;70,"No",IF(C27&lt;25,"No","Yes")))</f>
        <v>No</v>
      </c>
      <c r="E27" s="4">
        <v>83.166219460999997</v>
      </c>
      <c r="F27" s="5" t="str">
        <f>IF($B27="N/A","N/A",IF(E27&gt;70,"No",IF(E27&lt;25,"No","Yes")))</f>
        <v>No</v>
      </c>
      <c r="G27" s="4">
        <v>83.090073380999996</v>
      </c>
      <c r="H27" s="5" t="str">
        <f>IF($B27="N/A","N/A",IF(G27&gt;70,"No",IF(G27&lt;25,"No","Yes")))</f>
        <v>No</v>
      </c>
      <c r="I27" s="6">
        <v>0.61370000000000002</v>
      </c>
      <c r="J27" s="6">
        <v>-9.1999999999999998E-2</v>
      </c>
      <c r="K27" s="85" t="str">
        <f t="shared" si="0"/>
        <v>Yes</v>
      </c>
    </row>
    <row r="28" spans="1:11" x14ac:dyDescent="0.25">
      <c r="A28" s="81" t="s">
        <v>318</v>
      </c>
      <c r="B28" s="21" t="s">
        <v>229</v>
      </c>
      <c r="C28" s="4">
        <v>51.530635732</v>
      </c>
      <c r="D28" s="5" t="str">
        <f>IF($B28="N/A","N/A",IF(C28&gt;70,"No",IF(C28&lt;35,"No","Yes")))</f>
        <v>Yes</v>
      </c>
      <c r="E28" s="4">
        <v>51.235701171999999</v>
      </c>
      <c r="F28" s="5" t="str">
        <f>IF($B28="N/A","N/A",IF(E28&gt;70,"No",IF(E28&lt;35,"No","Yes")))</f>
        <v>Yes</v>
      </c>
      <c r="G28" s="4">
        <v>50.842673978000001</v>
      </c>
      <c r="H28" s="5" t="str">
        <f>IF($B28="N/A","N/A",IF(G28&gt;70,"No",IF(G28&lt;35,"No","Yes")))</f>
        <v>Yes</v>
      </c>
      <c r="I28" s="6">
        <v>-0.57199999999999995</v>
      </c>
      <c r="J28" s="6">
        <v>-0.76700000000000002</v>
      </c>
      <c r="K28" s="85" t="str">
        <f t="shared" si="0"/>
        <v>Yes</v>
      </c>
    </row>
    <row r="29" spans="1:11" x14ac:dyDescent="0.25">
      <c r="A29" s="81" t="s">
        <v>830</v>
      </c>
      <c r="B29" s="21" t="s">
        <v>220</v>
      </c>
      <c r="C29" s="4">
        <v>1.8310702162000001</v>
      </c>
      <c r="D29" s="5" t="str">
        <f>IF($B29="N/A","N/A",IF(C29&gt;1,"Yes","No"))</f>
        <v>Yes</v>
      </c>
      <c r="E29" s="4">
        <v>1.8298419698999999</v>
      </c>
      <c r="F29" s="5" t="str">
        <f>IF($B29="N/A","N/A",IF(E29&gt;1,"Yes","No"))</f>
        <v>Yes</v>
      </c>
      <c r="G29" s="4">
        <v>1.8415543219999999</v>
      </c>
      <c r="H29" s="5" t="str">
        <f>IF($B29="N/A","N/A",IF(G29&gt;1,"Yes","No"))</f>
        <v>Yes</v>
      </c>
      <c r="I29" s="6">
        <v>-6.7000000000000004E-2</v>
      </c>
      <c r="J29" s="6">
        <v>0.6401</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99.995396584000005</v>
      </c>
      <c r="D34" s="5" t="str">
        <f>IF($B34="N/A","N/A",IF(C34&gt;=90,"Yes","No"))</f>
        <v>Yes</v>
      </c>
      <c r="E34" s="4">
        <v>100</v>
      </c>
      <c r="F34" s="5" t="str">
        <f>IF($B34="N/A","N/A",IF(E34&gt;=90,"Yes","No"))</f>
        <v>Yes</v>
      </c>
      <c r="G34" s="4">
        <v>100</v>
      </c>
      <c r="H34" s="5" t="str">
        <f>IF($B34="N/A","N/A",IF(G34&gt;=90,"Yes","No"))</f>
        <v>Yes</v>
      </c>
      <c r="I34" s="6">
        <v>4.5999999999999999E-3</v>
      </c>
      <c r="J34" s="6">
        <v>0</v>
      </c>
      <c r="K34" s="85" t="str">
        <f t="shared" si="0"/>
        <v>Yes</v>
      </c>
    </row>
    <row r="35" spans="1:11" x14ac:dyDescent="0.25">
      <c r="A35" s="81" t="s">
        <v>323</v>
      </c>
      <c r="B35" s="21" t="s">
        <v>213</v>
      </c>
      <c r="C35" s="4">
        <v>29.075173779</v>
      </c>
      <c r="D35" s="5" t="str">
        <f>IF($B35="N/A","N/A",IF(C35&gt;15,"No",IF(C35&lt;-15,"No","Yes")))</f>
        <v>N/A</v>
      </c>
      <c r="E35" s="4">
        <v>29.487360542000001</v>
      </c>
      <c r="F35" s="5" t="str">
        <f>IF($B35="N/A","N/A",IF(E35&gt;15,"No",IF(E35&lt;-15,"No","Yes")))</f>
        <v>N/A</v>
      </c>
      <c r="G35" s="4">
        <v>29.247641319</v>
      </c>
      <c r="H35" s="5" t="str">
        <f>IF($B35="N/A","N/A",IF(G35&gt;15,"No",IF(G35&lt;-15,"No","Yes")))</f>
        <v>N/A</v>
      </c>
      <c r="I35" s="6">
        <v>1.4179999999999999</v>
      </c>
      <c r="J35" s="6">
        <v>-0.81299999999999994</v>
      </c>
      <c r="K35" s="85" t="str">
        <f t="shared" si="0"/>
        <v>Yes</v>
      </c>
    </row>
    <row r="36" spans="1:11" x14ac:dyDescent="0.25">
      <c r="A36" s="81" t="s">
        <v>1704</v>
      </c>
      <c r="B36" s="21" t="s">
        <v>213</v>
      </c>
      <c r="C36" s="4">
        <v>37.085117156999999</v>
      </c>
      <c r="D36" s="5" t="str">
        <f>IF($B36="N/A","N/A",IF(C36&gt;15,"No",IF(C36&lt;-15,"No","Yes")))</f>
        <v>N/A</v>
      </c>
      <c r="E36" s="4">
        <v>38.294967753999998</v>
      </c>
      <c r="F36" s="5" t="str">
        <f>IF($B36="N/A","N/A",IF(E36&gt;15,"No",IF(E36&lt;-15,"No","Yes")))</f>
        <v>N/A</v>
      </c>
      <c r="G36" s="4">
        <v>37.948552536000001</v>
      </c>
      <c r="H36" s="5" t="str">
        <f>IF($B36="N/A","N/A",IF(G36&gt;15,"No",IF(G36&lt;-15,"No","Yes")))</f>
        <v>N/A</v>
      </c>
      <c r="I36" s="6">
        <v>3.262</v>
      </c>
      <c r="J36" s="6">
        <v>-0.90500000000000003</v>
      </c>
      <c r="K36" s="85" t="str">
        <f t="shared" si="0"/>
        <v>Yes</v>
      </c>
    </row>
    <row r="37" spans="1:11" x14ac:dyDescent="0.25">
      <c r="A37" s="81" t="s">
        <v>372</v>
      </c>
      <c r="B37" s="21" t="s">
        <v>231</v>
      </c>
      <c r="C37" s="4">
        <v>93.145513971</v>
      </c>
      <c r="D37" s="5" t="str">
        <f>IF($B37="N/A","N/A",IF(C37&gt;90,"No",IF(C37&lt;75,"No","Yes")))</f>
        <v>No</v>
      </c>
      <c r="E37" s="4">
        <v>92.990632207999994</v>
      </c>
      <c r="F37" s="5" t="str">
        <f>IF($B37="N/A","N/A",IF(E37&gt;90,"No",IF(E37&lt;75,"No","Yes")))</f>
        <v>No</v>
      </c>
      <c r="G37" s="4">
        <v>93.008628336000001</v>
      </c>
      <c r="H37" s="5" t="str">
        <f>IF($B37="N/A","N/A",IF(G37&gt;90,"No",IF(G37&lt;75,"No","Yes")))</f>
        <v>No</v>
      </c>
      <c r="I37" s="6">
        <v>-0.16600000000000001</v>
      </c>
      <c r="J37" s="6">
        <v>1.9400000000000001E-2</v>
      </c>
      <c r="K37" s="85" t="str">
        <f>IF(J37="Div by 0", "N/A", IF(J37="N/A","N/A", IF(J37&gt;30, "No", IF(J37&lt;-30, "No", "Yes"))))</f>
        <v>Yes</v>
      </c>
    </row>
    <row r="38" spans="1:11" x14ac:dyDescent="0.25">
      <c r="A38" s="81" t="s">
        <v>373</v>
      </c>
      <c r="B38" s="21" t="s">
        <v>232</v>
      </c>
      <c r="C38" s="4">
        <v>5.8969755559000001</v>
      </c>
      <c r="D38" s="5" t="str">
        <f>IF($B38="N/A","N/A",IF(C38&gt;10,"No",IF(C38&lt;1,"No","Yes")))</f>
        <v>Yes</v>
      </c>
      <c r="E38" s="4">
        <v>6.0584663182999998</v>
      </c>
      <c r="F38" s="5" t="str">
        <f>IF($B38="N/A","N/A",IF(E38&gt;10,"No",IF(E38&lt;1,"No","Yes")))</f>
        <v>Yes</v>
      </c>
      <c r="G38" s="4">
        <v>6.0801548262000003</v>
      </c>
      <c r="H38" s="5" t="str">
        <f>IF($B38="N/A","N/A",IF(G38&gt;10,"No",IF(G38&lt;1,"No","Yes")))</f>
        <v>Yes</v>
      </c>
      <c r="I38" s="6">
        <v>2.7389999999999999</v>
      </c>
      <c r="J38" s="6">
        <v>0.35799999999999998</v>
      </c>
      <c r="K38" s="85" t="str">
        <f>IF(J38="Div by 0", "N/A", IF(J38="N/A","N/A", IF(J38&gt;30, "No", IF(J38&lt;-30, "No", "Yes"))))</f>
        <v>Yes</v>
      </c>
    </row>
    <row r="39" spans="1:11" x14ac:dyDescent="0.25">
      <c r="A39" s="81" t="s">
        <v>374</v>
      </c>
      <c r="B39" s="21" t="s">
        <v>233</v>
      </c>
      <c r="C39" s="4">
        <v>1.38102472E-2</v>
      </c>
      <c r="D39" s="5" t="str">
        <f>IF($B39="N/A","N/A",IF(C39&gt;2,"No",IF(C39&lt;=0,"No","Yes")))</f>
        <v>Yes</v>
      </c>
      <c r="E39" s="4">
        <v>1.4122299099999999E-2</v>
      </c>
      <c r="F39" s="5" t="str">
        <f>IF($B39="N/A","N/A",IF(E39&gt;2,"No",IF(E39&lt;=0,"No","Yes")))</f>
        <v>Yes</v>
      </c>
      <c r="G39" s="4">
        <v>0</v>
      </c>
      <c r="H39" s="5" t="str">
        <f>IF($B39="N/A","N/A",IF(G39&gt;2,"No",IF(G39&lt;=0,"No","Yes")))</f>
        <v>No</v>
      </c>
      <c r="I39" s="6">
        <v>2.2599999999999998</v>
      </c>
      <c r="J39" s="6">
        <v>-100</v>
      </c>
      <c r="K39" s="85" t="str">
        <f>IF(J39="Div by 0", "N/A", IF(J39="N/A","N/A", IF(J39&gt;30, "No", IF(J39&lt;-30, "No", "Yes"))))</f>
        <v>No</v>
      </c>
    </row>
    <row r="40" spans="1:11" x14ac:dyDescent="0.25">
      <c r="A40" s="97" t="s">
        <v>375</v>
      </c>
      <c r="B40" s="93" t="s">
        <v>234</v>
      </c>
      <c r="C40" s="98">
        <v>0.9437002256</v>
      </c>
      <c r="D40" s="94" t="str">
        <f>IF($B40="N/A","N/A",IF(C40&gt;3,"No",IF(C40&lt;=0,"No","Yes")))</f>
        <v>Yes</v>
      </c>
      <c r="E40" s="98">
        <v>0.93677917430000002</v>
      </c>
      <c r="F40" s="94" t="str">
        <f>IF($B40="N/A","N/A",IF(E40&gt;3,"No",IF(E40&lt;=0,"No","Yes")))</f>
        <v>Yes</v>
      </c>
      <c r="G40" s="98">
        <v>0.91121683740000003</v>
      </c>
      <c r="H40" s="94" t="str">
        <f>IF($B40="N/A","N/A",IF(G40&gt;3,"No",IF(G40&lt;=0,"No","Yes")))</f>
        <v>Yes</v>
      </c>
      <c r="I40" s="95">
        <v>-0.73299999999999998</v>
      </c>
      <c r="J40" s="95">
        <v>-2.73</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2187</v>
      </c>
      <c r="D6" s="5" t="str">
        <f>IF($B6="N/A","N/A",IF(C6&gt;15,"No",IF(C6&lt;-15,"No","Yes")))</f>
        <v>N/A</v>
      </c>
      <c r="E6" s="22">
        <v>1955</v>
      </c>
      <c r="F6" s="5" t="str">
        <f>IF($B6="N/A","N/A",IF(E6&gt;15,"No",IF(E6&lt;-15,"No","Yes")))</f>
        <v>N/A</v>
      </c>
      <c r="G6" s="22">
        <v>1282</v>
      </c>
      <c r="H6" s="5" t="str">
        <f>IF($B6="N/A","N/A",IF(G6&gt;15,"No",IF(G6&lt;-15,"No","Yes")))</f>
        <v>N/A</v>
      </c>
      <c r="I6" s="6">
        <v>-10.6</v>
      </c>
      <c r="J6" s="6">
        <v>-34.4</v>
      </c>
      <c r="K6" s="85" t="str">
        <f t="shared" ref="K6:K31" si="0">IF(J6="Div by 0", "N/A", IF(J6="N/A","N/A", IF(J6&gt;30, "No", IF(J6&lt;-30, "No", "Yes"))))</f>
        <v>No</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1450.7626886</v>
      </c>
      <c r="D9" s="5" t="str">
        <f>IF($B9="N/A","N/A",IF(C9&gt;15,"No",IF(C9&lt;-15,"No","Yes")))</f>
        <v>N/A</v>
      </c>
      <c r="E9" s="51">
        <v>1322.8153453</v>
      </c>
      <c r="F9" s="5" t="str">
        <f>IF($B9="N/A","N/A",IF(E9&gt;15,"No",IF(E9&lt;-15,"No","Yes")))</f>
        <v>N/A</v>
      </c>
      <c r="G9" s="51">
        <v>1263.374415</v>
      </c>
      <c r="H9" s="5" t="str">
        <f>IF($B9="N/A","N/A",IF(G9&gt;15,"No",IF(G9&lt;-15,"No","Yes")))</f>
        <v>N/A</v>
      </c>
      <c r="I9" s="6">
        <v>-8.82</v>
      </c>
      <c r="J9" s="6">
        <v>-4.49</v>
      </c>
      <c r="K9" s="85" t="str">
        <f t="shared" si="0"/>
        <v>Yes</v>
      </c>
    </row>
    <row r="10" spans="1:11" x14ac:dyDescent="0.25">
      <c r="A10" s="81" t="s">
        <v>309</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81" t="s">
        <v>821</v>
      </c>
      <c r="B11" s="21" t="s">
        <v>213</v>
      </c>
      <c r="C11" s="51" t="s">
        <v>1750</v>
      </c>
      <c r="D11" s="5" t="str">
        <f>IF($B11="N/A","N/A",IF(C11&gt;15,"No",IF(C11&lt;-15,"No","Yes")))</f>
        <v>N/A</v>
      </c>
      <c r="E11" s="51" t="s">
        <v>1750</v>
      </c>
      <c r="F11" s="5" t="str">
        <f>IF($B11="N/A","N/A",IF(E11&gt;15,"No",IF(E11&lt;-15,"No","Yes")))</f>
        <v>N/A</v>
      </c>
      <c r="G11" s="51" t="s">
        <v>1750</v>
      </c>
      <c r="H11" s="5" t="str">
        <f>IF($B11="N/A","N/A",IF(G11&gt;15,"No",IF(G11&lt;-15,"No","Yes")))</f>
        <v>N/A</v>
      </c>
      <c r="I11" s="6" t="s">
        <v>1750</v>
      </c>
      <c r="J11" s="6" t="s">
        <v>1750</v>
      </c>
      <c r="K11" s="85" t="str">
        <f t="shared" si="0"/>
        <v>N/A</v>
      </c>
    </row>
    <row r="12" spans="1:11" x14ac:dyDescent="0.25">
      <c r="A12" s="81" t="s">
        <v>310</v>
      </c>
      <c r="B12" s="21"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85" t="str">
        <f t="shared" si="0"/>
        <v>Yes</v>
      </c>
    </row>
    <row r="13" spans="1:11" x14ac:dyDescent="0.25">
      <c r="A13" s="81" t="s">
        <v>822</v>
      </c>
      <c r="B13" s="21" t="s">
        <v>220</v>
      </c>
      <c r="C13" s="4">
        <v>1.1943301326</v>
      </c>
      <c r="D13" s="5" t="str">
        <f>IF($B13="N/A","N/A",IF(C13&gt;1,"Yes","No"))</f>
        <v>Yes</v>
      </c>
      <c r="E13" s="4">
        <v>1.2086956522000001</v>
      </c>
      <c r="F13" s="5" t="str">
        <f>IF($B13="N/A","N/A",IF(E13&gt;1,"Yes","No"))</f>
        <v>Yes</v>
      </c>
      <c r="G13" s="4">
        <v>1.2121684867</v>
      </c>
      <c r="H13" s="5" t="str">
        <f>IF($B13="N/A","N/A",IF(G13&gt;1,"Yes","No"))</f>
        <v>Yes</v>
      </c>
      <c r="I13" s="6">
        <v>1.2030000000000001</v>
      </c>
      <c r="J13" s="6">
        <v>0.2873</v>
      </c>
      <c r="K13" s="85" t="str">
        <f t="shared" si="0"/>
        <v>Yes</v>
      </c>
    </row>
    <row r="14" spans="1:11" x14ac:dyDescent="0.25">
      <c r="A14" s="81" t="s">
        <v>311</v>
      </c>
      <c r="B14" s="21" t="s">
        <v>214</v>
      </c>
      <c r="C14" s="4">
        <v>99.771376314999998</v>
      </c>
      <c r="D14" s="5" t="str">
        <f>IF($B14="N/A","N/A",IF(C14&gt;100,"No",IF(C14&lt;95,"No","Yes")))</f>
        <v>Yes</v>
      </c>
      <c r="E14" s="4">
        <v>99.948849104999994</v>
      </c>
      <c r="F14" s="5" t="str">
        <f>IF($B14="N/A","N/A",IF(E14&gt;100,"No",IF(E14&lt;95,"No","Yes")))</f>
        <v>Yes</v>
      </c>
      <c r="G14" s="4">
        <v>99.843993760000004</v>
      </c>
      <c r="H14" s="5" t="str">
        <f>IF($B14="N/A","N/A",IF(G14&gt;100,"No",IF(G14&lt;95,"No","Yes")))</f>
        <v>Yes</v>
      </c>
      <c r="I14" s="6">
        <v>0.1779</v>
      </c>
      <c r="J14" s="6">
        <v>-0.105</v>
      </c>
      <c r="K14" s="85" t="str">
        <f t="shared" si="0"/>
        <v>Yes</v>
      </c>
    </row>
    <row r="15" spans="1:11" x14ac:dyDescent="0.25">
      <c r="A15" s="81" t="s">
        <v>823</v>
      </c>
      <c r="B15" s="21" t="s">
        <v>221</v>
      </c>
      <c r="C15" s="4">
        <v>11.743354719999999</v>
      </c>
      <c r="D15" s="5" t="str">
        <f>IF($B15="N/A","N/A",IF(C15&gt;3,"Yes","No"))</f>
        <v>Yes</v>
      </c>
      <c r="E15" s="4">
        <v>11.802968269999999</v>
      </c>
      <c r="F15" s="5" t="str">
        <f>IF($B15="N/A","N/A",IF(E15&gt;3,"Yes","No"))</f>
        <v>Yes</v>
      </c>
      <c r="G15" s="4">
        <v>12.7</v>
      </c>
      <c r="H15" s="5" t="str">
        <f>IF($B15="N/A","N/A",IF(G15&gt;3,"Yes","No"))</f>
        <v>Yes</v>
      </c>
      <c r="I15" s="6">
        <v>0.50760000000000005</v>
      </c>
      <c r="J15" s="6">
        <v>7.6</v>
      </c>
      <c r="K15" s="85" t="str">
        <f t="shared" si="0"/>
        <v>Yes</v>
      </c>
    </row>
    <row r="16" spans="1:11" x14ac:dyDescent="0.25">
      <c r="A16" s="81" t="s">
        <v>824</v>
      </c>
      <c r="B16" s="21" t="s">
        <v>222</v>
      </c>
      <c r="C16" s="4">
        <v>5.9245541837999998</v>
      </c>
      <c r="D16" s="5" t="str">
        <f>IF($B16="N/A","N/A",IF(C16&gt;=8,"No",IF(C16&lt;2,"No","Yes")))</f>
        <v>Yes</v>
      </c>
      <c r="E16" s="4">
        <v>5.4184143223000003</v>
      </c>
      <c r="F16" s="5" t="str">
        <f>IF($B16="N/A","N/A",IF(E16&gt;=8,"No",IF(E16&lt;2,"No","Yes")))</f>
        <v>Yes</v>
      </c>
      <c r="G16" s="4">
        <v>5.4531981279000004</v>
      </c>
      <c r="H16" s="5" t="str">
        <f>IF($B16="N/A","N/A",IF(G16&gt;=8,"No",IF(G16&lt;2,"No","Yes")))</f>
        <v>Yes</v>
      </c>
      <c r="I16" s="6">
        <v>-8.5399999999999991</v>
      </c>
      <c r="J16" s="6">
        <v>0.64200000000000002</v>
      </c>
      <c r="K16" s="85" t="str">
        <f t="shared" si="0"/>
        <v>Yes</v>
      </c>
    </row>
    <row r="17" spans="1:11" x14ac:dyDescent="0.25">
      <c r="A17" s="81" t="s">
        <v>312</v>
      </c>
      <c r="B17" s="21" t="s">
        <v>223</v>
      </c>
      <c r="C17" s="4">
        <v>98.719707361999994</v>
      </c>
      <c r="D17" s="5" t="str">
        <f>IF(OR($B17="N/A",$C17="N/A"),"N/A",IF(C17&gt;100,"No",IF(C17&lt;98,"No","Yes")))</f>
        <v>Yes</v>
      </c>
      <c r="E17" s="4">
        <v>97.084398977000006</v>
      </c>
      <c r="F17" s="5" t="str">
        <f>IF(OR($B17="N/A",$E17="N/A"),"N/A",IF(E17&gt;100,"No",IF(E17&lt;98,"No","Yes")))</f>
        <v>No</v>
      </c>
      <c r="G17" s="4">
        <v>94.461778471000002</v>
      </c>
      <c r="H17" s="5" t="str">
        <f>IF($B17="N/A","N/A",IF(G17&gt;100,"No",IF(G17&lt;98,"No","Yes")))</f>
        <v>No</v>
      </c>
      <c r="I17" s="6">
        <v>-1.66</v>
      </c>
      <c r="J17" s="6">
        <v>-2.7</v>
      </c>
      <c r="K17" s="85" t="str">
        <f t="shared" si="0"/>
        <v>Yes</v>
      </c>
    </row>
    <row r="18" spans="1:11" x14ac:dyDescent="0.25">
      <c r="A18" s="81" t="s">
        <v>31</v>
      </c>
      <c r="B18" s="21" t="s">
        <v>214</v>
      </c>
      <c r="C18" s="4">
        <v>98.673982624999994</v>
      </c>
      <c r="D18" s="5" t="str">
        <f>IF($B18="N/A","N/A",IF(C18&gt;100,"No",IF(C18&lt;95,"No","Yes")))</f>
        <v>Yes</v>
      </c>
      <c r="E18" s="4">
        <v>97.033248082</v>
      </c>
      <c r="F18" s="5" t="str">
        <f>IF($B18="N/A","N/A",IF(E18&gt;100,"No",IF(E18&lt;95,"No","Yes")))</f>
        <v>Yes</v>
      </c>
      <c r="G18" s="4">
        <v>94.461778471000002</v>
      </c>
      <c r="H18" s="5" t="str">
        <f>IF($B18="N/A","N/A",IF(G18&gt;100,"No",IF(G18&lt;95,"No","Yes")))</f>
        <v>No</v>
      </c>
      <c r="I18" s="6">
        <v>-1.66</v>
      </c>
      <c r="J18" s="6">
        <v>-2.65</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4.9071787837</v>
      </c>
      <c r="D21" s="5" t="str">
        <f>IF($B21="N/A","N/A",IF(C21&gt;=2,"Yes","No"))</f>
        <v>Yes</v>
      </c>
      <c r="E21" s="4">
        <v>4.9017902813000003</v>
      </c>
      <c r="F21" s="5" t="str">
        <f>IF($B21="N/A","N/A",IF(E21&gt;=2,"Yes","No"))</f>
        <v>Yes</v>
      </c>
      <c r="G21" s="4">
        <v>4.9110764430999998</v>
      </c>
      <c r="H21" s="5" t="str">
        <f>IF($B21="N/A","N/A",IF(G21&gt;=2,"Yes","No"))</f>
        <v>Yes</v>
      </c>
      <c r="I21" s="6">
        <v>-0.11</v>
      </c>
      <c r="J21" s="6">
        <v>0.18940000000000001</v>
      </c>
      <c r="K21" s="85" t="str">
        <f t="shared" si="0"/>
        <v>Yes</v>
      </c>
    </row>
    <row r="22" spans="1:11" x14ac:dyDescent="0.25">
      <c r="A22" s="81" t="s">
        <v>827</v>
      </c>
      <c r="B22" s="21" t="s">
        <v>226</v>
      </c>
      <c r="C22" s="4">
        <v>6.4471879287</v>
      </c>
      <c r="D22" s="5" t="str">
        <f>IF($B22="N/A","N/A",IF(C22&gt;30,"No",IF(C22&lt;5,"No","Yes")))</f>
        <v>Yes</v>
      </c>
      <c r="E22" s="4">
        <v>6.1892583119999998</v>
      </c>
      <c r="F22" s="5" t="str">
        <f>IF($B22="N/A","N/A",IF(E22&gt;30,"No",IF(E22&lt;5,"No","Yes")))</f>
        <v>Yes</v>
      </c>
      <c r="G22" s="4">
        <v>5.5382215289000003</v>
      </c>
      <c r="H22" s="5" t="str">
        <f>IF($B22="N/A","N/A",IF(G22&gt;30,"No",IF(G22&lt;5,"No","Yes")))</f>
        <v>Yes</v>
      </c>
      <c r="I22" s="6">
        <v>-4</v>
      </c>
      <c r="J22" s="6">
        <v>-10.5</v>
      </c>
      <c r="K22" s="85" t="str">
        <f t="shared" si="0"/>
        <v>Yes</v>
      </c>
    </row>
    <row r="23" spans="1:11" x14ac:dyDescent="0.25">
      <c r="A23" s="81" t="s">
        <v>828</v>
      </c>
      <c r="B23" s="21" t="s">
        <v>227</v>
      </c>
      <c r="C23" s="4">
        <v>35.848193873</v>
      </c>
      <c r="D23" s="5" t="str">
        <f>IF($B23="N/A","N/A",IF(C23&gt;75,"No",IF(C23&lt;15,"No","Yes")))</f>
        <v>Yes</v>
      </c>
      <c r="E23" s="4">
        <v>36.470588235000001</v>
      </c>
      <c r="F23" s="5" t="str">
        <f>IF($B23="N/A","N/A",IF(E23&gt;75,"No",IF(E23&lt;15,"No","Yes")))</f>
        <v>Yes</v>
      </c>
      <c r="G23" s="4">
        <v>37.129485179</v>
      </c>
      <c r="H23" s="5" t="str">
        <f>IF($B23="N/A","N/A",IF(G23&gt;75,"No",IF(G23&lt;15,"No","Yes")))</f>
        <v>Yes</v>
      </c>
      <c r="I23" s="6">
        <v>1.736</v>
      </c>
      <c r="J23" s="6">
        <v>1.8069999999999999</v>
      </c>
      <c r="K23" s="85" t="str">
        <f t="shared" si="0"/>
        <v>Yes</v>
      </c>
    </row>
    <row r="24" spans="1:11" x14ac:dyDescent="0.25">
      <c r="A24" s="81" t="s">
        <v>829</v>
      </c>
      <c r="B24" s="21" t="s">
        <v>228</v>
      </c>
      <c r="C24" s="4">
        <v>57.704618197999999</v>
      </c>
      <c r="D24" s="5" t="str">
        <f>IF($B24="N/A","N/A",IF(C24&gt;70,"No",IF(C24&lt;25,"No","Yes")))</f>
        <v>Yes</v>
      </c>
      <c r="E24" s="4">
        <v>57.340153452999999</v>
      </c>
      <c r="F24" s="5" t="str">
        <f>IF($B24="N/A","N/A",IF(E24&gt;70,"No",IF(E24&lt;25,"No","Yes")))</f>
        <v>Yes</v>
      </c>
      <c r="G24" s="4">
        <v>57.332293292000003</v>
      </c>
      <c r="H24" s="5" t="str">
        <f>IF($B24="N/A","N/A",IF(G24&gt;70,"No",IF(G24&lt;25,"No","Yes")))</f>
        <v>Yes</v>
      </c>
      <c r="I24" s="6">
        <v>-0.63200000000000001</v>
      </c>
      <c r="J24" s="6">
        <v>-1.4E-2</v>
      </c>
      <c r="K24" s="85" t="str">
        <f t="shared" si="0"/>
        <v>Yes</v>
      </c>
    </row>
    <row r="25" spans="1:11" x14ac:dyDescent="0.25">
      <c r="A25" s="81" t="s">
        <v>318</v>
      </c>
      <c r="B25" s="21" t="s">
        <v>229</v>
      </c>
      <c r="C25" s="4">
        <v>39.826245999000001</v>
      </c>
      <c r="D25" s="5" t="str">
        <f>IF($B25="N/A","N/A",IF(C25&gt;70,"No",IF(C25&lt;35,"No","Yes")))</f>
        <v>Yes</v>
      </c>
      <c r="E25" s="4">
        <v>41.585677748999998</v>
      </c>
      <c r="F25" s="5" t="str">
        <f>IF($B25="N/A","N/A",IF(E25&gt;70,"No",IF(E25&lt;35,"No","Yes")))</f>
        <v>Yes</v>
      </c>
      <c r="G25" s="4">
        <v>46.255850234</v>
      </c>
      <c r="H25" s="5" t="str">
        <f>IF($B25="N/A","N/A",IF(G25&gt;70,"No",IF(G25&lt;35,"No","Yes")))</f>
        <v>Yes</v>
      </c>
      <c r="I25" s="6">
        <v>4.4180000000000001</v>
      </c>
      <c r="J25" s="6">
        <v>11.23</v>
      </c>
      <c r="K25" s="85" t="str">
        <f t="shared" si="0"/>
        <v>Yes</v>
      </c>
    </row>
    <row r="26" spans="1:11" x14ac:dyDescent="0.25">
      <c r="A26" s="81" t="s">
        <v>830</v>
      </c>
      <c r="B26" s="21" t="s">
        <v>220</v>
      </c>
      <c r="C26" s="4">
        <v>1.8518943743</v>
      </c>
      <c r="D26" s="5" t="str">
        <f>IF($B26="N/A","N/A",IF(C26&gt;1,"Yes","No"))</f>
        <v>Yes</v>
      </c>
      <c r="E26" s="4">
        <v>1.8105781057999999</v>
      </c>
      <c r="F26" s="5" t="str">
        <f>IF($B26="N/A","N/A",IF(E26&gt;1,"Yes","No"))</f>
        <v>Yes</v>
      </c>
      <c r="G26" s="4">
        <v>1.8482293423</v>
      </c>
      <c r="H26" s="5" t="str">
        <f>IF($B26="N/A","N/A",IF(G26&gt;1,"Yes","No"))</f>
        <v>Yes</v>
      </c>
      <c r="I26" s="6">
        <v>-2.23</v>
      </c>
      <c r="J26" s="6">
        <v>2.08</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85" t="str">
        <f t="shared" si="0"/>
        <v>Yes</v>
      </c>
    </row>
    <row r="29" spans="1:11" x14ac:dyDescent="0.25">
      <c r="A29" s="81" t="s">
        <v>320</v>
      </c>
      <c r="B29" s="21"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100</v>
      </c>
      <c r="D31" s="94" t="str">
        <f>IF($B31="N/A","N/A",IF(C31&gt;=90,"Yes","No"))</f>
        <v>Yes</v>
      </c>
      <c r="E31" s="98">
        <v>100</v>
      </c>
      <c r="F31" s="94" t="str">
        <f>IF($B31="N/A","N/A",IF(E31&gt;=90,"Yes","No"))</f>
        <v>Yes</v>
      </c>
      <c r="G31" s="98">
        <v>100</v>
      </c>
      <c r="H31" s="94" t="str">
        <f>IF($B31="N/A","N/A",IF(G31&gt;=90,"Yes","No"))</f>
        <v>Yes</v>
      </c>
      <c r="I31" s="95">
        <v>0</v>
      </c>
      <c r="J31" s="95">
        <v>0</v>
      </c>
      <c r="K31" s="96" t="str">
        <f t="shared" si="0"/>
        <v>Yes</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33740</v>
      </c>
      <c r="D6" s="5" t="str">
        <f>IF(OR($B6="N/A",$C6="N/A"),"N/A",IF(C6&lt;0,"No","Yes"))</f>
        <v>N/A</v>
      </c>
      <c r="E6" s="22">
        <v>32690</v>
      </c>
      <c r="F6" s="5" t="str">
        <f>IF($B6="N/A","N/A",IF(E6&lt;0,"No","Yes"))</f>
        <v>N/A</v>
      </c>
      <c r="G6" s="22">
        <v>36600</v>
      </c>
      <c r="H6" s="5" t="str">
        <f>IF($B6="N/A","N/A",IF(G6&lt;0,"No","Yes"))</f>
        <v>N/A</v>
      </c>
      <c r="I6" s="6">
        <v>-3.11</v>
      </c>
      <c r="J6" s="6">
        <v>11.96</v>
      </c>
      <c r="K6" s="85" t="str">
        <f t="shared" ref="K6:K35" si="0">IF(J6="Div by 0", "N/A", IF(J6="N/A","N/A", IF(J6&gt;30, "No", IF(J6&lt;-30, "No", "Yes"))))</f>
        <v>Yes</v>
      </c>
    </row>
    <row r="7" spans="1:11" x14ac:dyDescent="0.25">
      <c r="A7" s="81" t="s">
        <v>435</v>
      </c>
      <c r="B7" s="60" t="s">
        <v>213</v>
      </c>
      <c r="C7" s="5">
        <v>5.0414937759000003</v>
      </c>
      <c r="D7" s="5" t="str">
        <f t="shared" ref="D7:D17" si="1">IF(OR($B7="N/A",$C7="N/A"),"N/A",IF(C7&lt;0,"No","Yes"))</f>
        <v>N/A</v>
      </c>
      <c r="E7" s="5">
        <v>4.2826552463000001</v>
      </c>
      <c r="F7" s="5" t="str">
        <f t="shared" ref="F7:F17" si="2">IF($B7="N/A","N/A",IF(E7&lt;0,"No","Yes"))</f>
        <v>N/A</v>
      </c>
      <c r="G7" s="5">
        <v>0.48907103829999998</v>
      </c>
      <c r="H7" s="5" t="str">
        <f t="shared" ref="H7:H17" si="3">IF($B7="N/A","N/A",IF(G7&lt;0,"No","Yes"))</f>
        <v>N/A</v>
      </c>
      <c r="I7" s="6">
        <v>-15.1</v>
      </c>
      <c r="J7" s="6">
        <v>-88.6</v>
      </c>
      <c r="K7" s="85" t="str">
        <f t="shared" si="0"/>
        <v>No</v>
      </c>
    </row>
    <row r="8" spans="1:11" x14ac:dyDescent="0.25">
      <c r="A8" s="81" t="s">
        <v>436</v>
      </c>
      <c r="B8" s="60" t="s">
        <v>213</v>
      </c>
      <c r="C8" s="5">
        <v>21.149970362000001</v>
      </c>
      <c r="D8" s="5" t="str">
        <f t="shared" si="1"/>
        <v>N/A</v>
      </c>
      <c r="E8" s="5">
        <v>22.462526767</v>
      </c>
      <c r="F8" s="5" t="str">
        <f t="shared" si="2"/>
        <v>N/A</v>
      </c>
      <c r="G8" s="5">
        <v>2.2595628415000002</v>
      </c>
      <c r="H8" s="5" t="str">
        <f t="shared" si="3"/>
        <v>N/A</v>
      </c>
      <c r="I8" s="6">
        <v>6.2060000000000004</v>
      </c>
      <c r="J8" s="6">
        <v>-89.9</v>
      </c>
      <c r="K8" s="85" t="str">
        <f t="shared" si="0"/>
        <v>No</v>
      </c>
    </row>
    <row r="9" spans="1:11" x14ac:dyDescent="0.25">
      <c r="A9" s="81" t="s">
        <v>437</v>
      </c>
      <c r="B9" s="60" t="s">
        <v>213</v>
      </c>
      <c r="C9" s="5">
        <v>39.223473622</v>
      </c>
      <c r="D9" s="5" t="str">
        <f t="shared" si="1"/>
        <v>N/A</v>
      </c>
      <c r="E9" s="5">
        <v>39.431018659999999</v>
      </c>
      <c r="F9" s="5" t="str">
        <f t="shared" si="2"/>
        <v>N/A</v>
      </c>
      <c r="G9" s="5">
        <v>2.1639344262</v>
      </c>
      <c r="H9" s="5" t="str">
        <f t="shared" si="3"/>
        <v>N/A</v>
      </c>
      <c r="I9" s="6">
        <v>0.52910000000000001</v>
      </c>
      <c r="J9" s="6">
        <v>-94.5</v>
      </c>
      <c r="K9" s="85" t="str">
        <f t="shared" si="0"/>
        <v>No</v>
      </c>
    </row>
    <row r="10" spans="1:11" x14ac:dyDescent="0.25">
      <c r="A10" s="81" t="s">
        <v>438</v>
      </c>
      <c r="B10" s="60" t="s">
        <v>213</v>
      </c>
      <c r="C10" s="5">
        <v>29.208654416000002</v>
      </c>
      <c r="D10" s="5" t="str">
        <f t="shared" si="1"/>
        <v>N/A</v>
      </c>
      <c r="E10" s="5">
        <v>29.339247476000001</v>
      </c>
      <c r="F10" s="5" t="str">
        <f t="shared" si="2"/>
        <v>N/A</v>
      </c>
      <c r="G10" s="5">
        <v>8.3196721311000008</v>
      </c>
      <c r="H10" s="5" t="str">
        <f t="shared" si="3"/>
        <v>N/A</v>
      </c>
      <c r="I10" s="6">
        <v>0.4471</v>
      </c>
      <c r="J10" s="6">
        <v>-71.599999999999994</v>
      </c>
      <c r="K10" s="85" t="str">
        <f t="shared" si="0"/>
        <v>No</v>
      </c>
    </row>
    <row r="11" spans="1:11" x14ac:dyDescent="0.25">
      <c r="A11" s="82" t="s">
        <v>324</v>
      </c>
      <c r="B11" s="60" t="s">
        <v>213</v>
      </c>
      <c r="C11" s="5">
        <v>0</v>
      </c>
      <c r="D11" s="5" t="str">
        <f t="shared" si="1"/>
        <v>N/A</v>
      </c>
      <c r="E11" s="5">
        <v>0</v>
      </c>
      <c r="F11" s="5" t="str">
        <f t="shared" si="2"/>
        <v>N/A</v>
      </c>
      <c r="G11" s="5">
        <v>41.379781420999997</v>
      </c>
      <c r="H11" s="5" t="str">
        <f t="shared" si="3"/>
        <v>N/A</v>
      </c>
      <c r="I11" s="6" t="s">
        <v>1750</v>
      </c>
      <c r="J11" s="6" t="s">
        <v>1750</v>
      </c>
      <c r="K11" s="85" t="str">
        <f t="shared" si="0"/>
        <v>N/A</v>
      </c>
    </row>
    <row r="12" spans="1:11" x14ac:dyDescent="0.25">
      <c r="A12" s="82" t="s">
        <v>310</v>
      </c>
      <c r="B12" s="60" t="s">
        <v>213</v>
      </c>
      <c r="C12" s="5">
        <v>99.641375221999994</v>
      </c>
      <c r="D12" s="5" t="str">
        <f t="shared" si="1"/>
        <v>N/A</v>
      </c>
      <c r="E12" s="5">
        <v>99.583970633000007</v>
      </c>
      <c r="F12" s="5" t="str">
        <f t="shared" si="2"/>
        <v>N/A</v>
      </c>
      <c r="G12" s="5">
        <v>59.948087432000001</v>
      </c>
      <c r="H12" s="5" t="str">
        <f t="shared" si="3"/>
        <v>N/A</v>
      </c>
      <c r="I12" s="6">
        <v>-5.8000000000000003E-2</v>
      </c>
      <c r="J12" s="6">
        <v>-39.799999999999997</v>
      </c>
      <c r="K12" s="85" t="str">
        <f t="shared" si="0"/>
        <v>No</v>
      </c>
    </row>
    <row r="13" spans="1:11" x14ac:dyDescent="0.25">
      <c r="A13" s="82" t="s">
        <v>822</v>
      </c>
      <c r="B13" s="60" t="s">
        <v>213</v>
      </c>
      <c r="C13" s="5">
        <v>1.106517148</v>
      </c>
      <c r="D13" s="5" t="str">
        <f t="shared" si="1"/>
        <v>N/A</v>
      </c>
      <c r="E13" s="5">
        <v>1.1056705781</v>
      </c>
      <c r="F13" s="5" t="str">
        <f t="shared" si="2"/>
        <v>N/A</v>
      </c>
      <c r="G13" s="5">
        <v>1.1067408049</v>
      </c>
      <c r="H13" s="5" t="str">
        <f t="shared" si="3"/>
        <v>N/A</v>
      </c>
      <c r="I13" s="6">
        <v>-7.6999999999999999E-2</v>
      </c>
      <c r="J13" s="6">
        <v>9.6799999999999997E-2</v>
      </c>
      <c r="K13" s="85" t="str">
        <f t="shared" si="0"/>
        <v>Yes</v>
      </c>
    </row>
    <row r="14" spans="1:11" x14ac:dyDescent="0.25">
      <c r="A14" s="82" t="s">
        <v>311</v>
      </c>
      <c r="B14" s="60" t="s">
        <v>213</v>
      </c>
      <c r="C14" s="5">
        <v>95.770598695999993</v>
      </c>
      <c r="D14" s="5" t="str">
        <f t="shared" si="1"/>
        <v>N/A</v>
      </c>
      <c r="E14" s="5">
        <v>94.405016825000004</v>
      </c>
      <c r="F14" s="5" t="str">
        <f t="shared" si="2"/>
        <v>N/A</v>
      </c>
      <c r="G14" s="5">
        <v>56.956284152999999</v>
      </c>
      <c r="H14" s="5" t="str">
        <f t="shared" si="3"/>
        <v>N/A</v>
      </c>
      <c r="I14" s="6">
        <v>-1.43</v>
      </c>
      <c r="J14" s="6">
        <v>-39.700000000000003</v>
      </c>
      <c r="K14" s="85" t="str">
        <f t="shared" si="0"/>
        <v>No</v>
      </c>
    </row>
    <row r="15" spans="1:11" x14ac:dyDescent="0.25">
      <c r="A15" s="82" t="s">
        <v>823</v>
      </c>
      <c r="B15" s="60" t="s">
        <v>213</v>
      </c>
      <c r="C15" s="5">
        <v>8.3149196918000001</v>
      </c>
      <c r="D15" s="5" t="str">
        <f t="shared" si="1"/>
        <v>N/A</v>
      </c>
      <c r="E15" s="5">
        <v>8.5270730048000001</v>
      </c>
      <c r="F15" s="5" t="str">
        <f t="shared" si="2"/>
        <v>N/A</v>
      </c>
      <c r="G15" s="5">
        <v>8.8621797946999994</v>
      </c>
      <c r="H15" s="5" t="str">
        <f t="shared" si="3"/>
        <v>N/A</v>
      </c>
      <c r="I15" s="6">
        <v>2.5510000000000002</v>
      </c>
      <c r="J15" s="6">
        <v>3.93</v>
      </c>
      <c r="K15" s="85" t="str">
        <f t="shared" si="0"/>
        <v>Yes</v>
      </c>
    </row>
    <row r="16" spans="1:11" x14ac:dyDescent="0.25">
      <c r="A16" s="82" t="s">
        <v>832</v>
      </c>
      <c r="B16" s="60" t="s">
        <v>213</v>
      </c>
      <c r="C16" s="5">
        <v>3.9100936524000001</v>
      </c>
      <c r="D16" s="5" t="str">
        <f t="shared" si="1"/>
        <v>N/A</v>
      </c>
      <c r="E16" s="5">
        <v>3.8693584512000001</v>
      </c>
      <c r="F16" s="5" t="str">
        <f t="shared" si="2"/>
        <v>N/A</v>
      </c>
      <c r="G16" s="5">
        <v>3.6831948393</v>
      </c>
      <c r="H16" s="5" t="str">
        <f t="shared" si="3"/>
        <v>N/A</v>
      </c>
      <c r="I16" s="6">
        <v>-1.04</v>
      </c>
      <c r="J16" s="6">
        <v>-4.8099999999999996</v>
      </c>
      <c r="K16" s="85" t="str">
        <f t="shared" si="0"/>
        <v>Yes</v>
      </c>
    </row>
    <row r="17" spans="1:11" x14ac:dyDescent="0.25">
      <c r="A17" s="82" t="s">
        <v>825</v>
      </c>
      <c r="B17" s="60" t="s">
        <v>213</v>
      </c>
      <c r="C17" s="5">
        <v>4.5665539137</v>
      </c>
      <c r="D17" s="5" t="str">
        <f t="shared" si="1"/>
        <v>N/A</v>
      </c>
      <c r="E17" s="5">
        <v>4.4801716212000002</v>
      </c>
      <c r="F17" s="5" t="str">
        <f t="shared" si="2"/>
        <v>N/A</v>
      </c>
      <c r="G17" s="5">
        <v>4.1967595770999999</v>
      </c>
      <c r="H17" s="5" t="str">
        <f t="shared" si="3"/>
        <v>N/A</v>
      </c>
      <c r="I17" s="6">
        <v>-1.89</v>
      </c>
      <c r="J17" s="6">
        <v>-6.33</v>
      </c>
      <c r="K17" s="85" t="str">
        <f t="shared" si="0"/>
        <v>Yes</v>
      </c>
    </row>
    <row r="18" spans="1:11" x14ac:dyDescent="0.25">
      <c r="A18" s="81" t="s">
        <v>312</v>
      </c>
      <c r="B18" s="21" t="s">
        <v>223</v>
      </c>
      <c r="C18" s="5">
        <v>99.404267931000007</v>
      </c>
      <c r="D18" s="5" t="str">
        <f>IF(OR($B18="N/A",$C18="N/A"),"N/A",IF(C18&gt;100,"No",IF(C18&lt;98,"No","Yes")))</f>
        <v>Yes</v>
      </c>
      <c r="E18" s="5">
        <v>98.675435913000001</v>
      </c>
      <c r="F18" s="5" t="str">
        <f>IF(OR($B18="N/A",$E18="N/A"),"N/A",IF(E18&gt;100,"No",IF(E18&lt;98,"No","Yes")))</f>
        <v>Yes</v>
      </c>
      <c r="G18" s="5">
        <v>99.103825137000001</v>
      </c>
      <c r="H18" s="5" t="str">
        <f>IF($B18="N/A","N/A",IF(G18&gt;100,"No",IF(G18&lt;98,"No","Yes")))</f>
        <v>Yes</v>
      </c>
      <c r="I18" s="6">
        <v>-0.73299999999999998</v>
      </c>
      <c r="J18" s="6">
        <v>0.43409999999999999</v>
      </c>
      <c r="K18" s="85" t="str">
        <f t="shared" si="0"/>
        <v>Yes</v>
      </c>
    </row>
    <row r="19" spans="1:11" x14ac:dyDescent="0.25">
      <c r="A19" s="81" t="s">
        <v>31</v>
      </c>
      <c r="B19" s="21" t="s">
        <v>214</v>
      </c>
      <c r="C19" s="5">
        <v>99.090100770999996</v>
      </c>
      <c r="D19" s="5" t="str">
        <f>IF(OR($B19="N/A",$C19="N/A"),"N/A",IF(C19&gt;100,"No",IF(C19&lt;95,"No","Yes")))</f>
        <v>Yes</v>
      </c>
      <c r="E19" s="5">
        <v>98.390945243000004</v>
      </c>
      <c r="F19" s="5" t="str">
        <f>IF(OR($B19="N/A",$E19="N/A"),"N/A",IF(E19&gt;100,"No",IF(E19&lt;98,"No","Yes")))</f>
        <v>Yes</v>
      </c>
      <c r="G19" s="5">
        <v>96.663934425999997</v>
      </c>
      <c r="H19" s="5" t="str">
        <f>IF($B19="N/A","N/A",IF(G19&gt;100,"No",IF(G19&lt;95,"No","Yes")))</f>
        <v>Yes</v>
      </c>
      <c r="I19" s="6">
        <v>-0.70599999999999996</v>
      </c>
      <c r="J19" s="6">
        <v>-1.76</v>
      </c>
      <c r="K19" s="85" t="str">
        <f t="shared" si="0"/>
        <v>Yes</v>
      </c>
    </row>
    <row r="20" spans="1:11" x14ac:dyDescent="0.25">
      <c r="A20" s="82" t="s">
        <v>313</v>
      </c>
      <c r="B20" s="60" t="s">
        <v>213</v>
      </c>
      <c r="C20" s="5">
        <v>71.324836989000005</v>
      </c>
      <c r="D20" s="5" t="str">
        <f t="shared" ref="D20:D35" si="4">IF(OR($B20="N/A",$C20="N/A"),"N/A",IF(C20&lt;0,"No","Yes"))</f>
        <v>N/A</v>
      </c>
      <c r="E20" s="5">
        <v>71.783420006</v>
      </c>
      <c r="F20" s="5" t="str">
        <f t="shared" ref="F20:F34" si="5">IF($B20="N/A","N/A",IF(E20&lt;0,"No","Yes"))</f>
        <v>N/A</v>
      </c>
      <c r="G20" s="5">
        <v>83.93989071</v>
      </c>
      <c r="H20" s="5" t="str">
        <f t="shared" ref="H20:H35" si="6">IF($B20="N/A","N/A",IF(G20&lt;0,"No","Yes"))</f>
        <v>N/A</v>
      </c>
      <c r="I20" s="6">
        <v>0.64290000000000003</v>
      </c>
      <c r="J20" s="6">
        <v>16.93</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1750</v>
      </c>
      <c r="J21" s="6" t="s">
        <v>1750</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5.3077652638000004</v>
      </c>
      <c r="D23" s="5" t="str">
        <f t="shared" si="4"/>
        <v>N/A</v>
      </c>
      <c r="E23" s="5">
        <v>5.4311104312999996</v>
      </c>
      <c r="F23" s="5" t="str">
        <f t="shared" si="5"/>
        <v>N/A</v>
      </c>
      <c r="G23" s="5">
        <v>5.6134426230000001</v>
      </c>
      <c r="H23" s="5" t="str">
        <f t="shared" si="6"/>
        <v>N/A</v>
      </c>
      <c r="I23" s="6">
        <v>2.3239999999999998</v>
      </c>
      <c r="J23" s="6">
        <v>3.3570000000000002</v>
      </c>
      <c r="K23" s="85" t="str">
        <f t="shared" si="0"/>
        <v>Yes</v>
      </c>
    </row>
    <row r="24" spans="1:11" x14ac:dyDescent="0.25">
      <c r="A24" s="82" t="s">
        <v>315</v>
      </c>
      <c r="B24" s="60" t="s">
        <v>213</v>
      </c>
      <c r="C24" s="5">
        <v>4.2145820984000002</v>
      </c>
      <c r="D24" s="5" t="str">
        <f t="shared" si="4"/>
        <v>N/A</v>
      </c>
      <c r="E24" s="5">
        <v>3.9614561028000002</v>
      </c>
      <c r="F24" s="5" t="str">
        <f t="shared" si="5"/>
        <v>N/A</v>
      </c>
      <c r="G24" s="5">
        <v>3.9644808743</v>
      </c>
      <c r="H24" s="5" t="str">
        <f t="shared" si="6"/>
        <v>N/A</v>
      </c>
      <c r="I24" s="6">
        <v>-6.01</v>
      </c>
      <c r="J24" s="6">
        <v>7.6399999999999996E-2</v>
      </c>
      <c r="K24" s="85" t="str">
        <f t="shared" si="0"/>
        <v>Yes</v>
      </c>
    </row>
    <row r="25" spans="1:11" x14ac:dyDescent="0.25">
      <c r="A25" s="82" t="s">
        <v>316</v>
      </c>
      <c r="B25" s="60" t="s">
        <v>213</v>
      </c>
      <c r="C25" s="5">
        <v>15.815056312999999</v>
      </c>
      <c r="D25" s="5" t="str">
        <f t="shared" si="4"/>
        <v>N/A</v>
      </c>
      <c r="E25" s="5">
        <v>16.072193331000001</v>
      </c>
      <c r="F25" s="5" t="str">
        <f t="shared" si="5"/>
        <v>N/A</v>
      </c>
      <c r="G25" s="5">
        <v>20.639344262000002</v>
      </c>
      <c r="H25" s="5" t="str">
        <f t="shared" si="6"/>
        <v>N/A</v>
      </c>
      <c r="I25" s="6">
        <v>1.6259999999999999</v>
      </c>
      <c r="J25" s="6">
        <v>28.42</v>
      </c>
      <c r="K25" s="85" t="str">
        <f t="shared" si="0"/>
        <v>Yes</v>
      </c>
    </row>
    <row r="26" spans="1:11" x14ac:dyDescent="0.25">
      <c r="A26" s="82" t="s">
        <v>317</v>
      </c>
      <c r="B26" s="60" t="s">
        <v>213</v>
      </c>
      <c r="C26" s="5">
        <v>79.970361589000007</v>
      </c>
      <c r="D26" s="5" t="str">
        <f t="shared" si="4"/>
        <v>N/A</v>
      </c>
      <c r="E26" s="5">
        <v>79.966350566000003</v>
      </c>
      <c r="F26" s="5" t="str">
        <f t="shared" si="5"/>
        <v>N/A</v>
      </c>
      <c r="G26" s="5">
        <v>70.833333332999999</v>
      </c>
      <c r="H26" s="5" t="str">
        <f t="shared" si="6"/>
        <v>N/A</v>
      </c>
      <c r="I26" s="6">
        <v>-5.0000000000000001E-3</v>
      </c>
      <c r="J26" s="6">
        <v>-11.4</v>
      </c>
      <c r="K26" s="85" t="str">
        <f t="shared" si="0"/>
        <v>Yes</v>
      </c>
    </row>
    <row r="27" spans="1:11" x14ac:dyDescent="0.25">
      <c r="A27" s="82" t="s">
        <v>318</v>
      </c>
      <c r="B27" s="60" t="s">
        <v>213</v>
      </c>
      <c r="C27" s="5">
        <v>47.786010670000003</v>
      </c>
      <c r="D27" s="5" t="str">
        <f t="shared" si="4"/>
        <v>N/A</v>
      </c>
      <c r="E27" s="5">
        <v>48.519424901000001</v>
      </c>
      <c r="F27" s="5" t="str">
        <f t="shared" si="5"/>
        <v>N/A</v>
      </c>
      <c r="G27" s="5">
        <v>49.650273224000003</v>
      </c>
      <c r="H27" s="5" t="str">
        <f t="shared" si="6"/>
        <v>N/A</v>
      </c>
      <c r="I27" s="6">
        <v>1.5349999999999999</v>
      </c>
      <c r="J27" s="6">
        <v>2.331</v>
      </c>
      <c r="K27" s="85" t="str">
        <f t="shared" si="0"/>
        <v>Yes</v>
      </c>
    </row>
    <row r="28" spans="1:11" x14ac:dyDescent="0.25">
      <c r="A28" s="82" t="s">
        <v>830</v>
      </c>
      <c r="B28" s="60" t="s">
        <v>213</v>
      </c>
      <c r="C28" s="5">
        <v>2.1127581715999999</v>
      </c>
      <c r="D28" s="5" t="str">
        <f t="shared" si="4"/>
        <v>N/A</v>
      </c>
      <c r="E28" s="5">
        <v>2.0854927179999998</v>
      </c>
      <c r="F28" s="5" t="str">
        <f t="shared" si="5"/>
        <v>N/A</v>
      </c>
      <c r="G28" s="5">
        <v>1.9659916355</v>
      </c>
      <c r="H28" s="5" t="str">
        <f t="shared" si="6"/>
        <v>N/A</v>
      </c>
      <c r="I28" s="6">
        <v>-1.29</v>
      </c>
      <c r="J28" s="6">
        <v>-5.73</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1750</v>
      </c>
      <c r="J29" s="6" t="s">
        <v>1750</v>
      </c>
      <c r="K29" s="85" t="str">
        <f t="shared" si="0"/>
        <v>N/A</v>
      </c>
    </row>
    <row r="30" spans="1:11" x14ac:dyDescent="0.25">
      <c r="A30" s="82" t="s">
        <v>831</v>
      </c>
      <c r="B30" s="60" t="s">
        <v>213</v>
      </c>
      <c r="C30" s="5">
        <v>99.99379768</v>
      </c>
      <c r="D30" s="5" t="str">
        <f t="shared" si="4"/>
        <v>N/A</v>
      </c>
      <c r="E30" s="5">
        <v>99.981085682</v>
      </c>
      <c r="F30" s="5" t="str">
        <f t="shared" si="5"/>
        <v>N/A</v>
      </c>
      <c r="G30" s="5">
        <v>100</v>
      </c>
      <c r="H30" s="5" t="str">
        <f t="shared" si="6"/>
        <v>N/A</v>
      </c>
      <c r="I30" s="6">
        <v>-1.2999999999999999E-2</v>
      </c>
      <c r="J30" s="6">
        <v>1.89E-2</v>
      </c>
      <c r="K30" s="85" t="str">
        <f t="shared" si="0"/>
        <v>Yes</v>
      </c>
    </row>
    <row r="31" spans="1:11" x14ac:dyDescent="0.25">
      <c r="A31" s="81" t="s">
        <v>320</v>
      </c>
      <c r="B31" s="21" t="s">
        <v>213</v>
      </c>
      <c r="C31" s="5" t="s">
        <v>1750</v>
      </c>
      <c r="D31" s="5" t="str">
        <f t="shared" si="4"/>
        <v>N/A</v>
      </c>
      <c r="E31" s="5" t="s">
        <v>1750</v>
      </c>
      <c r="F31" s="5" t="str">
        <f t="shared" si="5"/>
        <v>N/A</v>
      </c>
      <c r="G31" s="5" t="s">
        <v>1750</v>
      </c>
      <c r="H31" s="5" t="str">
        <f t="shared" si="6"/>
        <v>N/A</v>
      </c>
      <c r="I31" s="6" t="s">
        <v>1750</v>
      </c>
      <c r="J31" s="6" t="s">
        <v>1750</v>
      </c>
      <c r="K31" s="85" t="str">
        <f t="shared" si="0"/>
        <v>N/A</v>
      </c>
    </row>
    <row r="32" spans="1:11" x14ac:dyDescent="0.25">
      <c r="A32" s="81" t="s">
        <v>321</v>
      </c>
      <c r="B32" s="21" t="s">
        <v>213</v>
      </c>
      <c r="C32" s="5">
        <v>100</v>
      </c>
      <c r="D32" s="5" t="str">
        <f t="shared" si="4"/>
        <v>N/A</v>
      </c>
      <c r="E32" s="5">
        <v>100</v>
      </c>
      <c r="F32" s="5" t="str">
        <f t="shared" si="5"/>
        <v>N/A</v>
      </c>
      <c r="G32" s="5">
        <v>74.152542373000003</v>
      </c>
      <c r="H32" s="5" t="str">
        <f t="shared" si="6"/>
        <v>N/A</v>
      </c>
      <c r="I32" s="6">
        <v>0</v>
      </c>
      <c r="J32" s="6">
        <v>-25.8</v>
      </c>
      <c r="K32" s="85" t="str">
        <f t="shared" si="0"/>
        <v>Yes</v>
      </c>
    </row>
    <row r="33" spans="1:11" x14ac:dyDescent="0.25">
      <c r="A33" s="82" t="s">
        <v>322</v>
      </c>
      <c r="B33" s="60" t="s">
        <v>213</v>
      </c>
      <c r="C33" s="5">
        <v>99.964433905999996</v>
      </c>
      <c r="D33" s="5" t="str">
        <f t="shared" si="4"/>
        <v>N/A</v>
      </c>
      <c r="E33" s="5">
        <v>66.274089935999996</v>
      </c>
      <c r="F33" s="5" t="str">
        <f t="shared" si="5"/>
        <v>N/A</v>
      </c>
      <c r="G33" s="5">
        <v>5.1967213115000002</v>
      </c>
      <c r="H33" s="5" t="str">
        <f t="shared" si="6"/>
        <v>N/A</v>
      </c>
      <c r="I33" s="6">
        <v>-33.700000000000003</v>
      </c>
      <c r="J33" s="6">
        <v>-92.2</v>
      </c>
      <c r="K33" s="85" t="str">
        <f t="shared" si="0"/>
        <v>No</v>
      </c>
    </row>
    <row r="34" spans="1:11" x14ac:dyDescent="0.25">
      <c r="A34" s="82" t="s">
        <v>323</v>
      </c>
      <c r="B34" s="60" t="s">
        <v>213</v>
      </c>
      <c r="C34" s="5">
        <v>25.637225845</v>
      </c>
      <c r="D34" s="5" t="str">
        <f t="shared" si="4"/>
        <v>N/A</v>
      </c>
      <c r="E34" s="5">
        <v>25.723462832999999</v>
      </c>
      <c r="F34" s="5" t="str">
        <f t="shared" si="5"/>
        <v>N/A</v>
      </c>
      <c r="G34" s="5">
        <v>25.549180327999998</v>
      </c>
      <c r="H34" s="5" t="str">
        <f t="shared" si="6"/>
        <v>N/A</v>
      </c>
      <c r="I34" s="6">
        <v>0.33639999999999998</v>
      </c>
      <c r="J34" s="6">
        <v>-0.67800000000000005</v>
      </c>
      <c r="K34" s="85" t="str">
        <f t="shared" si="0"/>
        <v>Yes</v>
      </c>
    </row>
    <row r="35" spans="1:11" x14ac:dyDescent="0.25">
      <c r="A35" s="82" t="s">
        <v>1704</v>
      </c>
      <c r="B35" s="60" t="s">
        <v>213</v>
      </c>
      <c r="C35" s="5">
        <v>26.200355661</v>
      </c>
      <c r="D35" s="5" t="str">
        <f t="shared" si="4"/>
        <v>N/A</v>
      </c>
      <c r="E35" s="5">
        <v>26.194554910000001</v>
      </c>
      <c r="F35" s="5" t="str">
        <f>IF($B35="N/A","N/A",IF(E35&lt;0,"No","Yes"))</f>
        <v>N/A</v>
      </c>
      <c r="G35" s="5">
        <v>25.674863387999999</v>
      </c>
      <c r="H35" s="5" t="str">
        <f t="shared" si="6"/>
        <v>N/A</v>
      </c>
      <c r="I35" s="6">
        <v>-2.1999999999999999E-2</v>
      </c>
      <c r="J35" s="6">
        <v>-1.98</v>
      </c>
      <c r="K35" s="85" t="str">
        <f t="shared" si="0"/>
        <v>Yes</v>
      </c>
    </row>
    <row r="36" spans="1:11" x14ac:dyDescent="0.25">
      <c r="A36" s="83" t="s">
        <v>372</v>
      </c>
      <c r="B36" s="1" t="s">
        <v>213</v>
      </c>
      <c r="C36" s="4">
        <v>88.660343806</v>
      </c>
      <c r="D36" s="5" t="str">
        <f t="shared" ref="D36:D39" si="7">IF($B36="N/A","N/A",IF(C36&lt;0,"No","Yes"))</f>
        <v>N/A</v>
      </c>
      <c r="E36" s="4">
        <v>87.941266442</v>
      </c>
      <c r="F36" s="5" t="str">
        <f t="shared" ref="F36:F39" si="8">IF($B36="N/A","N/A",IF(E36&lt;0,"No","Yes"))</f>
        <v>N/A</v>
      </c>
      <c r="G36" s="4">
        <v>87.546448087000002</v>
      </c>
      <c r="H36" s="5" t="str">
        <f t="shared" ref="H36:H39" si="9">IF($B36="N/A","N/A",IF(G36&lt;0,"No","Yes"))</f>
        <v>N/A</v>
      </c>
      <c r="I36" s="6">
        <v>-0.81100000000000005</v>
      </c>
      <c r="J36" s="6">
        <v>-0.44900000000000001</v>
      </c>
      <c r="K36" s="85" t="str">
        <f>IF(J36="Div by 0", "N/A", IF(J36="N/A","N/A", IF(J36&gt;30, "No", IF(J36&lt;-30, "No", "Yes"))))</f>
        <v>Yes</v>
      </c>
    </row>
    <row r="37" spans="1:11" x14ac:dyDescent="0.25">
      <c r="A37" s="83" t="s">
        <v>373</v>
      </c>
      <c r="B37" s="1" t="s">
        <v>213</v>
      </c>
      <c r="C37" s="4">
        <v>9.3894487254999994</v>
      </c>
      <c r="D37" s="5" t="str">
        <f t="shared" si="7"/>
        <v>N/A</v>
      </c>
      <c r="E37" s="4">
        <v>10.009177118</v>
      </c>
      <c r="F37" s="5" t="str">
        <f t="shared" si="8"/>
        <v>N/A</v>
      </c>
      <c r="G37" s="4">
        <v>10.453551913</v>
      </c>
      <c r="H37" s="5" t="str">
        <f t="shared" si="9"/>
        <v>N/A</v>
      </c>
      <c r="I37" s="6">
        <v>6.6</v>
      </c>
      <c r="J37" s="6">
        <v>4.4400000000000004</v>
      </c>
      <c r="K37" s="85" t="str">
        <f>IF(J37="Div by 0", "N/A", IF(J37="N/A","N/A", IF(J37&gt;30, "No", IF(J37&lt;-30, "No", "Yes"))))</f>
        <v>Yes</v>
      </c>
    </row>
    <row r="38" spans="1:11" x14ac:dyDescent="0.25">
      <c r="A38" s="83" t="s">
        <v>374</v>
      </c>
      <c r="B38" s="1" t="s">
        <v>213</v>
      </c>
      <c r="C38" s="4">
        <v>0.34973325430000002</v>
      </c>
      <c r="D38" s="5" t="str">
        <f t="shared" si="7"/>
        <v>N/A</v>
      </c>
      <c r="E38" s="4">
        <v>0.30284490670000003</v>
      </c>
      <c r="F38" s="5" t="str">
        <f t="shared" si="8"/>
        <v>N/A</v>
      </c>
      <c r="G38" s="4">
        <v>0.20491803280000001</v>
      </c>
      <c r="H38" s="5" t="str">
        <f t="shared" si="9"/>
        <v>N/A</v>
      </c>
      <c r="I38" s="6">
        <v>-13.4</v>
      </c>
      <c r="J38" s="6">
        <v>-32.299999999999997</v>
      </c>
      <c r="K38" s="85" t="str">
        <f>IF(J38="Div by 0", "N/A", IF(J38="N/A","N/A", IF(J38&gt;30, "No", IF(J38&lt;-30, "No", "Yes"))))</f>
        <v>No</v>
      </c>
    </row>
    <row r="39" spans="1:11" x14ac:dyDescent="0.25">
      <c r="A39" s="100" t="s">
        <v>375</v>
      </c>
      <c r="B39" s="101" t="s">
        <v>213</v>
      </c>
      <c r="C39" s="98">
        <v>0.56609365739999995</v>
      </c>
      <c r="D39" s="94" t="str">
        <f t="shared" si="7"/>
        <v>N/A</v>
      </c>
      <c r="E39" s="98">
        <v>0.60568981340000005</v>
      </c>
      <c r="F39" s="94" t="str">
        <f t="shared" si="8"/>
        <v>N/A</v>
      </c>
      <c r="G39" s="98">
        <v>0.59562841529999999</v>
      </c>
      <c r="H39" s="94" t="str">
        <f t="shared" si="9"/>
        <v>N/A</v>
      </c>
      <c r="I39" s="95">
        <v>6.9950000000000001</v>
      </c>
      <c r="J39" s="95">
        <v>-1.66</v>
      </c>
      <c r="K39" s="96" t="str">
        <f>IF(J39="Div by 0", "N/A", IF(J39="N/A","N/A", IF(J39&gt;30, "No", IF(J39&lt;-30, "No", "Yes"))))</f>
        <v>Yes</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135992</v>
      </c>
      <c r="D7" s="18" t="str">
        <f>IF($B7="N/A","N/A",IF(C7&gt;15,"No",IF(C7&lt;-15,"No","Yes")))</f>
        <v>N/A</v>
      </c>
      <c r="E7" s="17">
        <v>139311</v>
      </c>
      <c r="F7" s="18" t="str">
        <f>IF($B7="N/A","N/A",IF(E7&gt;15,"No",IF(E7&lt;-15,"No","Yes")))</f>
        <v>N/A</v>
      </c>
      <c r="G7" s="17">
        <v>127797</v>
      </c>
      <c r="H7" s="18" t="str">
        <f>IF($B7="N/A","N/A",IF(G7&gt;15,"No",IF(G7&lt;-15,"No","Yes")))</f>
        <v>N/A</v>
      </c>
      <c r="I7" s="19">
        <v>2.4409999999999998</v>
      </c>
      <c r="J7" s="19">
        <v>-8.26</v>
      </c>
      <c r="K7" s="86" t="str">
        <f t="shared" ref="K7:K24" si="0">IF(J7="Div by 0", "N/A", IF(J7="N/A","N/A", IF(J7&gt;30, "No", IF(J7&lt;-30, "No", "Yes"))))</f>
        <v>Yes</v>
      </c>
    </row>
    <row r="8" spans="1:11" x14ac:dyDescent="0.25">
      <c r="A8" s="102" t="s">
        <v>362</v>
      </c>
      <c r="B8" s="16" t="s">
        <v>213</v>
      </c>
      <c r="C8" s="20">
        <v>99.210982998999995</v>
      </c>
      <c r="D8" s="18" t="str">
        <f>IF($B8="N/A","N/A",IF(C8&gt;15,"No",IF(C8&lt;-15,"No","Yes")))</f>
        <v>N/A</v>
      </c>
      <c r="E8" s="20">
        <v>99.150103006999998</v>
      </c>
      <c r="F8" s="18" t="str">
        <f>IF($B8="N/A","N/A",IF(E8&gt;15,"No",IF(E8&lt;-15,"No","Yes")))</f>
        <v>N/A</v>
      </c>
      <c r="G8" s="20">
        <v>99.370094760000001</v>
      </c>
      <c r="H8" s="18" t="str">
        <f>IF($B8="N/A","N/A",IF(G8&gt;15,"No",IF(G8&lt;-15,"No","Yes")))</f>
        <v>N/A</v>
      </c>
      <c r="I8" s="19">
        <v>-6.0999999999999999E-2</v>
      </c>
      <c r="J8" s="19">
        <v>0.22189999999999999</v>
      </c>
      <c r="K8" s="86" t="str">
        <f t="shared" si="0"/>
        <v>Yes</v>
      </c>
    </row>
    <row r="9" spans="1:11" x14ac:dyDescent="0.25">
      <c r="A9" s="102" t="s">
        <v>119</v>
      </c>
      <c r="B9" s="21" t="s">
        <v>213</v>
      </c>
      <c r="C9" s="4">
        <v>0.78901700100000005</v>
      </c>
      <c r="D9" s="5" t="str">
        <f>IF($B9="N/A","N/A",IF(C9&gt;15,"No",IF(C9&lt;-15,"No","Yes")))</f>
        <v>N/A</v>
      </c>
      <c r="E9" s="4">
        <v>0.8498969931</v>
      </c>
      <c r="F9" s="5" t="str">
        <f>IF($B9="N/A","N/A",IF(E9&gt;15,"No",IF(E9&lt;-15,"No","Yes")))</f>
        <v>N/A</v>
      </c>
      <c r="G9" s="4">
        <v>0.62990524029999995</v>
      </c>
      <c r="H9" s="5" t="str">
        <f>IF($B9="N/A","N/A",IF(G9&gt;15,"No",IF(G9&lt;-15,"No","Yes")))</f>
        <v>N/A</v>
      </c>
      <c r="I9" s="6">
        <v>7.7160000000000002</v>
      </c>
      <c r="J9" s="6">
        <v>-25.9</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102" t="s">
        <v>834</v>
      </c>
      <c r="B11" s="21" t="s">
        <v>214</v>
      </c>
      <c r="C11" s="4">
        <v>99.963968468999994</v>
      </c>
      <c r="D11" s="5" t="str">
        <f>IF(OR($B11="N/A",$C11="N/A"),"N/A",IF(C11&gt;100,"No",IF(C11&lt;95,"No","Yes")))</f>
        <v>Yes</v>
      </c>
      <c r="E11" s="4">
        <v>99.977029810999994</v>
      </c>
      <c r="F11" s="5" t="str">
        <f>IF(OR($B11="N/A",$E11="N/A"),"N/A",IF(E11&gt;100,"No",IF(E11&lt;95,"No","Yes")))</f>
        <v>Yes</v>
      </c>
      <c r="G11" s="4">
        <v>99.215944035999996</v>
      </c>
      <c r="H11" s="5" t="str">
        <f>IF($B11="N/A","N/A",IF(G11&gt;100,"No",IF(G11&lt;95,"No","Yes")))</f>
        <v>Yes</v>
      </c>
      <c r="I11" s="6">
        <v>1.3100000000000001E-2</v>
      </c>
      <c r="J11" s="6">
        <v>-0.76100000000000001</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36.816136243000003</v>
      </c>
      <c r="D13" s="5" t="str">
        <f t="shared" si="1"/>
        <v>No</v>
      </c>
      <c r="E13" s="4">
        <v>37.364601503000003</v>
      </c>
      <c r="F13" s="5" t="str">
        <f t="shared" si="2"/>
        <v>No</v>
      </c>
      <c r="G13" s="4">
        <v>41.519753985000001</v>
      </c>
      <c r="H13" s="5" t="str">
        <f t="shared" si="3"/>
        <v>No</v>
      </c>
      <c r="I13" s="6">
        <v>1.49</v>
      </c>
      <c r="J13" s="6">
        <v>11.12</v>
      </c>
      <c r="K13" s="85" t="str">
        <f t="shared" si="0"/>
        <v>Yes</v>
      </c>
    </row>
    <row r="14" spans="1:11" x14ac:dyDescent="0.25">
      <c r="A14" s="102" t="s">
        <v>13</v>
      </c>
      <c r="B14" s="21" t="s">
        <v>213</v>
      </c>
      <c r="C14" s="22">
        <v>134919</v>
      </c>
      <c r="D14" s="5" t="str">
        <f>IF($B14="N/A","N/A",IF(C14&gt;15,"No",IF(C14&lt;-15,"No","Yes")))</f>
        <v>N/A</v>
      </c>
      <c r="E14" s="22">
        <v>138127</v>
      </c>
      <c r="F14" s="5" t="str">
        <f>IF($B14="N/A","N/A",IF(E14&gt;15,"No",IF(E14&lt;-15,"No","Yes")))</f>
        <v>N/A</v>
      </c>
      <c r="G14" s="22">
        <v>126992</v>
      </c>
      <c r="H14" s="5" t="str">
        <f>IF($B14="N/A","N/A",IF(G14&gt;15,"No",IF(G14&lt;-15,"No","Yes")))</f>
        <v>N/A</v>
      </c>
      <c r="I14" s="6">
        <v>2.3780000000000001</v>
      </c>
      <c r="J14" s="6">
        <v>-8.06</v>
      </c>
      <c r="K14" s="85" t="str">
        <f t="shared" si="0"/>
        <v>Yes</v>
      </c>
    </row>
    <row r="15" spans="1:11" x14ac:dyDescent="0.25">
      <c r="A15" s="102" t="s">
        <v>439</v>
      </c>
      <c r="B15" s="21" t="s">
        <v>215</v>
      </c>
      <c r="C15" s="4">
        <v>3.8096932233</v>
      </c>
      <c r="D15" s="5" t="str">
        <f>IF($B15="N/A","N/A",IF(C15&gt;20,"No",IF(C15&lt;5,"No","Yes")))</f>
        <v>No</v>
      </c>
      <c r="E15" s="4">
        <v>4.1910705364999998</v>
      </c>
      <c r="F15" s="5" t="str">
        <f>IF($B15="N/A","N/A",IF(E15&gt;20,"No",IF(E15&lt;5,"No","Yes")))</f>
        <v>No</v>
      </c>
      <c r="G15" s="4">
        <v>2.3977888370999998</v>
      </c>
      <c r="H15" s="5" t="str">
        <f>IF($B15="N/A","N/A",IF(G15&gt;20,"No",IF(G15&lt;5,"No","Yes")))</f>
        <v>No</v>
      </c>
      <c r="I15" s="6">
        <v>10.01</v>
      </c>
      <c r="J15" s="6">
        <v>-42.8</v>
      </c>
      <c r="K15" s="85" t="str">
        <f t="shared" si="0"/>
        <v>No</v>
      </c>
    </row>
    <row r="16" spans="1:11" x14ac:dyDescent="0.25">
      <c r="A16" s="102" t="s">
        <v>440</v>
      </c>
      <c r="B16" s="16" t="s">
        <v>213</v>
      </c>
      <c r="C16" s="4">
        <v>96.190306777000004</v>
      </c>
      <c r="D16" s="5" t="str">
        <f>IF($B16="N/A","N/A",IF(C16&gt;15,"No",IF(C16&lt;-15,"No","Yes")))</f>
        <v>N/A</v>
      </c>
      <c r="E16" s="4">
        <v>95.808929462999998</v>
      </c>
      <c r="F16" s="5" t="str">
        <f>IF($B16="N/A","N/A",IF(E16&gt;15,"No",IF(E16&lt;-15,"No","Yes")))</f>
        <v>N/A</v>
      </c>
      <c r="G16" s="4">
        <v>97.602211163000007</v>
      </c>
      <c r="H16" s="5" t="str">
        <f>IF($B16="N/A","N/A",IF(G16&gt;15,"No",IF(G16&lt;-15,"No","Yes")))</f>
        <v>N/A</v>
      </c>
      <c r="I16" s="6">
        <v>-0.39600000000000002</v>
      </c>
      <c r="J16" s="6">
        <v>1.8720000000000001</v>
      </c>
      <c r="K16" s="85" t="str">
        <f t="shared" si="0"/>
        <v>Yes</v>
      </c>
    </row>
    <row r="17" spans="1:11" x14ac:dyDescent="0.25">
      <c r="A17" s="102" t="s">
        <v>441</v>
      </c>
      <c r="B17" s="21" t="s">
        <v>235</v>
      </c>
      <c r="C17" s="4">
        <v>7.0790622522</v>
      </c>
      <c r="D17" s="5" t="str">
        <f>IF($B17="N/A","N/A",IF(C17&gt;1,"Yes","No"))</f>
        <v>Yes</v>
      </c>
      <c r="E17" s="4">
        <v>9.0532625771999999</v>
      </c>
      <c r="F17" s="5" t="str">
        <f>IF($B17="N/A","N/A",IF(E17&gt;1,"Yes","No"))</f>
        <v>Yes</v>
      </c>
      <c r="G17" s="4">
        <v>5.3412813406000001</v>
      </c>
      <c r="H17" s="5" t="str">
        <f>IF($B17="N/A","N/A",IF(G17&gt;1,"Yes","No"))</f>
        <v>Yes</v>
      </c>
      <c r="I17" s="6">
        <v>27.89</v>
      </c>
      <c r="J17" s="6">
        <v>-41</v>
      </c>
      <c r="K17" s="85" t="str">
        <f t="shared" si="0"/>
        <v>No</v>
      </c>
    </row>
    <row r="18" spans="1:11" x14ac:dyDescent="0.25">
      <c r="A18" s="102" t="s">
        <v>857</v>
      </c>
      <c r="B18" s="21" t="s">
        <v>213</v>
      </c>
      <c r="C18" s="62">
        <v>2250.8210659000001</v>
      </c>
      <c r="D18" s="5" t="str">
        <f>IF($B18="N/A","N/A",IF(C18&gt;15,"No",IF(C18&lt;-15,"No","Yes")))</f>
        <v>N/A</v>
      </c>
      <c r="E18" s="62">
        <v>1626.5016393000001</v>
      </c>
      <c r="F18" s="5" t="str">
        <f>IF($B18="N/A","N/A",IF(E18&gt;15,"No",IF(E18&lt;-15,"No","Yes")))</f>
        <v>N/A</v>
      </c>
      <c r="G18" s="62">
        <v>2101.6124134000002</v>
      </c>
      <c r="H18" s="5" t="str">
        <f>IF($B18="N/A","N/A",IF(G18&gt;15,"No",IF(G18&lt;-15,"No","Yes")))</f>
        <v>N/A</v>
      </c>
      <c r="I18" s="6">
        <v>-27.7</v>
      </c>
      <c r="J18" s="6">
        <v>29.21</v>
      </c>
      <c r="K18" s="85" t="str">
        <f t="shared" si="0"/>
        <v>Yes</v>
      </c>
    </row>
    <row r="19" spans="1:11" x14ac:dyDescent="0.25">
      <c r="A19" s="84" t="s">
        <v>131</v>
      </c>
      <c r="B19" s="21" t="s">
        <v>213</v>
      </c>
      <c r="C19" s="22">
        <v>48</v>
      </c>
      <c r="D19" s="21" t="s">
        <v>213</v>
      </c>
      <c r="E19" s="22">
        <v>18</v>
      </c>
      <c r="F19" s="21" t="s">
        <v>213</v>
      </c>
      <c r="G19" s="22">
        <v>11</v>
      </c>
      <c r="H19" s="5" t="str">
        <f>IF($B19="N/A","N/A",IF(G19&gt;15,"No",IF(G19&lt;-15,"No","Yes")))</f>
        <v>N/A</v>
      </c>
      <c r="I19" s="6">
        <v>-62.5</v>
      </c>
      <c r="J19" s="6">
        <v>-94.4</v>
      </c>
      <c r="K19" s="85" t="str">
        <f t="shared" si="0"/>
        <v>No</v>
      </c>
    </row>
    <row r="20" spans="1:11" x14ac:dyDescent="0.25">
      <c r="A20" s="84" t="s">
        <v>346</v>
      </c>
      <c r="B20" s="16" t="s">
        <v>213</v>
      </c>
      <c r="C20" s="4">
        <v>3.5296193900000002E-2</v>
      </c>
      <c r="D20" s="21" t="s">
        <v>213</v>
      </c>
      <c r="E20" s="4">
        <v>1.29207313E-2</v>
      </c>
      <c r="F20" s="21" t="s">
        <v>213</v>
      </c>
      <c r="G20" s="4">
        <v>7.8249099999999996E-4</v>
      </c>
      <c r="H20" s="5" t="str">
        <f>IF($B20="N/A","N/A",IF(G20&gt;15,"No",IF(G20&lt;-15,"No","Yes")))</f>
        <v>N/A</v>
      </c>
      <c r="I20" s="6">
        <v>-63.4</v>
      </c>
      <c r="J20" s="6">
        <v>-93.9</v>
      </c>
      <c r="K20" s="85" t="str">
        <f t="shared" si="0"/>
        <v>No</v>
      </c>
    </row>
    <row r="21" spans="1:11" ht="25" x14ac:dyDescent="0.25">
      <c r="A21" s="84" t="s">
        <v>836</v>
      </c>
      <c r="B21" s="21" t="s">
        <v>213</v>
      </c>
      <c r="C21" s="62">
        <v>894.9375</v>
      </c>
      <c r="D21" s="5" t="str">
        <f>IF($B21="N/A","N/A",IF(C21&gt;60,"No",IF(C21&lt;15,"No","Yes")))</f>
        <v>N/A</v>
      </c>
      <c r="E21" s="62">
        <v>1946.8333333</v>
      </c>
      <c r="F21" s="5" t="str">
        <f>IF($B21="N/A","N/A",IF(E21&gt;60,"No",IF(E21&lt;15,"No","Yes")))</f>
        <v>N/A</v>
      </c>
      <c r="G21" s="62">
        <v>1662</v>
      </c>
      <c r="H21" s="5" t="str">
        <f>IF($B21="N/A","N/A",IF(G21&gt;60,"No",IF(G21&lt;15,"No","Yes")))</f>
        <v>N/A</v>
      </c>
      <c r="I21" s="6">
        <v>117.5</v>
      </c>
      <c r="J21" s="6">
        <v>-14.6</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1750</v>
      </c>
      <c r="J22" s="6" t="s">
        <v>1750</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129779</v>
      </c>
      <c r="D6" s="5" t="str">
        <f>IF($B6="N/A","N/A",IF(C6&gt;15,"No",IF(C6&lt;-15,"No","Yes")))</f>
        <v>N/A</v>
      </c>
      <c r="E6" s="22">
        <v>132338</v>
      </c>
      <c r="F6" s="5" t="str">
        <f>IF($B6="N/A","N/A",IF(E6&gt;15,"No",IF(E6&lt;-15,"No","Yes")))</f>
        <v>N/A</v>
      </c>
      <c r="G6" s="22">
        <v>123947</v>
      </c>
      <c r="H6" s="5" t="str">
        <f>IF($B6="N/A","N/A",IF(G6&gt;15,"No",IF(G6&lt;-15,"No","Yes")))</f>
        <v>N/A</v>
      </c>
      <c r="I6" s="6">
        <v>1.972</v>
      </c>
      <c r="J6" s="6">
        <v>-6.34</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161.75682133000001</v>
      </c>
      <c r="D9" s="5" t="str">
        <f>IF($B9="N/A","N/A",IF(C9&gt;100,"No",IF(C9&lt;50,"No","Yes")))</f>
        <v>No</v>
      </c>
      <c r="E9" s="23">
        <v>165.16280635999999</v>
      </c>
      <c r="F9" s="5" t="str">
        <f>IF($B9="N/A","N/A",IF(E9&gt;100,"No",IF(E9&lt;50,"No","Yes")))</f>
        <v>No</v>
      </c>
      <c r="G9" s="23">
        <v>172.26710101</v>
      </c>
      <c r="H9" s="5" t="str">
        <f>IF($B9="N/A","N/A",IF(G9&gt;100,"No",IF(G9&lt;50,"No","Yes")))</f>
        <v>No</v>
      </c>
      <c r="I9" s="6">
        <v>2.1059999999999999</v>
      </c>
      <c r="J9" s="6">
        <v>4.3010000000000002</v>
      </c>
      <c r="K9" s="85" t="str">
        <f t="shared" si="0"/>
        <v>Yes</v>
      </c>
    </row>
    <row r="10" spans="1:11" ht="25" x14ac:dyDescent="0.25">
      <c r="A10" s="104" t="s">
        <v>839</v>
      </c>
      <c r="B10" s="21" t="s">
        <v>213</v>
      </c>
      <c r="C10" s="23">
        <v>206.33490767999999</v>
      </c>
      <c r="D10" s="5" t="str">
        <f>IF($B10="N/A","N/A",IF(C10&gt;15,"No",IF(C10&lt;-15,"No","Yes")))</f>
        <v>N/A</v>
      </c>
      <c r="E10" s="23">
        <v>218.14466887</v>
      </c>
      <c r="F10" s="5" t="str">
        <f>IF($B10="N/A","N/A",IF(E10&gt;15,"No",IF(E10&lt;-15,"No","Yes")))</f>
        <v>N/A</v>
      </c>
      <c r="G10" s="23">
        <v>221.47921402</v>
      </c>
      <c r="H10" s="5" t="str">
        <f>IF($B10="N/A","N/A",IF(G10&gt;15,"No",IF(G10&lt;-15,"No","Yes")))</f>
        <v>N/A</v>
      </c>
      <c r="I10" s="6">
        <v>5.7240000000000002</v>
      </c>
      <c r="J10" s="6">
        <v>1.5289999999999999</v>
      </c>
      <c r="K10" s="85" t="str">
        <f t="shared" si="0"/>
        <v>Yes</v>
      </c>
    </row>
    <row r="11" spans="1:11" ht="25" x14ac:dyDescent="0.25">
      <c r="A11" s="104" t="s">
        <v>840</v>
      </c>
      <c r="B11" s="21" t="s">
        <v>213</v>
      </c>
      <c r="C11" s="23">
        <v>462.92045454999999</v>
      </c>
      <c r="D11" s="5" t="str">
        <f>IF($B11="N/A","N/A",IF(C11&gt;15,"No",IF(C11&lt;-15,"No","Yes")))</f>
        <v>N/A</v>
      </c>
      <c r="E11" s="23">
        <v>470.70619298999998</v>
      </c>
      <c r="F11" s="5" t="str">
        <f>IF($B11="N/A","N/A",IF(E11&gt;15,"No",IF(E11&lt;-15,"No","Yes")))</f>
        <v>N/A</v>
      </c>
      <c r="G11" s="23">
        <v>494.56553756</v>
      </c>
      <c r="H11" s="5" t="str">
        <f>IF($B11="N/A","N/A",IF(G11&gt;15,"No",IF(G11&lt;-15,"No","Yes")))</f>
        <v>N/A</v>
      </c>
      <c r="I11" s="6">
        <v>1.6819999999999999</v>
      </c>
      <c r="J11" s="6">
        <v>5.069</v>
      </c>
      <c r="K11" s="85" t="str">
        <f t="shared" si="0"/>
        <v>Yes</v>
      </c>
    </row>
    <row r="12" spans="1:11" ht="25" x14ac:dyDescent="0.25">
      <c r="A12" s="104" t="s">
        <v>841</v>
      </c>
      <c r="B12" s="21" t="s">
        <v>213</v>
      </c>
      <c r="C12" s="23">
        <v>760.19426324000005</v>
      </c>
      <c r="D12" s="5" t="str">
        <f>IF($B12="N/A","N/A",IF(C12&gt;15,"No",IF(C12&lt;-15,"No","Yes")))</f>
        <v>N/A</v>
      </c>
      <c r="E12" s="23">
        <v>731.66451069000004</v>
      </c>
      <c r="F12" s="5" t="str">
        <f>IF($B12="N/A","N/A",IF(E12&gt;15,"No",IF(E12&lt;-15,"No","Yes")))</f>
        <v>N/A</v>
      </c>
      <c r="G12" s="23">
        <v>752.37495326999999</v>
      </c>
      <c r="H12" s="5" t="str">
        <f>IF($B12="N/A","N/A",IF(G12&gt;15,"No",IF(G12&lt;-15,"No","Yes")))</f>
        <v>N/A</v>
      </c>
      <c r="I12" s="6">
        <v>-3.75</v>
      </c>
      <c r="J12" s="6">
        <v>2.831</v>
      </c>
      <c r="K12" s="85" t="str">
        <f t="shared" si="0"/>
        <v>Yes</v>
      </c>
    </row>
    <row r="13" spans="1:11" x14ac:dyDescent="0.25">
      <c r="A13" s="104" t="s">
        <v>650</v>
      </c>
      <c r="B13" s="21" t="s">
        <v>237</v>
      </c>
      <c r="C13" s="4">
        <v>85.128564714000007</v>
      </c>
      <c r="D13" s="5" t="str">
        <f>IF($B13="N/A","N/A",IF(C13&gt;99,"No",IF(C13&lt;75,"No","Yes")))</f>
        <v>Yes</v>
      </c>
      <c r="E13" s="4">
        <v>85.099517900999999</v>
      </c>
      <c r="F13" s="5" t="str">
        <f>IF($B13="N/A","N/A",IF(E13&gt;99,"No",IF(E13&lt;75,"No","Yes")))</f>
        <v>Yes</v>
      </c>
      <c r="G13" s="4">
        <v>84.571631422999999</v>
      </c>
      <c r="H13" s="5" t="str">
        <f>IF($B13="N/A","N/A",IF(G13&gt;99,"No",IF(G13&lt;75,"No","Yes")))</f>
        <v>Yes</v>
      </c>
      <c r="I13" s="6">
        <v>-3.4000000000000002E-2</v>
      </c>
      <c r="J13" s="6">
        <v>-0.62</v>
      </c>
      <c r="K13" s="85" t="str">
        <f t="shared" ref="K13:K24" si="1">IF(J13="Div by 0", "N/A", IF(J13="N/A","N/A", IF(J13&gt;30, "No", IF(J13&lt;-30, "No", "Yes"))))</f>
        <v>Yes</v>
      </c>
    </row>
    <row r="14" spans="1:11" x14ac:dyDescent="0.25">
      <c r="A14" s="104" t="s">
        <v>492</v>
      </c>
      <c r="B14" s="21" t="s">
        <v>213</v>
      </c>
      <c r="C14" s="5">
        <v>99.866037890000001</v>
      </c>
      <c r="D14" s="5" t="str">
        <f>IF($B14="N/A","N/A",IF(C14&gt;15,"No",IF(C14&lt;-15,"No","Yes")))</f>
        <v>N/A</v>
      </c>
      <c r="E14" s="5">
        <v>99.907653237999995</v>
      </c>
      <c r="F14" s="5" t="str">
        <f>IF($B14="N/A","N/A",IF(E14&gt;15,"No",IF(E14&lt;-15,"No","Yes")))</f>
        <v>N/A</v>
      </c>
      <c r="G14" s="5">
        <v>99.926543539999997</v>
      </c>
      <c r="H14" s="5" t="str">
        <f>IF($B14="N/A","N/A",IF(G14&gt;15,"No",IF(G14&lt;-15,"No","Yes")))</f>
        <v>N/A</v>
      </c>
      <c r="I14" s="6">
        <v>4.1700000000000001E-2</v>
      </c>
      <c r="J14" s="6">
        <v>1.89E-2</v>
      </c>
      <c r="K14" s="85" t="str">
        <f t="shared" si="1"/>
        <v>Yes</v>
      </c>
    </row>
    <row r="15" spans="1:11" x14ac:dyDescent="0.25">
      <c r="A15" s="104" t="s">
        <v>842</v>
      </c>
      <c r="B15" s="21" t="s">
        <v>213</v>
      </c>
      <c r="C15" s="22">
        <v>9.1498944085999998</v>
      </c>
      <c r="D15" s="5" t="str">
        <f>IF($B15="N/A","N/A",IF(C15&gt;15,"No",IF(C15&lt;-15,"No","Yes")))</f>
        <v>N/A</v>
      </c>
      <c r="E15" s="6">
        <v>9.0769497399999999</v>
      </c>
      <c r="F15" s="5" t="str">
        <f>IF($B15="N/A","N/A",IF(E15&gt;15,"No",IF(E15&lt;-15,"No","Yes")))</f>
        <v>N/A</v>
      </c>
      <c r="G15" s="6">
        <v>9.4294347332000008</v>
      </c>
      <c r="H15" s="5" t="str">
        <f>IF($B15="N/A","N/A",IF(G15&gt;15,"No",IF(G15&lt;-15,"No","Yes")))</f>
        <v>N/A</v>
      </c>
      <c r="I15" s="6">
        <v>-0.79700000000000004</v>
      </c>
      <c r="J15" s="6">
        <v>3.883</v>
      </c>
      <c r="K15" s="85" t="str">
        <f t="shared" si="1"/>
        <v>Yes</v>
      </c>
    </row>
    <row r="16" spans="1:11" x14ac:dyDescent="0.25">
      <c r="A16" s="105" t="s">
        <v>651</v>
      </c>
      <c r="B16" s="29" t="s">
        <v>238</v>
      </c>
      <c r="C16" s="5">
        <v>14.26039652</v>
      </c>
      <c r="D16" s="5" t="str">
        <f>IF($B16="N/A","N/A",IF(C16&gt;20,"No",IF(C16&lt;=0,"No","Yes")))</f>
        <v>Yes</v>
      </c>
      <c r="E16" s="5">
        <v>14.268766340999999</v>
      </c>
      <c r="F16" s="5" t="str">
        <f>IF($B16="N/A","N/A",IF(E16&gt;20,"No",IF(E16&lt;=0,"No","Yes")))</f>
        <v>Yes</v>
      </c>
      <c r="G16" s="5">
        <v>14.856349891000001</v>
      </c>
      <c r="H16" s="5" t="str">
        <f>IF($B16="N/A","N/A",IF(G16&gt;20,"No",IF(G16&lt;=0,"No","Yes")))</f>
        <v>Yes</v>
      </c>
      <c r="I16" s="6">
        <v>5.8700000000000002E-2</v>
      </c>
      <c r="J16" s="6">
        <v>4.1180000000000003</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15.238612417000001</v>
      </c>
      <c r="D18" s="5" t="str">
        <f>IF($B18="N/A","N/A",IF(C18&gt;15,"No",IF(C18&lt;-15,"No","Yes")))</f>
        <v>N/A</v>
      </c>
      <c r="E18" s="6">
        <v>15.099666366999999</v>
      </c>
      <c r="F18" s="5" t="str">
        <f>IF($B18="N/A","N/A",IF(E18&gt;15,"No",IF(E18&lt;-15,"No","Yes")))</f>
        <v>N/A</v>
      </c>
      <c r="G18" s="6">
        <v>15.529597045999999</v>
      </c>
      <c r="H18" s="5" t="str">
        <f>IF($B18="N/A","N/A",IF(G18&gt;15,"No",IF(G18&lt;-15,"No","Yes")))</f>
        <v>N/A</v>
      </c>
      <c r="I18" s="6">
        <v>-0.91200000000000003</v>
      </c>
      <c r="J18" s="6">
        <v>2.847</v>
      </c>
      <c r="K18" s="85" t="str">
        <f t="shared" si="1"/>
        <v>Yes</v>
      </c>
    </row>
    <row r="19" spans="1:11" x14ac:dyDescent="0.25">
      <c r="A19" s="104" t="s">
        <v>652</v>
      </c>
      <c r="B19" s="29" t="s">
        <v>239</v>
      </c>
      <c r="C19" s="5">
        <v>3.9297575100000003E-2</v>
      </c>
      <c r="D19" s="5" t="str">
        <f>IF($B19="N/A","N/A",IF(C19&gt;10,"No",IF(C19&lt;=0,"No","Yes")))</f>
        <v>Yes</v>
      </c>
      <c r="E19" s="5">
        <v>5.3650501000000003E-2</v>
      </c>
      <c r="F19" s="5" t="str">
        <f>IF($B19="N/A","N/A",IF(E19&gt;10,"No",IF(E19&lt;=0,"No","Yes")))</f>
        <v>Yes</v>
      </c>
      <c r="G19" s="5">
        <v>3.7112636900000003E-2</v>
      </c>
      <c r="H19" s="5" t="str">
        <f>IF($B19="N/A","N/A",IF(G19&gt;10,"No",IF(G19&lt;=0,"No","Yes")))</f>
        <v>Yes</v>
      </c>
      <c r="I19" s="6">
        <v>36.520000000000003</v>
      </c>
      <c r="J19" s="6">
        <v>-30.8</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27.607843137</v>
      </c>
      <c r="D21" s="5" t="str">
        <f>IF($B21="N/A","N/A",IF(C21&gt;15,"No",IF(C21&lt;-15,"No","Yes")))</f>
        <v>N/A</v>
      </c>
      <c r="E21" s="6">
        <v>29.338028169000001</v>
      </c>
      <c r="F21" s="5" t="str">
        <f>IF($B21="N/A","N/A",IF(E21&gt;15,"No",IF(E21&lt;-15,"No","Yes")))</f>
        <v>N/A</v>
      </c>
      <c r="G21" s="6">
        <v>29.52173913</v>
      </c>
      <c r="H21" s="5" t="str">
        <f>IF($B21="N/A","N/A",IF(G21&gt;15,"No",IF(G21&lt;-15,"No","Yes")))</f>
        <v>N/A</v>
      </c>
      <c r="I21" s="6">
        <v>6.2670000000000003</v>
      </c>
      <c r="J21" s="6">
        <v>0.62619999999999998</v>
      </c>
      <c r="K21" s="85" t="str">
        <f t="shared" si="1"/>
        <v>Yes</v>
      </c>
    </row>
    <row r="22" spans="1:11" x14ac:dyDescent="0.25">
      <c r="A22" s="104" t="s">
        <v>1681</v>
      </c>
      <c r="B22" s="29" t="s">
        <v>224</v>
      </c>
      <c r="C22" s="5">
        <v>0.57174119079999997</v>
      </c>
      <c r="D22" s="5" t="str">
        <f>IF($B22="N/A","N/A",IF(C22&gt;5,"No",IF(C22&lt;=0,"No","Yes")))</f>
        <v>Yes</v>
      </c>
      <c r="E22" s="5">
        <v>0.57806525710000001</v>
      </c>
      <c r="F22" s="5" t="str">
        <f>IF($B22="N/A","N/A",IF(E22&gt;5,"No",IF(E22&lt;=0,"No","Yes")))</f>
        <v>Yes</v>
      </c>
      <c r="G22" s="5">
        <v>0.3840351118</v>
      </c>
      <c r="H22" s="5" t="str">
        <f>IF($B22="N/A","N/A",IF(G22&gt;5,"No",IF(G22&lt;=0,"No","Yes")))</f>
        <v>Yes</v>
      </c>
      <c r="I22" s="6">
        <v>1.1060000000000001</v>
      </c>
      <c r="J22" s="6">
        <v>-33.6</v>
      </c>
      <c r="K22" s="85" t="str">
        <f t="shared" si="1"/>
        <v>No</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28.097035040000002</v>
      </c>
      <c r="D24" s="5" t="str">
        <f>IF($B24="N/A","N/A",IF(C24&gt;15,"No",IF(C24&lt;-15,"No","Yes")))</f>
        <v>N/A</v>
      </c>
      <c r="E24" s="6">
        <v>27.890196077999999</v>
      </c>
      <c r="F24" s="5" t="str">
        <f>IF($B24="N/A","N/A",IF(E24&gt;15,"No",IF(E24&lt;-15,"No","Yes")))</f>
        <v>N/A</v>
      </c>
      <c r="G24" s="6">
        <v>28.098739496</v>
      </c>
      <c r="H24" s="5" t="str">
        <f>IF($B24="N/A","N/A",IF(G24&gt;15,"No",IF(G24&lt;-15,"No","Yes")))</f>
        <v>N/A</v>
      </c>
      <c r="I24" s="6">
        <v>-0.73599999999999999</v>
      </c>
      <c r="J24" s="6">
        <v>0.74770000000000003</v>
      </c>
      <c r="K24" s="85" t="str">
        <f t="shared" si="1"/>
        <v>Yes</v>
      </c>
    </row>
    <row r="25" spans="1:11" x14ac:dyDescent="0.25">
      <c r="A25" s="104" t="s">
        <v>15</v>
      </c>
      <c r="B25" s="21" t="s">
        <v>240</v>
      </c>
      <c r="C25" s="5">
        <v>0.20342274169999999</v>
      </c>
      <c r="D25" s="5" t="str">
        <f>IF($B25="N/A","N/A",IF(C25&gt;20,"No",IF(C25&lt;1,"No","Yes")))</f>
        <v>No</v>
      </c>
      <c r="E25" s="5">
        <v>0.31132403390000002</v>
      </c>
      <c r="F25" s="5" t="str">
        <f>IF($B25="N/A","N/A",IF(E25&gt;20,"No",IF(E25&lt;1,"No","Yes")))</f>
        <v>No</v>
      </c>
      <c r="G25" s="5">
        <v>0.28883313030000002</v>
      </c>
      <c r="H25" s="5" t="str">
        <f>IF($B25="N/A","N/A",IF(G25&gt;20,"No",IF(G25&lt;1,"No","Yes")))</f>
        <v>No</v>
      </c>
      <c r="I25" s="6">
        <v>53.04</v>
      </c>
      <c r="J25" s="6">
        <v>-7.22</v>
      </c>
      <c r="K25" s="85" t="str">
        <f t="shared" ref="K25:K34" si="2">IF(J25="Div by 0", "N/A", IF(J25="N/A","N/A", IF(J25&gt;30, "No", IF(J25&lt;-30, "No", "Yes"))))</f>
        <v>Yes</v>
      </c>
    </row>
    <row r="26" spans="1:11" x14ac:dyDescent="0.25">
      <c r="A26" s="104" t="s">
        <v>159</v>
      </c>
      <c r="B26" s="21" t="s">
        <v>214</v>
      </c>
      <c r="C26" s="5">
        <v>0.61103876589999995</v>
      </c>
      <c r="D26" s="5" t="str">
        <f>IF($B26="N/A","N/A",IF(C26&gt;100,"No",IF(C26&lt;95,"No","Yes")))</f>
        <v>No</v>
      </c>
      <c r="E26" s="5">
        <v>0.63171575810000002</v>
      </c>
      <c r="F26" s="5" t="str">
        <f>IF($B26="N/A","N/A",IF(E26&gt;100,"No",IF(E26&lt;95,"No","Yes")))</f>
        <v>No</v>
      </c>
      <c r="G26" s="5">
        <v>0.42114774859999998</v>
      </c>
      <c r="H26" s="5" t="str">
        <f>IF($B26="N/A","N/A",IF(G26&gt;100,"No",IF(G26&lt;95,"No","Yes")))</f>
        <v>No</v>
      </c>
      <c r="I26" s="6">
        <v>3.3839999999999999</v>
      </c>
      <c r="J26" s="6">
        <v>-33.299999999999997</v>
      </c>
      <c r="K26" s="85" t="str">
        <f t="shared" si="2"/>
        <v>No</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15.508672434999999</v>
      </c>
      <c r="D28" s="5" t="str">
        <f>IF($B28="N/A","N/A",IF(C28&gt;30,"No",IF(C28&lt;5,"No","Yes")))</f>
        <v>Yes</v>
      </c>
      <c r="E28" s="5">
        <v>14.905771585</v>
      </c>
      <c r="F28" s="5" t="str">
        <f>IF($B28="N/A","N/A",IF(E28&gt;30,"No",IF(E28&lt;5,"No","Yes")))</f>
        <v>Yes</v>
      </c>
      <c r="G28" s="5">
        <v>13.408957054</v>
      </c>
      <c r="H28" s="5" t="str">
        <f>IF($B28="N/A","N/A",IF(G28&gt;30,"No",IF(G28&lt;5,"No","Yes")))</f>
        <v>Yes</v>
      </c>
      <c r="I28" s="6">
        <v>-3.89</v>
      </c>
      <c r="J28" s="6">
        <v>-10</v>
      </c>
      <c r="K28" s="85" t="str">
        <f t="shared" si="2"/>
        <v>Yes</v>
      </c>
    </row>
    <row r="29" spans="1:11" x14ac:dyDescent="0.25">
      <c r="A29" s="104" t="s">
        <v>847</v>
      </c>
      <c r="B29" s="21" t="s">
        <v>227</v>
      </c>
      <c r="C29" s="5">
        <v>42.663296834999997</v>
      </c>
      <c r="D29" s="5" t="str">
        <f>IF($B29="N/A","N/A",IF(C29&gt;75,"No",IF(C29&lt;15,"No","Yes")))</f>
        <v>Yes</v>
      </c>
      <c r="E29" s="5">
        <v>42.281884265999999</v>
      </c>
      <c r="F29" s="5" t="str">
        <f>IF($B29="N/A","N/A",IF(E29&gt;75,"No",IF(E29&lt;15,"No","Yes")))</f>
        <v>Yes</v>
      </c>
      <c r="G29" s="5">
        <v>41.951801979999999</v>
      </c>
      <c r="H29" s="5" t="str">
        <f>IF($B29="N/A","N/A",IF(G29&gt;75,"No",IF(G29&lt;15,"No","Yes")))</f>
        <v>Yes</v>
      </c>
      <c r="I29" s="6">
        <v>-0.89400000000000002</v>
      </c>
      <c r="J29" s="6">
        <v>-0.78100000000000003</v>
      </c>
      <c r="K29" s="85" t="str">
        <f t="shared" si="2"/>
        <v>Yes</v>
      </c>
    </row>
    <row r="30" spans="1:11" x14ac:dyDescent="0.25">
      <c r="A30" s="104" t="s">
        <v>848</v>
      </c>
      <c r="B30" s="21" t="s">
        <v>228</v>
      </c>
      <c r="C30" s="5">
        <v>41.828030728999998</v>
      </c>
      <c r="D30" s="5" t="str">
        <f>IF($B30="N/A","N/A",IF(C30&gt;70,"No",IF(C30&lt;25,"No","Yes")))</f>
        <v>Yes</v>
      </c>
      <c r="E30" s="5">
        <v>42.812344148999998</v>
      </c>
      <c r="F30" s="5" t="str">
        <f>IF($B30="N/A","N/A",IF(E30&gt;70,"No",IF(E30&lt;25,"No","Yes")))</f>
        <v>Yes</v>
      </c>
      <c r="G30" s="5">
        <v>42.220465199000003</v>
      </c>
      <c r="H30" s="5" t="str">
        <f>IF($B30="N/A","N/A",IF(G30&gt;70,"No",IF(G30&lt;25,"No","Yes")))</f>
        <v>Yes</v>
      </c>
      <c r="I30" s="6">
        <v>2.3530000000000002</v>
      </c>
      <c r="J30" s="6">
        <v>-1.38</v>
      </c>
      <c r="K30" s="85" t="str">
        <f t="shared" si="2"/>
        <v>Yes</v>
      </c>
    </row>
    <row r="31" spans="1:11" x14ac:dyDescent="0.25">
      <c r="A31" s="104" t="s">
        <v>160</v>
      </c>
      <c r="B31" s="21" t="s">
        <v>214</v>
      </c>
      <c r="C31" s="5">
        <v>0.61103876589999995</v>
      </c>
      <c r="D31" s="5" t="str">
        <f>IF($B31="N/A","N/A",IF(C31&gt;100,"No",IF(C31&lt;95,"No","Yes")))</f>
        <v>No</v>
      </c>
      <c r="E31" s="5">
        <v>0.63171575810000002</v>
      </c>
      <c r="F31" s="5" t="str">
        <f>IF($B31="N/A","N/A",IF(E31&gt;100,"No",IF(E31&lt;95,"No","Yes")))</f>
        <v>No</v>
      </c>
      <c r="G31" s="5">
        <v>31.155251841999998</v>
      </c>
      <c r="H31" s="5" t="str">
        <f>IF($B31="N/A","N/A",IF(G31&gt;100,"No",IF(G31&lt;95,"No","Yes")))</f>
        <v>No</v>
      </c>
      <c r="I31" s="6">
        <v>3.3839999999999999</v>
      </c>
      <c r="J31" s="6">
        <v>4832</v>
      </c>
      <c r="K31" s="85" t="str">
        <f t="shared" si="2"/>
        <v>No</v>
      </c>
    </row>
    <row r="32" spans="1:11" x14ac:dyDescent="0.25">
      <c r="A32" s="83" t="s">
        <v>372</v>
      </c>
      <c r="B32" s="21" t="s">
        <v>241</v>
      </c>
      <c r="C32" s="5">
        <v>5.1626226099999999E-2</v>
      </c>
      <c r="D32" s="5" t="str">
        <f>IF($B32="N/A","N/A",IF(C32&gt;5,"No",IF(C32&lt;1,"No","Yes")))</f>
        <v>No</v>
      </c>
      <c r="E32" s="5">
        <v>5.8939986999999999E-2</v>
      </c>
      <c r="F32" s="5" t="str">
        <f>IF($B32="N/A","N/A",IF(E32&gt;5,"No",IF(E32&lt;1,"No","Yes")))</f>
        <v>No</v>
      </c>
      <c r="G32" s="5">
        <v>3.7112636900000003E-2</v>
      </c>
      <c r="H32" s="5" t="str">
        <f>IF($B32="N/A","N/A",IF(G32&gt;5,"No",IF(G32&lt;1,"No","Yes")))</f>
        <v>No</v>
      </c>
      <c r="I32" s="6">
        <v>14.17</v>
      </c>
      <c r="J32" s="6">
        <v>-37</v>
      </c>
      <c r="K32" s="85" t="str">
        <f t="shared" si="2"/>
        <v>No</v>
      </c>
    </row>
    <row r="33" spans="1:11" x14ac:dyDescent="0.25">
      <c r="A33" s="83" t="s">
        <v>374</v>
      </c>
      <c r="B33" s="21" t="s">
        <v>242</v>
      </c>
      <c r="C33" s="5">
        <v>0.55941253980000005</v>
      </c>
      <c r="D33" s="5" t="str">
        <f>IF($B33="N/A","N/A",IF(C33&gt;98,"No",IF(C33&lt;8,"No","Yes")))</f>
        <v>No</v>
      </c>
      <c r="E33" s="5">
        <v>0.57126448939999996</v>
      </c>
      <c r="F33" s="5" t="str">
        <f>IF($B33="N/A","N/A",IF(E33&gt;98,"No",IF(E33&lt;8,"No","Yes")))</f>
        <v>No</v>
      </c>
      <c r="G33" s="5">
        <v>31.111684833000002</v>
      </c>
      <c r="H33" s="5" t="str">
        <f>IF($B33="N/A","N/A",IF(G33&gt;98,"No",IF(G33&lt;8,"No","Yes")))</f>
        <v>Yes</v>
      </c>
      <c r="I33" s="6">
        <v>2.1190000000000002</v>
      </c>
      <c r="J33" s="6">
        <v>5346</v>
      </c>
      <c r="K33" s="85" t="str">
        <f t="shared" si="2"/>
        <v>No</v>
      </c>
    </row>
    <row r="34" spans="1:11" x14ac:dyDescent="0.25">
      <c r="A34" s="100" t="s">
        <v>375</v>
      </c>
      <c r="B34" s="106" t="s">
        <v>224</v>
      </c>
      <c r="C34" s="94">
        <v>0</v>
      </c>
      <c r="D34" s="94" t="str">
        <f>IF($B34="N/A","N/A",IF(C34&gt;5,"No",IF(C34&lt;=0,"No","Yes")))</f>
        <v>No</v>
      </c>
      <c r="E34" s="94">
        <v>0</v>
      </c>
      <c r="F34" s="94" t="str">
        <f>IF($B34="N/A","N/A",IF(E34&gt;5,"No",IF(E34&lt;=0,"No","Yes")))</f>
        <v>No</v>
      </c>
      <c r="G34" s="94">
        <v>8.0679649999999999E-4</v>
      </c>
      <c r="H34" s="94" t="str">
        <f>IF($B34="N/A","N/A",IF(G34&gt;5,"No",IF(G34&lt;=0,"No","Yes")))</f>
        <v>Yes</v>
      </c>
      <c r="I34" s="95" t="s">
        <v>1750</v>
      </c>
      <c r="J34" s="95" t="s">
        <v>1750</v>
      </c>
      <c r="K34" s="96" t="str">
        <f t="shared" si="2"/>
        <v>N/A</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5140</v>
      </c>
      <c r="D6" s="5" t="str">
        <f>IF($B6="N/A","N/A",IF(C6&gt;15,"No",IF(C6&lt;-15,"No","Yes")))</f>
        <v>N/A</v>
      </c>
      <c r="E6" s="22">
        <v>5789</v>
      </c>
      <c r="F6" s="5" t="str">
        <f>IF($B6="N/A","N/A",IF(E6&gt;15,"No",IF(E6&lt;-15,"No","Yes")))</f>
        <v>N/A</v>
      </c>
      <c r="G6" s="22">
        <v>3045</v>
      </c>
      <c r="H6" s="5" t="str">
        <f>IF($B6="N/A","N/A",IF(G6&gt;15,"No",IF(G6&lt;-15,"No","Yes")))</f>
        <v>N/A</v>
      </c>
      <c r="I6" s="6">
        <v>12.63</v>
      </c>
      <c r="J6" s="6">
        <v>-47.4</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165.94941634</v>
      </c>
      <c r="D9" s="5" t="str">
        <f>IF($B9="N/A","N/A",IF(C9&gt;15,"No",IF(C9&lt;-15,"No","Yes")))</f>
        <v>N/A</v>
      </c>
      <c r="E9" s="23">
        <v>128.83036794</v>
      </c>
      <c r="F9" s="5" t="str">
        <f>IF($B9="N/A","N/A",IF(E9&gt;15,"No",IF(E9&lt;-15,"No","Yes")))</f>
        <v>N/A</v>
      </c>
      <c r="G9" s="23">
        <v>209.64794745</v>
      </c>
      <c r="H9" s="5" t="str">
        <f>IF($B9="N/A","N/A",IF(G9&gt;15,"No",IF(G9&lt;-15,"No","Yes")))</f>
        <v>N/A</v>
      </c>
      <c r="I9" s="6">
        <v>-22.4</v>
      </c>
      <c r="J9" s="6">
        <v>62.73</v>
      </c>
      <c r="K9" s="85" t="str">
        <f t="shared" si="0"/>
        <v>No</v>
      </c>
    </row>
    <row r="10" spans="1:11" x14ac:dyDescent="0.25">
      <c r="A10" s="104" t="s">
        <v>650</v>
      </c>
      <c r="B10" s="21" t="s">
        <v>237</v>
      </c>
      <c r="C10" s="4">
        <v>79.922178987999999</v>
      </c>
      <c r="D10" s="5" t="str">
        <f>IF($B10="N/A","N/A",IF(C10&gt;99,"No",IF(C10&lt;75,"No","Yes")))</f>
        <v>Yes</v>
      </c>
      <c r="E10" s="4">
        <v>80.169286577999998</v>
      </c>
      <c r="F10" s="5" t="str">
        <f>IF($B10="N/A","N/A",IF(E10&gt;99,"No",IF(E10&lt;75,"No","Yes")))</f>
        <v>Yes</v>
      </c>
      <c r="G10" s="4">
        <v>82.594417077000003</v>
      </c>
      <c r="H10" s="5" t="str">
        <f>IF($B10="N/A","N/A",IF(G10&gt;99,"No",IF(G10&lt;75,"No","Yes")))</f>
        <v>Yes</v>
      </c>
      <c r="I10" s="6">
        <v>0.30919999999999997</v>
      </c>
      <c r="J10" s="6">
        <v>3.0249999999999999</v>
      </c>
      <c r="K10" s="85" t="str">
        <f t="shared" si="0"/>
        <v>Yes</v>
      </c>
    </row>
    <row r="11" spans="1:11" x14ac:dyDescent="0.25">
      <c r="A11" s="105" t="s">
        <v>651</v>
      </c>
      <c r="B11" s="29" t="s">
        <v>238</v>
      </c>
      <c r="C11" s="5">
        <v>18.443579766999999</v>
      </c>
      <c r="D11" s="5" t="str">
        <f>IF($B11="N/A","N/A",IF(C11&gt;20,"No",IF(C11&lt;=0,"No","Yes")))</f>
        <v>Yes</v>
      </c>
      <c r="E11" s="5">
        <v>19.450682328999999</v>
      </c>
      <c r="F11" s="5" t="str">
        <f>IF($B11="N/A","N/A",IF(E11&gt;20,"No",IF(E11&lt;=0,"No","Yes")))</f>
        <v>Yes</v>
      </c>
      <c r="G11" s="5">
        <v>16.124794744999999</v>
      </c>
      <c r="H11" s="5" t="str">
        <f>IF($B11="N/A","N/A",IF(G11&gt;20,"No",IF(G11&lt;=0,"No","Yes")))</f>
        <v>Yes</v>
      </c>
      <c r="I11" s="6">
        <v>5.46</v>
      </c>
      <c r="J11" s="6">
        <v>-17.100000000000001</v>
      </c>
      <c r="K11" s="85" t="str">
        <f t="shared" si="0"/>
        <v>Yes</v>
      </c>
    </row>
    <row r="12" spans="1:11" x14ac:dyDescent="0.25">
      <c r="A12" s="104" t="s">
        <v>652</v>
      </c>
      <c r="B12" s="29" t="s">
        <v>239</v>
      </c>
      <c r="C12" s="5">
        <v>1.5175097276</v>
      </c>
      <c r="D12" s="5" t="str">
        <f>IF($B12="N/A","N/A",IF(C12&gt;10,"No",IF(C12&lt;=0,"No","Yes")))</f>
        <v>Yes</v>
      </c>
      <c r="E12" s="5">
        <v>0.38003109349999997</v>
      </c>
      <c r="F12" s="5" t="str">
        <f>IF($B12="N/A","N/A",IF(E12&gt;10,"No",IF(E12&lt;=0,"No","Yes")))</f>
        <v>Yes</v>
      </c>
      <c r="G12" s="5">
        <v>1.2807881773000001</v>
      </c>
      <c r="H12" s="5" t="str">
        <f>IF($B12="N/A","N/A",IF(G12&gt;10,"No",IF(G12&lt;=0,"No","Yes")))</f>
        <v>Yes</v>
      </c>
      <c r="I12" s="6">
        <v>-75</v>
      </c>
      <c r="J12" s="6">
        <v>237</v>
      </c>
      <c r="K12" s="85" t="str">
        <f t="shared" si="0"/>
        <v>No</v>
      </c>
    </row>
    <row r="13" spans="1:11" x14ac:dyDescent="0.25">
      <c r="A13" s="104" t="s">
        <v>653</v>
      </c>
      <c r="B13" s="29" t="s">
        <v>224</v>
      </c>
      <c r="C13" s="5">
        <v>0.11673151750000001</v>
      </c>
      <c r="D13" s="5" t="str">
        <f>IF($B13="N/A","N/A",IF(C13&gt;5,"No",IF(C13&lt;=0,"No","Yes")))</f>
        <v>Yes</v>
      </c>
      <c r="E13" s="5">
        <v>0</v>
      </c>
      <c r="F13" s="5" t="str">
        <f>IF($B13="N/A","N/A",IF(E13&gt;5,"No",IF(E13&lt;=0,"No","Yes")))</f>
        <v>No</v>
      </c>
      <c r="G13" s="5">
        <v>0</v>
      </c>
      <c r="H13" s="5" t="str">
        <f>IF($B13="N/A","N/A",IF(G13&gt;5,"No",IF(G13&lt;=0,"No","Yes")))</f>
        <v>No</v>
      </c>
      <c r="I13" s="6">
        <v>-100</v>
      </c>
      <c r="J13" s="6" t="s">
        <v>1750</v>
      </c>
      <c r="K13" s="85" t="str">
        <f t="shared" si="0"/>
        <v>N/A</v>
      </c>
    </row>
    <row r="14" spans="1:11" x14ac:dyDescent="0.25">
      <c r="A14" s="104" t="s">
        <v>159</v>
      </c>
      <c r="B14" s="21" t="s">
        <v>214</v>
      </c>
      <c r="C14" s="5">
        <v>0</v>
      </c>
      <c r="D14" s="5" t="str">
        <f>IF($B14="N/A","N/A",IF(C14&gt;100,"No",IF(C14&lt;95,"No","Yes")))</f>
        <v>No</v>
      </c>
      <c r="E14" s="5">
        <v>0</v>
      </c>
      <c r="F14" s="5" t="str">
        <f>IF($B14="N/A","N/A",IF(E14&gt;100,"No",IF(E14&lt;95,"No","Yes")))</f>
        <v>No</v>
      </c>
      <c r="G14" s="5">
        <v>0</v>
      </c>
      <c r="H14" s="5" t="str">
        <f>IF($B14="N/A","N/A",IF(G14&gt;100,"No",IF(G14&lt;95,"No","Yes")))</f>
        <v>No</v>
      </c>
      <c r="I14" s="6" t="s">
        <v>1750</v>
      </c>
      <c r="J14" s="6" t="s">
        <v>1750</v>
      </c>
      <c r="K14" s="85" t="str">
        <f t="shared" si="0"/>
        <v>N/A</v>
      </c>
    </row>
    <row r="15" spans="1:11" x14ac:dyDescent="0.25">
      <c r="A15" s="104" t="s">
        <v>32</v>
      </c>
      <c r="B15" s="21" t="s">
        <v>214</v>
      </c>
      <c r="C15" s="5">
        <v>100</v>
      </c>
      <c r="D15" s="5" t="str">
        <f>IF($B15="N/A","N/A",IF(C15&gt;100,"No",IF(C15&lt;95,"No","Yes")))</f>
        <v>Yes</v>
      </c>
      <c r="E15" s="5">
        <v>100</v>
      </c>
      <c r="F15" s="5" t="str">
        <f>IF($B15="N/A","N/A",IF(E15&gt;100,"No",IF(E15&lt;95,"No","Yes")))</f>
        <v>Yes</v>
      </c>
      <c r="G15" s="5">
        <v>99.802955664999999</v>
      </c>
      <c r="H15" s="5" t="str">
        <f>IF($B15="N/A","N/A",IF(G15&gt;100,"No",IF(G15&lt;95,"No","Yes")))</f>
        <v>Yes</v>
      </c>
      <c r="I15" s="6">
        <v>0</v>
      </c>
      <c r="J15" s="6">
        <v>-0.19700000000000001</v>
      </c>
      <c r="K15" s="85" t="str">
        <f t="shared" si="0"/>
        <v>Yes</v>
      </c>
    </row>
    <row r="16" spans="1:11" x14ac:dyDescent="0.25">
      <c r="A16" s="104" t="s">
        <v>846</v>
      </c>
      <c r="B16" s="21" t="s">
        <v>226</v>
      </c>
      <c r="C16" s="5">
        <v>4.5525291828999999</v>
      </c>
      <c r="D16" s="5" t="str">
        <f>IF($B16="N/A","N/A",IF(C16&gt;30,"No",IF(C16&lt;5,"No","Yes")))</f>
        <v>No</v>
      </c>
      <c r="E16" s="5">
        <v>5.7004664018</v>
      </c>
      <c r="F16" s="5" t="str">
        <f>IF($B16="N/A","N/A",IF(E16&gt;30,"No",IF(E16&lt;5,"No","Yes")))</f>
        <v>Yes</v>
      </c>
      <c r="G16" s="5">
        <v>5.2319842052999999</v>
      </c>
      <c r="H16" s="5" t="str">
        <f>IF($B16="N/A","N/A",IF(G16&gt;30,"No",IF(G16&lt;5,"No","Yes")))</f>
        <v>Yes</v>
      </c>
      <c r="I16" s="6">
        <v>25.22</v>
      </c>
      <c r="J16" s="6">
        <v>-8.2200000000000006</v>
      </c>
      <c r="K16" s="85" t="str">
        <f t="shared" si="0"/>
        <v>Yes</v>
      </c>
    </row>
    <row r="17" spans="1:11" x14ac:dyDescent="0.25">
      <c r="A17" s="104" t="s">
        <v>847</v>
      </c>
      <c r="B17" s="21" t="s">
        <v>227</v>
      </c>
      <c r="C17" s="5">
        <v>39.066147860000001</v>
      </c>
      <c r="D17" s="5" t="str">
        <f>IF($B17="N/A","N/A",IF(C17&gt;75,"No",IF(C17&lt;15,"No","Yes")))</f>
        <v>Yes</v>
      </c>
      <c r="E17" s="5">
        <v>38.072205908000001</v>
      </c>
      <c r="F17" s="5" t="str">
        <f>IF($B17="N/A","N/A",IF(E17&gt;75,"No",IF(E17&lt;15,"No","Yes")))</f>
        <v>Yes</v>
      </c>
      <c r="G17" s="5">
        <v>35.801250410999998</v>
      </c>
      <c r="H17" s="5" t="str">
        <f>IF($B17="N/A","N/A",IF(G17&gt;75,"No",IF(G17&lt;15,"No","Yes")))</f>
        <v>Yes</v>
      </c>
      <c r="I17" s="6">
        <v>-2.54</v>
      </c>
      <c r="J17" s="6">
        <v>-5.96</v>
      </c>
      <c r="K17" s="85" t="str">
        <f t="shared" si="0"/>
        <v>Yes</v>
      </c>
    </row>
    <row r="18" spans="1:11" x14ac:dyDescent="0.25">
      <c r="A18" s="104" t="s">
        <v>848</v>
      </c>
      <c r="B18" s="21" t="s">
        <v>228</v>
      </c>
      <c r="C18" s="5">
        <v>56.381322957000002</v>
      </c>
      <c r="D18" s="5" t="str">
        <f>IF($B18="N/A","N/A",IF(C18&gt;70,"No",IF(C18&lt;25,"No","Yes")))</f>
        <v>Yes</v>
      </c>
      <c r="E18" s="5">
        <v>56.227327690000003</v>
      </c>
      <c r="F18" s="5" t="str">
        <f>IF($B18="N/A","N/A",IF(E18&gt;70,"No",IF(E18&lt;25,"No","Yes")))</f>
        <v>Yes</v>
      </c>
      <c r="G18" s="5">
        <v>58.966765383000002</v>
      </c>
      <c r="H18" s="5" t="str">
        <f>IF($B18="N/A","N/A",IF(G18&gt;70,"No",IF(G18&lt;25,"No","Yes")))</f>
        <v>Yes</v>
      </c>
      <c r="I18" s="6">
        <v>-0.27300000000000002</v>
      </c>
      <c r="J18" s="6">
        <v>4.8719999999999999</v>
      </c>
      <c r="K18" s="85" t="str">
        <f t="shared" si="0"/>
        <v>Yes</v>
      </c>
    </row>
    <row r="19" spans="1:11" x14ac:dyDescent="0.25">
      <c r="A19" s="104" t="s">
        <v>160</v>
      </c>
      <c r="B19" s="21"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85" t="str">
        <f t="shared" si="0"/>
        <v>Yes</v>
      </c>
    </row>
    <row r="20" spans="1:11" x14ac:dyDescent="0.25">
      <c r="A20" s="83" t="s">
        <v>372</v>
      </c>
      <c r="B20" s="21" t="s">
        <v>241</v>
      </c>
      <c r="C20" s="5">
        <v>3.7743190660999999</v>
      </c>
      <c r="D20" s="5" t="str">
        <f>IF($B20="N/A","N/A",IF(C20&gt;5,"No",IF(C20&lt;1,"No","Yes")))</f>
        <v>Yes</v>
      </c>
      <c r="E20" s="5">
        <v>3.3857315599</v>
      </c>
      <c r="F20" s="5" t="str">
        <f>IF($B20="N/A","N/A",IF(E20&gt;5,"No",IF(E20&lt;1,"No","Yes")))</f>
        <v>Yes</v>
      </c>
      <c r="G20" s="5">
        <v>3.4482758621</v>
      </c>
      <c r="H20" s="5" t="str">
        <f>IF($B20="N/A","N/A",IF(G20&gt;5,"No",IF(G20&lt;1,"No","Yes")))</f>
        <v>Yes</v>
      </c>
      <c r="I20" s="6">
        <v>-10.3</v>
      </c>
      <c r="J20" s="6">
        <v>1.847</v>
      </c>
      <c r="K20" s="85" t="str">
        <f t="shared" si="0"/>
        <v>Yes</v>
      </c>
    </row>
    <row r="21" spans="1:11" x14ac:dyDescent="0.25">
      <c r="A21" s="83" t="s">
        <v>374</v>
      </c>
      <c r="B21" s="21" t="s">
        <v>242</v>
      </c>
      <c r="C21" s="5">
        <v>93.249027237000007</v>
      </c>
      <c r="D21" s="5" t="str">
        <f>IF($B21="N/A","N/A",IF(C21&gt;98,"No",IF(C21&lt;8,"No","Yes")))</f>
        <v>Yes</v>
      </c>
      <c r="E21" s="5">
        <v>93.003973052000006</v>
      </c>
      <c r="F21" s="5" t="str">
        <f>IF($B21="N/A","N/A",IF(E21&gt;98,"No",IF(E21&lt;8,"No","Yes")))</f>
        <v>Yes</v>
      </c>
      <c r="G21" s="5">
        <v>93.431855501000001</v>
      </c>
      <c r="H21" s="5" t="str">
        <f>IF($B21="N/A","N/A",IF(G21&gt;98,"No",IF(G21&lt;8,"No","Yes")))</f>
        <v>Yes</v>
      </c>
      <c r="I21" s="6">
        <v>-0.26300000000000001</v>
      </c>
      <c r="J21" s="6">
        <v>0.46010000000000001</v>
      </c>
      <c r="K21" s="85" t="str">
        <f t="shared" si="0"/>
        <v>Yes</v>
      </c>
    </row>
    <row r="22" spans="1:11" x14ac:dyDescent="0.25">
      <c r="A22" s="100" t="s">
        <v>375</v>
      </c>
      <c r="B22" s="106" t="s">
        <v>224</v>
      </c>
      <c r="C22" s="94">
        <v>0.27237354089999999</v>
      </c>
      <c r="D22" s="94" t="str">
        <f>IF($B22="N/A","N/A",IF(C22&gt;5,"No",IF(C22&lt;=0,"No","Yes")))</f>
        <v>Yes</v>
      </c>
      <c r="E22" s="94">
        <v>0.24183796860000001</v>
      </c>
      <c r="F22" s="94" t="str">
        <f>IF($B22="N/A","N/A",IF(E22&gt;5,"No",IF(E22&lt;=0,"No","Yes")))</f>
        <v>Yes</v>
      </c>
      <c r="G22" s="94">
        <v>0.13136289000000001</v>
      </c>
      <c r="H22" s="94" t="str">
        <f>IF($B22="N/A","N/A",IF(G22&gt;5,"No",IF(G22&lt;=0,"No","Yes")))</f>
        <v>Yes</v>
      </c>
      <c r="I22" s="95">
        <v>-11.2</v>
      </c>
      <c r="J22" s="95">
        <v>-45.7</v>
      </c>
      <c r="K22" s="96" t="str">
        <f t="shared" si="0"/>
        <v>No</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2025-05-09T13:33:52Z</dcterms:modified>
  <dc:language>English</dc:language>
</cp:coreProperties>
</file>