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VT 2009-2011\"/>
    </mc:Choice>
  </mc:AlternateContent>
  <xr:revisionPtr revIDLastSave="0" documentId="8_{34FCE48A-AD74-4440-9171-A72412D96923}"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<sst xmlns="http://schemas.openxmlformats.org/spreadsheetml/2006/main" count="8336" uniqueCount="1749">
  <si>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</si>
  <si>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</si>
  <si>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</si>
  <si>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</si>
  <si>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</si>
  <si>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</si>
  <si>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</si>
  <si>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</si>
  <si>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</si>
  <si>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</si>
  <si>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</si>
  <si>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</si>
  <si>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</si>
  <si>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</si>
  <si>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</si>
  <si>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</si>
  <si>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</si>
  <si>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</si>
  <si>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</si>
  <si>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</si>
  <si>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</si>
  <si>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</si>
  <si>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</si>
  <si>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</si>
  <si>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</si>
  <si>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</si>
  <si>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</si>
  <si>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</si>
  <si>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</si>
  <si>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</si>
  <si>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</si>
  <si>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</si>
  <si>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</si>
  <si>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</si>
  <si>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</si>
  <si>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</si>
  <si>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</si>
  <si>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</si>
  <si>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</si>
  <si>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</si>
  <si>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</si>
  <si>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</si>
  <si>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</si>
  <si>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</si>
  <si>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</si>
  <si>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</si>
  <si>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</si>
  <si>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</si>
  <si>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</si>
  <si>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</si>
  <si>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</si>
  <si>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</si>
  <si>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</si>
  <si>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</si>
  <si>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</si>
  <si>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</si>
  <si>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</si>
  <si>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</si>
  <si>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</si>
  <si>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</si>
  <si>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</si>
  <si>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</si>
  <si>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</si>
  <si>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</si>
  <si>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</si>
  <si>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</si>
  <si>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</si>
  <si>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</si>
  <si>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</si>
  <si>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</si>
  <si>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</si>
  <si>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</si>
  <si>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</si>
  <si>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</si>
  <si>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</si>
  <si>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</si>
  <si>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</si>
  <si>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</si>
  <si>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</si>
  <si>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</si>
  <si>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</si>
  <si>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</si>
  <si>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</si>
  <si>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</si>
  <si>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</si>
  <si>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</si>
  <si>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</si>
  <si>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</si>
  <si>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</si>
  <si>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</si>
  <si>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</si>
  <si>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</si>
  <si>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</si>
  <si>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</si>
  <si>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</si>
  <si>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</si>
  <si>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</si>
  <si>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</si>
  <si>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</si>
  <si>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</si>
  <si>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</si>
  <si>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</si>
  <si>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</si>
  <si>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</si>
  <si>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</si>
  <si>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</si>
  <si>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</si>
  <si>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</si>
  <si>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</si>
  <si>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</si>
  <si>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</si>
  <si>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</si>
  <si>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</si>
  <si>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</si>
  <si>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</si>
  <si>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</si>
  <si>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</si>
  <si>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</si>
  <si>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</si>
  <si>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</si>
  <si>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</si>
  <si>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</si>
  <si>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</si>
  <si>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</si>
  <si>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</si>
  <si>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</si>
  <si>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</si>
  <si>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</si>
  <si>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</si>
  <si>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</si>
  <si>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</si>
  <si>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</si>
  <si>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</si>
  <si>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</si>
  <si>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</si>
  <si>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</si>
  <si>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</si>
  <si>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</si>
  <si>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</si>
  <si>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</si>
  <si>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</si>
  <si>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</si>
  <si>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</si>
  <si>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</si>
  <si>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</si>
  <si>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</si>
  <si>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</si>
  <si>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</si>
  <si>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</si>
  <si>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</si>
  <si>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</si>
  <si>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</si>
  <si>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</si>
  <si>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</si>
  <si>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</si>
  <si>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</si>
  <si>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</si>
  <si>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</si>
  <si>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</si>
  <si>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</si>
  <si>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</si>
  <si>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</si>
  <si>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</si>
  <si>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</si>
  <si>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</si>
  <si>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</si>
  <si>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</si>
  <si>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</si>
  <si>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</si>
  <si>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</si>
  <si>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</si>
  <si>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</si>
  <si>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</si>
  <si>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</si>
  <si>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</si>
  <si>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</si>
  <si>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</si>
  <si>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</si>
  <si>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</si>
  <si>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</si>
  <si>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</si>
  <si>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</si>
  <si>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</si>
  <si>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</si>
  <si>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</si>
  <si>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</si>
  <si>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</si>
  <si>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</si>
  <si>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</si>
  <si>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</si>
  <si>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</si>
  <si>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</si>
  <si>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</si>
  <si>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</si>
  <si>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</si>
  <si>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</si>
  <si>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</si>
  <si>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</si>
  <si>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</si>
  <si>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</si>
  <si>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</si>
  <si>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</si>
  <si>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</si>
  <si>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</si>
  <si>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</si>
  <si>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</si>
  <si>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</si>
  <si>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</si>
  <si>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</si>
  <si>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</si>
  <si>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</si>
  <si>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</si>
  <si>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</si>
  <si>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</si>
  <si>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</si>
  <si>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</si>
  <si>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</si>
  <si>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</si>
  <si>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</si>
  <si>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</si>
  <si>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</si>
  <si>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</si>
  <si>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</si>
  <si>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</si>
  <si>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</si>
  <si>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</si>
  <si>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</si>
  <si>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</si>
  <si>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</si>
  <si>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</si>
  <si>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</si>
  <si>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</si>
  <si>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</si>
  <si>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</si>
  <si>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</si>
  <si>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</si>
  <si>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</si>
  <si>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</si>
  <si>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</si>
  <si>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</si>
  <si>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</si>
  <si>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</si>
  <si>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</si>
  <si>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</si>
  <si>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</si>
  <si>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</si>
  <si>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</si>
  <si>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</si>
  <si>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</si>
  <si>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</si>
  <si>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</si>
  <si>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</si>
  <si>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</si>
  <si>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</si>
  <si>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</si>
  <si>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</si>
  <si>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</si>
  <si>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</si>
  <si>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</si>
  <si>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</si>
  <si>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</si>
  <si>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</si>
  <si>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</si>
  <si>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</si>
  <si>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</si>
  <si>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</si>
  <si>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</si>
  <si>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</si>
  <si>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</si>
  <si>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</si>
  <si>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</si>
  <si>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</si>
  <si>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</si>
  <si>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</si>
  <si>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</si>
  <si>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</si>
  <si>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</si>
  <si>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</si>
  <si>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</si>
  <si>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</si>
  <si>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</si>
  <si>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</si>
  <si>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</si>
  <si>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</si>
  <si>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</si>
  <si>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</si>
  <si>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</si>
  <si>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</si>
  <si>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</si>
  <si>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</si>
  <si>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</si>
  <si>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</si>
  <si>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</si>
  <si>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</si>
  <si>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</si>
  <si>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</si>
  <si>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</si>
  <si>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</si>
  <si>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</si>
  <si>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</si>
  <si>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</si>
  <si>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</si>
  <si>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</si>
  <si>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</si>
  <si>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</si>
  <si>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</si>
  <si>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</si>
  <si>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</si>
  <si>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</si>
  <si>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</si>
  <si>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</si>
  <si>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</si>
  <si>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</si>
  <si>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</si>
  <si>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</si>
  <si>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</si>
  <si>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</si>
  <si>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</si>
  <si>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</si>
  <si>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</si>
  <si>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</si>
  <si>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</si>
  <si>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</si>
  <si>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</si>
  <si>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</si>
  <si>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</si>
  <si>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</si>
  <si>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</si>
  <si>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</si>
  <si>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</si>
  <si>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</si>
  <si>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</si>
  <si>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</si>
  <si>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</si>
  <si>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</si>
  <si>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</si>
  <si>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</si>
  <si>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</si>
  <si>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</si>
  <si>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</si>
  <si>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</si>
  <si>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</si>
  <si>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</si>
  <si>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</si>
  <si>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</si>
  <si>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</si>
  <si>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</si>
  <si>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</si>
  <si>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</si>
  <si>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</si>
  <si>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</si>
  <si>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</si>
  <si>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</si>
  <si>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</si>
  <si>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</si>
  <si>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</si>
  <si>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</si>
  <si>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</si>
  <si>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</si>
  <si>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</si>
  <si>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</si>
  <si>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</si>
  <si>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</si>
  <si>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</si>
  <si>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</si>
  <si>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</si>
  <si>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</si>
  <si>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</si>
  <si>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</si>
  <si>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</si>
  <si>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</si>
  <si>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</si>
  <si>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</si>
  <si>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</si>
  <si>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</si>
  <si>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</si>
  <si>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</si>
  <si>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</si>
  <si>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</si>
  <si>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</si>
  <si>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</si>
  <si>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</si>
  <si>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</si>
  <si>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</si>
  <si>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</si>
  <si>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</si>
  <si>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</si>
  <si>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</si>
  <si>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</si>
  <si>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</si>
  <si>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</si>
  <si>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</si>
  <si>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</si>
  <si>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</si>
  <si>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</si>
  <si>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</si>
  <si>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</si>
  <si>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</si>
  <si>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</si>
  <si>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</si>
  <si>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</si>
  <si>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</si>
  <si>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</si>
  <si>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</si>
  <si>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</si>
  <si>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</si>
  <si>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</si>
  <si>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</si>
  <si>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</si>
  <si>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</si>
  <si>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</si>
  <si>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</si>
  <si>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</si>
  <si>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</si>
  <si>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</si>
  <si>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</si>
  <si>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</si>
  <si>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</si>
  <si>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</si>
  <si>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</si>
  <si>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</si>
  <si>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</si>
  <si>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</si>
  <si>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</si>
  <si>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</si>
  <si>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</si>
  <si>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</si>
  <si>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</si>
  <si>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</si>
  <si>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</si>
  <si>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</si>
  <si>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</si>
  <si>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</si>
  <si>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</si>
  <si>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</si>
  <si>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</si>
  <si>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</si>
  <si>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</si>
  <si>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</si>
  <si>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</si>
  <si>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</si>
  <si>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</si>
  <si>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</si>
  <si>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</si>
  <si>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</si>
  <si>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</si>
  <si>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</si>
  <si>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</si>
  <si>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</si>
  <si>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</si>
  <si>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</si>
  <si>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</si>
  <si>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</si>
  <si>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</si>
  <si>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</si>
  <si>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</si>
  <si>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</si>
  <si>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</si>
  <si>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</si>
  <si>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</si>
  <si>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</si>
  <si>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</si>
  <si>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</si>
  <si>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</si>
  <si>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</si>
  <si>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</si>
  <si>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</si>
  <si>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</si>
  <si>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</si>
  <si>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</si>
  <si>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</si>
  <si>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</si>
  <si>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</si>
  <si>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</si>
  <si>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</si>
  <si>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</si>
  <si>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</si>
  <si>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</si>
  <si>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</si>
  <si>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</si>
  <si>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</si>
  <si>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</si>
  <si>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</si>
  <si>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</si>
  <si>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</si>
  <si>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</si>
  <si>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</si>
  <si>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</si>
  <si>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</si>
  <si>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</si>
  <si>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</si>
  <si>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</si>
  <si>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</si>
  <si>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</si>
  <si>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</si>
  <si>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</si>
  <si>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</si>
  <si>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</si>
  <si>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</si>
  <si>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</si>
  <si>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</si>
  <si>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</si>
  <si>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</si>
  <si>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</si>
  <si>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</si>
  <si>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</si>
  <si>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</si>
  <si>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</si>
  <si>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</si>
  <si>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</si>
  <si>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</si>
  <si>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</si>
  <si>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</si>
  <si>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</si>
  <si>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</si>
  <si>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</si>
  <si>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</si>
  <si>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</si>
  <si>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</si>
  <si>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</si>
  <si>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</si>
  <si>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</si>
  <si>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</si>
  <si>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</si>
  <si>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</si>
  <si>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</si>
  <si>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</si>
  <si>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</si>
  <si>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</si>
  <si>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</si>
  <si>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</si>
  <si>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</si>
  <si>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</si>
  <si>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</si>
  <si>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</si>
  <si>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</si>
  <si>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</si>
  <si>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</si>
  <si>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</si>
  <si>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</si>
  <si>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</si>
  <si>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</si>
  <si>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</si>
  <si>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</si>
  <si>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</si>
  <si>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</si>
  <si>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</si>
  <si>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</si>
  <si>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</si>
  <si>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</si>
  <si>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</si>
  <si>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</si>
  <si>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</si>
  <si>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</si>
  <si>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</si>
  <si>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</si>
  <si>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</si>
  <si>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</si>
  <si>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</si>
  <si>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</si>
  <si>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</si>
  <si>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</si>
  <si>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</si>
  <si>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</si>
  <si>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</si>
  <si>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</si>
  <si>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</si>
  <si>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</si>
  <si>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</si>
  <si>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</si>
  <si>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</si>
  <si>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</si>
  <si>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</si>
  <si>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</si>
  <si>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</si>
  <si>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</si>
  <si>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</si>
  <si>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</si>
  <si>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</si>
  <si>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</si>
  <si>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</si>
  <si>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</si>
  <si>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</si>
  <si>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</si>
  <si>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</si>
  <si>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</si>
  <si>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</si>
  <si>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</si>
  <si>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</si>
  <si>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</si>
  <si>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</si>
  <si>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</si>
  <si>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</si>
  <si>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</si>
  <si>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</si>
  <si>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</si>
  <si>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</si>
  <si>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</si>
  <si>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</si>
  <si>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</si>
  <si>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</si>
  <si>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</si>
  <si>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</si>
  <si>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</si>
  <si>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</si>
  <si>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</si>
  <si>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</si>
  <si>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</si>
  <si>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</si>
  <si>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</si>
  <si>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</si>
  <si>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</si>
  <si>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</si>
  <si>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</si>
  <si>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</si>
  <si>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</si>
  <si>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</si>
  <si>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</si>
  <si>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</si>
  <si>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</si>
  <si>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</si>
  <si>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</si>
  <si>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</si>
  <si>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</si>
  <si>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</si>
  <si>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</si>
  <si>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</si>
  <si>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</si>
  <si>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</si>
  <si>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</si>
  <si>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</si>
  <si>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</si>
  <si>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</si>
  <si>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</si>
  <si>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</si>
  <si>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</si>
  <si>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</si>
  <si>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</si>
  <si>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</si>
  <si>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</si>
  <si>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</si>
  <si>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</si>
  <si>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</si>
  <si>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</si>
  <si>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</si>
  <si>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</si>
  <si>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</si>
  <si>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</si>
  <si>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</si>
  <si>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</si>
  <si>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</si>
  <si>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</si>
  <si>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</si>
  <si>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</si>
  <si>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</si>
  <si>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</si>
  <si>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</si>
  <si>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</si>
  <si>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</si>
  <si>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</si>
  <si>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</si>
  <si>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</si>
  <si>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</si>
  <si>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</si>
  <si>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</si>
  <si>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</si>
  <si>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</si>
  <si>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</si>
  <si>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</si>
  <si>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</si>
  <si>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</si>
  <si>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</si>
  <si>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</si>
  <si>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</si>
  <si>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</si>
  <si>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</si>
  <si>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</si>
  <si>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</si>
  <si>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</si>
  <si>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</si>
  <si>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</si>
  <si>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</si>
  <si>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</si>
  <si>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</si>
  <si>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</si>
  <si>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</si>
  <si>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</si>
  <si>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</si>
  <si>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</si>
  <si>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</si>
  <si>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</si>
  <si>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</si>
  <si>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</si>
  <si>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</si>
  <si>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</si>
  <si>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</si>
  <si>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</si>
  <si>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</si>
  <si>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</si>
  <si>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</si>
  <si>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</si>
  <si>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</si>
  <si>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</si>
  <si>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</si>
  <si>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</si>
  <si>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</si>
  <si>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</si>
  <si>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</si>
  <si>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</si>
  <si>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</si>
  <si>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</si>
  <si>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</si>
  <si>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</si>
  <si>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</si>
  <si>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</si>
  <si>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</si>
  <si>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</si>
  <si>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</si>
  <si>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</si>
  <si>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</si>
  <si>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</si>
  <si>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</si>
  <si>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</si>
  <si>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</si>
  <si>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</si>
  <si>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</si>
  <si>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</si>
  <si>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</si>
  <si>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</si>
  <si>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</si>
  <si>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</si>
  <si>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</si>
  <si>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</si>
  <si>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</si>
  <si>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</si>
  <si>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</si>
  <si>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</si>
  <si>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</si>
  <si>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</si>
  <si>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</si>
  <si>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</si>
  <si>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</si>
  <si>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</si>
  <si>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</si>
  <si>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</si>
  <si>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</si>
  <si>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</si>
  <si>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</si>
  <si>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</si>
  <si>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</si>
  <si>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</si>
  <si>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</si>
  <si>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</si>
  <si>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</si>
  <si>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</si>
  <si>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</si>
  <si>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</si>
  <si>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</si>
  <si>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</si>
  <si>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</si>
  <si>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</si>
  <si>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</si>
  <si>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</si>
  <si>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</si>
  <si>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</si>
  <si>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</si>
  <si>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</si>
  <si>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</si>
  <si>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</si>
  <si>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</si>
  <si>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</si>
  <si>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</si>
  <si>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</si>
  <si>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</si>
  <si>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</si>
  <si>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</si>
  <si>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</si>
  <si>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</si>
  <si>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</si>
  <si>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</si>
  <si>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</si>
  <si>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</si>
  <si>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</si>
  <si>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</si>
  <si>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</si>
  <si>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</si>
  <si>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</si>
  <si>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</si>
  <si>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</si>
  <si>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</si>
  <si>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</si>
  <si>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</si>
  <si>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</si>
  <si>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</si>
  <si>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</si>
  <si>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</si>
  <si>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</si>
  <si>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</si>
  <si>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</si>
  <si>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</si>
  <si>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</si>
  <si>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</si>
  <si>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</si>
  <si>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</si>
  <si>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</si>
  <si>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</si>
  <si>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</si>
  <si>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</si>
  <si>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</si>
  <si>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</si>
  <si>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</si>
  <si>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</si>
  <si>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</si>
  <si>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</si>
  <si>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</si>
  <si>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</si>
  <si>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</si>
  <si>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</si>
  <si>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</si>
  <si>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</si>
  <si>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</si>
  <si>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</si>
  <si>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</si>
  <si>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</si>
  <si>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</si>
  <si>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</si>
  <si>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</si>
  <si>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</si>
  <si>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</si>
  <si>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</si>
  <si>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</si>
  <si>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</si>
  <si>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</si>
  <si>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</si>
  <si>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</si>
  <si>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</si>
  <si>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</si>
  <si>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</si>
  <si>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</si>
  <si>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</si>
  <si>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</si>
  <si>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</si>
  <si>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</si>
  <si>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</si>
  <si>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</si>
  <si>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</si>
  <si>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</si>
  <si>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</si>
  <si>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</si>
  <si>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</si>
  <si>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</si>
  <si>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</si>
  <si>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</si>
  <si>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</si>
  <si>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</si>
  <si>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</si>
  <si>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</si>
  <si>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</si>
  <si>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</si>
  <si>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</si>
  <si>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</si>
  <si>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</si>
  <si>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</si>
  <si>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</si>
  <si>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</si>
  <si>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</si>
  <si>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</si>
  <si>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</si>
  <si>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</si>
  <si>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</si>
  <si>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</si>
  <si>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</si>
  <si>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</si>
  <si>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</si>
  <si>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</si>
  <si>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</si>
  <si>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</si>
  <si>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</si>
  <si>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</si>
  <si>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</si>
  <si>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</si>
  <si>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</si>
  <si>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</si>
  <si>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</si>
  <si>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</si>
  <si>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</si>
  <si>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</si>
  <si>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</si>
  <si>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</si>
  <si>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</si>
  <si>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</si>
  <si>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</si>
  <si>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</si>
  <si>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</si>
  <si>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</si>
  <si>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</si>
  <si>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</si>
  <si>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</si>
  <si>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</si>
  <si>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</si>
  <si>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</si>
  <si>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</si>
  <si>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</si>
  <si>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</si>
  <si>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</si>
  <si>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</si>
  <si>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</si>
  <si>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</si>
  <si>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</si>
  <si>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</si>
  <si>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</si>
  <si>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</si>
  <si>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</si>
  <si>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</si>
  <si>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</si>
  <si>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</si>
  <si>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</si>
  <si>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</si>
  <si>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</si>
  <si>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</si>
  <si>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</si>
  <si>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</si>
  <si>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</si>
  <si>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</si>
  <si>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</si>
  <si>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</si>
  <si>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</si>
  <si>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</si>
  <si>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</si>
  <si>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</si>
  <si>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</si>
  <si>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</si>
  <si>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</si>
  <si>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</si>
  <si>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</si>
  <si>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</si>
  <si>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</si>
  <si>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</si>
  <si>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</si>
  <si>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</si>
  <si>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</si>
  <si>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</si>
  <si>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</si>
  <si>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</si>
  <si>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</si>
  <si>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</si>
  <si>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</si>
  <si>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</si>
  <si>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</si>
  <si>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</si>
  <si>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</si>
  <si>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</si>
  <si>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</si>
  <si>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</si>
  <si>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</si>
  <si>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</si>
  <si>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</si>
  <si>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</si>
  <si>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</si>
  <si>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</si>
  <si>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</si>
  <si>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</si>
  <si>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</si>
  <si>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</si>
  <si>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</si>
  <si>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</si>
  <si>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</si>
  <si>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</si>
  <si>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</si>
  <si>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</si>
  <si>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</si>
  <si>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</si>
  <si>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</si>
  <si>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</si>
  <si>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</si>
  <si>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</si>
  <si>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</si>
  <si>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</si>
  <si>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</si>
  <si>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</si>
  <si>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</si>
  <si>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</si>
  <si>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</si>
  <si>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</si>
  <si>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</si>
  <si>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</si>
  <si>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</si>
  <si>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</si>
  <si>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</si>
  <si>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</si>
  <si>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</si>
  <si>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</si>
  <si>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</si>
  <si>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</si>
  <si>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</si>
  <si>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</si>
  <si>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</si>
  <si>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</si>
  <si>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</si>
  <si>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</si>
  <si>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</si>
  <si>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</si>
  <si>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</si>
  <si>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</si>
  <si>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</si>
  <si>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</si>
  <si>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</si>
  <si>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</si>
  <si>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</si>
  <si>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</si>
  <si>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</si>
  <si>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</si>
  <si>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</si>
  <si>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</si>
  <si>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</si>
  <si>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</si>
  <si>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</si>
  <si>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</si>
  <si>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</si>
  <si>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</si>
  <si>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</si>
  <si>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</si>
  <si>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</si>
  <si>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</si>
  <si>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</si>
  <si>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</si>
  <si>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</si>
  <si>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</si>
  <si>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</si>
  <si>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</si>
  <si>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</si>
  <si>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</si>
  <si>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</si>
  <si>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</si>
  <si>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</si>
  <si>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</si>
  <si>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</si>
  <si>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</si>
  <si>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</si>
  <si>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</si>
  <si>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</si>
  <si>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</si>
  <si>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</si>
  <si>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</si>
  <si>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</si>
  <si>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</si>
  <si>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</si>
  <si>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</si>
  <si>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</si>
  <si>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</si>
  <si>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</si>
  <si>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</si>
  <si>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</si>
  <si>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</si>
  <si>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</si>
  <si>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</si>
  <si>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</si>
  <si>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</si>
  <si>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</si>
  <si>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</si>
  <si>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</si>
  <si>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</si>
  <si>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</si>
  <si>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</si>
  <si>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</si>
  <si>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</si>
  <si>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</si>
  <si>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</si>
  <si>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</si>
  <si>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</si>
  <si>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</si>
  <si>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</si>
  <si>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</si>
  <si>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</si>
  <si>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</si>
  <si>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</si>
  <si>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</si>
  <si>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</si>
  <si>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</si>
  <si>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</si>
  <si>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</si>
  <si>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</si>
  <si>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</si>
  <si>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</si>
  <si>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</si>
  <si>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</si>
  <si>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</si>
  <si>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</si>
  <si>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</si>
  <si>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</si>
  <si>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</si>
  <si>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</si>
  <si>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</si>
  <si>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</si>
  <si>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</si>
  <si>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</si>
  <si>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</si>
  <si>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</si>
  <si>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</si>
  <si>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</si>
  <si>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</si>
  <si>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</si>
  <si>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</si>
  <si>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</si>
  <si>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</si>
  <si>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</si>
  <si>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</si>
  <si>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</si>
  <si>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</si>
  <si>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</si>
  <si>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</si>
  <si>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</si>
  <si>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</si>
  <si>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</si>
  <si>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</si>
  <si>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</si>
  <si>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</si>
  <si>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</si>
  <si>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</si>
  <si>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</si>
  <si>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</si>
  <si>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</si>
  <si>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</si>
  <si>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</si>
  <si>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</si>
  <si>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</si>
  <si>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</si>
  <si>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</si>
  <si>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</si>
  <si>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</si>
  <si>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</si>
  <si>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</si>
  <si>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</si>
  <si>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</si>
  <si>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</si>
  <si>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</si>
  <si>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</si>
  <si>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</si>
  <si>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</si>
  <si>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</si>
  <si>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</si>
  <si>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</si>
  <si>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</si>
  <si>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</si>
  <si>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</si>
  <si>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</si>
  <si>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</si>
  <si>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</si>
  <si>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</si>
  <si>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</si>
  <si>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</si>
  <si>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</si>
  <si>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</si>
  <si>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</si>
  <si>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</si>
  <si>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</si>
  <si>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</si>
  <si>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</si>
  <si>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</si>
  <si>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</si>
  <si>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</si>
  <si>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</si>
  <si>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</si>
  <si>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</si>
  <si>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</si>
  <si>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</si>
  <si>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</si>
  <si>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</si>
  <si>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</si>
  <si>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</si>
  <si>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</si>
  <si>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</si>
  <si>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</si>
  <si>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</si>
  <si>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</si>
  <si>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</si>
  <si>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</si>
  <si>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</si>
  <si>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</si>
  <si>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</si>
  <si>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</si>
  <si>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</si>
  <si>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</si>
  <si>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</si>
  <si>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</si>
  <si>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</si>
  <si>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</si>
  <si>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</si>
  <si>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</si>
  <si>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</si>
  <si>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</si>
  <si>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</si>
  <si>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</si>
  <si>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</si>
  <si>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</si>
  <si>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</si>
  <si>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</si>
  <si>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</si>
  <si>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</si>
  <si>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</si>
  <si>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</si>
  <si>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</si>
  <si>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</si>
  <si>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</si>
  <si>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</si>
  <si>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</si>
  <si>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</si>
  <si>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</si>
  <si>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</si>
  <si>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</si>
  <si>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</si>
  <si>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</si>
  <si>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</si>
  <si>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</si>
  <si>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</si>
  <si>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</si>
  <si>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</si>
  <si>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</si>
  <si>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</si>
  <si>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</si>
  <si>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</si>
  <si>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</si>
  <si>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</si>
  <si>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</si>
  <si>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</si>
  <si>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</si>
  <si>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</si>
  <si>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</si>
  <si>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</si>
  <si>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</si>
  <si>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</si>
  <si>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</si>
  <si>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</si>
  <si>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</si>
  <si>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</si>
  <si>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</si>
  <si>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</si>
  <si>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</si>
  <si>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</si>
  <si>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</si>
  <si>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</si>
  <si>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</si>
  <si>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</si>
  <si>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</si>
  <si>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</si>
  <si>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</si>
  <si>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</si>
  <si>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</si>
  <si>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</si>
  <si>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</si>
  <si>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</si>
  <si>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</si>
  <si>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</si>
  <si>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</si>
  <si>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</si>
  <si>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</si>
  <si>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</si>
  <si>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</si>
  <si>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</si>
  <si>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</si>
  <si>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</si>
  <si>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</si>
  <si>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</si>
  <si>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</si>
  <si>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</si>
  <si>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</si>
  <si>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</si>
  <si>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</si>
  <si>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</si>
  <si>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</si>
  <si>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</si>
  <si>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</si>
  <si>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</si>
  <si>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</si>
  <si>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</si>
  <si>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</si>
  <si>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</si>
  <si>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</si>
  <si>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</si>
  <si>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</si>
  <si>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</si>
  <si>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</si>
  <si>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</si>
  <si>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</si>
  <si>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</si>
  <si>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</si>
  <si>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</si>
  <si>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</si>
  <si>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</si>
  <si>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</si>
  <si>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</si>
  <si>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</si>
  <si>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</si>
  <si>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</si>
  <si>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</si>
  <si>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</si>
  <si>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</si>
  <si>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</si>
  <si>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</si>
  <si>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</si>
  <si>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</si>
  <si>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</si>
  <si>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</si>
  <si>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</si>
  <si>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</si>
  <si>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</si>
  <si>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</si>
  <si>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</si>
  <si>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</si>
  <si>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</si>
  <si>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</si>
  <si>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</si>
  <si>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</si>
  <si>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</si>
  <si>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</si>
  <si>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</si>
  <si>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</si>
  <si>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</si>
  <si>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</si>
  <si>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</si>
  <si>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</si>
  <si>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</si>
  <si>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</si>
  <si>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</si>
  <si>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</si>
  <si>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</si>
  <si>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</si>
  <si>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</si>
  <si>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</si>
  <si>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</si>
  <si>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</si>
  <si>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</si>
  <si>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</si>
  <si>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</si>
  <si>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</si>
  <si>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</si>
  <si>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</si>
  <si>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</si>
  <si>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</si>
  <si>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</si>
  <si>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</si>
  <si>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</si>
  <si>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</si>
  <si>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</si>
  <si>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</si>
  <si>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</si>
  <si>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</si>
  <si>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</si>
  <si>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</si>
  <si>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</si>
  <si>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</si>
  <si>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</si>
  <si>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</si>
  <si>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</si>
  <si>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</si>
  <si>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</si>
  <si>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</si>
  <si>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</si>
  <si>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</si>
  <si>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</si>
  <si>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</si>
  <si>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</si>
  <si>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</si>
  <si>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</si>
  <si>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</si>
  <si>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</si>
  <si>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</si>
  <si>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</si>
  <si>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</si>
  <si>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</si>
  <si>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</si>
  <si>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</si>
  <si>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</si>
  <si>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</si>
  <si>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</si>
  <si>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</si>
  <si>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</si>
  <si>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</si>
  <si>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</si>
  <si>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</si>
  <si>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</si>
  <si>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</si>
  <si>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</si>
  <si>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</si>
  <si>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</si>
  <si>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</si>
  <si>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</si>
  <si>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</si>
  <si>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</si>
  <si>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</si>
  <si>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</si>
  <si>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</si>
  <si>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</si>
  <si>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</si>
  <si>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</si>
  <si>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</si>
  <si>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</si>
  <si>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</si>
  <si>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</si>
  <si>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</si>
  <si>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</si>
  <si>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</si>
  <si>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</si>
  <si>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</si>
  <si>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</si>
  <si>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</si>
  <si>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</si>
  <si>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</si>
  <si>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</si>
  <si>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</si>
  <si>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</si>
  <si>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</si>
  <si>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</si>
  <si>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</si>
  <si>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</si>
  <si>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</si>
  <si>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</si>
  <si>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</si>
  <si>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</si>
  <si>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</si>
  <si>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</si>
  <si>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</si>
  <si>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</si>
  <si>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</si>
  <si>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</si>
  <si>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</si>
  <si>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</si>
  <si>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</si>
  <si>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</si>
  <si>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</si>
  <si>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</si>
  <si>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</si>
  <si>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</si>
  <si>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</si>
  <si>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</si>
  <si>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</si>
  <si>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</si>
  <si>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</si>
  <si>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</si>
  <si>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</si>
  <si>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</si>
  <si>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</si>
  <si>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</si>
  <si>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</si>
  <si>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</si>
  <si>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</si>
  <si>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</si>
  <si>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</si>
  <si>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</si>
  <si>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</si>
  <si>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</si>
  <si>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</si>
  <si>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</si>
  <si>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</si>
  <si>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</si>
  <si>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</si>
  <si>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</si>
  <si>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</si>
  <si>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</si>
  <si>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</si>
  <si>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</si>
  <si>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</si>
  <si>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</si>
  <si>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</si>
  <si>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</si>
  <si>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</si>
  <si>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</si>
  <si>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</si>
  <si>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</si>
  <si>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</si>
  <si>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</si>
  <si>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</si>
  <si>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</si>
  <si>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</si>
  <si>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</si>
  <si>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</si>
  <si>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</si>
  <si>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</si>
  <si>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</si>
  <si>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</si>
  <si>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</si>
  <si>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</si>
  <si>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</si>
  <si>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</si>
  <si>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</si>
  <si>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</si>
  <si>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</si>
  <si>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</si>
  <si>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</si>
  <si>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</si>
  <si>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</si>
  <si>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</si>
  <si>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</si>
  <si>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</si>
  <si>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</si>
  <si>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</si>
  <si>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</si>
  <si>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</si>
  <si>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</si>
  <si>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</si>
  <si>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</si>
  <si>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</si>
  <si>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</si>
  <si>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</si>
  <si>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</si>
  <si>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</si>
  <si>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</si>
  <si>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</si>
  <si>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</si>
  <si>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</si>
  <si>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</si>
  <si>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</si>
  <si>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</si>
  <si>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</si>
  <si>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</si>
  <si>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</si>
  <si>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</si>
  <si>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</si>
  <si>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</si>
  <si>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</si>
  <si>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</si>
  <si>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</si>
  <si>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</si>
  <si>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</si>
  <si>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</si>
  <si>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</si>
  <si>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</si>
  <si>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</si>
  <si>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</si>
  <si>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</si>
  <si>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</si>
  <si>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</si>
  <si>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</si>
  <si>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</si>
  <si>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</si>
  <si>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</si>
  <si>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</si>
  <si>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</si>
  <si>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</si>
  <si>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</si>
  <si>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</si>
  <si>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</si>
  <si>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</si>
  <si>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</si>
  <si>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</si>
  <si>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</si>
  <si>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</si>
  <si>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</si>
  <si>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</si>
  <si>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</si>
  <si>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</si>
  <si>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</si>
  <si>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</si>
  <si>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</si>
  <si>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</si>
  <si>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</si>
  <si>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</si>
  <si>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</si>
  <si>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</si>
  <si>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</si>
  <si>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</si>
  <si>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</si>
  <si>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</si>
  <si>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</si>
  <si>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</si>
  <si>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</si>
  <si>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</si>
  <si>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</si>
  <si>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</si>
  <si>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</si>
  <si>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</si>
  <si>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</si>
  <si>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</si>
  <si>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</si>
  <si>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</si>
  <si>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</si>
  <si>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</si>
  <si>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</si>
  <si>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</si>
  <si>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</si>
  <si>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</si>
  <si>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</si>
  <si>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</si>
  <si>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</si>
  <si>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</si>
  <si>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</si>
  <si>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</si>
  <si>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</si>
  <si>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</si>
  <si>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</si>
  <si>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</si>
  <si>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</si>
  <si>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</si>
  <si>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</si>
  <si>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</si>
  <si>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</si>
  <si>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</si>
  <si>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</si>
  <si>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</si>
  <si>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</si>
  <si>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</si>
  <si>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</si>
  <si>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</si>
  <si>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</si>
  <si>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</si>
  <si>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</si>
  <si>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</si>
  <si>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</si>
  <si>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</si>
  <si>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</si>
  <si>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</si>
  <si>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</si>
  <si>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</si>
  <si>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</si>
  <si>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</si>
  <si>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</si>
  <si>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</si>
  <si>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</si>
  <si>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</si>
  <si>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</si>
  <si>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</si>
  <si>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</si>
  <si>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</si>
  <si>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</si>
  <si>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</si>
  <si>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</si>
  <si>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</si>
  <si>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</si>
  <si>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</si>
  <si>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</si>
  <si>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</si>
  <si>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</si>
  <si>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</si>
  <si>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</si>
  <si>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</si>
  <si>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</si>
  <si>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</si>
  <si>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</si>
  <si>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</si>
  <si>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</si>
  <si>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</si>
  <si>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</si>
  <si>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</si>
  <si>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</si>
  <si>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</si>
  <si>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</si>
  <si>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</si>
  <si>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</si>
  <si>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</si>
  <si>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</si>
  <si>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</si>
  <si>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</si>
  <si>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</si>
  <si>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</si>
  <si>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</si>
  <si>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</si>
  <si>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</si>
  <si>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</si>
  <si>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</si>
  <si>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</si>
  <si>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</si>
  <si>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</si>
  <si>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</si>
  <si>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</si>
  <si>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</si>
  <si>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</si>
  <si>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</si>
  <si>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</si>
  <si>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</si>
  <si>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</si>
  <si>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</si>
  <si>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</si>
  <si>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</si>
  <si>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</si>
  <si>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</si>
  <si>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</si>
  <si>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</si>
  <si>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</si>
  <si>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</si>
  <si>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</si>
  <si>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</si>
  <si>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</si>
  <si>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</si>
  <si>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</si>
  <si>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</si>
  <si>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</si>
  <si>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</si>
  <si>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</si>
  <si>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</si>
  <si>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</si>
  <si>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</si>
  <si>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</si>
  <si>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</si>
  <si>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</si>
  <si>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</si>
  <si>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</si>
  <si>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</si>
  <si>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</si>
  <si>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</si>
  <si>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</si>
  <si>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</si>
  <si>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</si>
  <si>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</si>
  <si>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</si>
  <si>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</si>
  <si>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</si>
  <si>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</si>
  <si>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</si>
  <si>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</si>
  <si>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</si>
  <si>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</si>
  <si>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</si>
  <si>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</si>
  <si>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</si>
  <si>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</si>
  <si>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</si>
  <si>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</si>
  <si>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</si>
  <si>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</si>
  <si>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</si>
  <si>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</si>
  <si>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</si>
  <si>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</si>
  <si>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</si>
  <si>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</si>
  <si>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</si>
  <si>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</si>
  <si>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</si>
  <si>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</si>
  <si>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</si>
  <si>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</si>
  <si>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</si>
  <si>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</si>
  <si>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</si>
  <si>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</si>
  <si>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</si>
  <si>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</si>
  <si>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</si>
  <si>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</si>
  <si>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</si>
  <si>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</si>
  <si>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</si>
  <si>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</si>
  <si>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</si>
  <si>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</si>
  <si>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VT</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</si>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</sst>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0</v>
      </c>
      <c r="D6" s="9" t="str">
        <f>IF($B6="N/A","N/A",IF(C6&lt;0,"No","Yes"))</f>
        <v>N/A</v>
      </c>
      <c r="E6" s="36">
        <v>0</v>
      </c>
      <c r="F6" s="9" t="str">
        <f>IF($B6="N/A","N/A",IF(E6&lt;0,"No","Yes"))</f>
        <v>N/A</v>
      </c>
      <c r="G6" s="36">
        <v>0</v>
      </c>
      <c r="H6" s="9" t="str">
        <f>IF($B6="N/A","N/A",IF(G6&lt;0,"No","Yes"))</f>
        <v>N/A</v>
      </c>
      <c r="I6" s="10" t="s">
        <v>1746</v>
      </c>
      <c r="J6" s="10" t="s">
        <v>1746</v>
      </c>
      <c r="K6" s="9" t="str">
        <f t="shared" ref="K6:K11" si="0">IF(J6="Div by 0", "N/A", IF(J6="N/A","N/A", IF(J6&gt;30, "No", IF(J6&lt;-30, "No", "Yes"))))</f>
        <v>N/A</v>
      </c>
    </row>
    <row r="7" spans="1:11" x14ac:dyDescent="0.25">
      <c r="A7" s="72" t="s">
        <v>445</v>
      </c>
      <c r="B7" s="91"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2" t="s">
        <v>446</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2" t="s">
        <v>447</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2" t="s">
        <v>448</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2" t="s">
        <v>204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2" t="s">
        <v>655</v>
      </c>
      <c r="B12" s="91"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2" t="s">
        <v>654</v>
      </c>
      <c r="B13" s="91"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2" t="s">
        <v>656</v>
      </c>
      <c r="B15" s="91"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2" t="s">
        <v>32</v>
      </c>
      <c r="B26" s="91"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2" t="s">
        <v>160</v>
      </c>
      <c r="B27" s="91"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9" t="s">
        <v>374</v>
      </c>
      <c r="B28" s="91"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9" t="s">
        <v>376</v>
      </c>
      <c r="B29" s="91"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9" t="s">
        <v>377</v>
      </c>
      <c r="B30" s="91"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6356231</v>
      </c>
      <c r="D7" s="32" t="str">
        <f>IF($B7="N/A","N/A",IF(C7&gt;15,"No",IF(C7&lt;-15,"No","Yes")))</f>
        <v>N/A</v>
      </c>
      <c r="E7" s="31">
        <v>6560123</v>
      </c>
      <c r="F7" s="32" t="str">
        <f>IF($B7="N/A","N/A",IF(E7&gt;15,"No",IF(E7&lt;-15,"No","Yes")))</f>
        <v>N/A</v>
      </c>
      <c r="G7" s="31">
        <v>6607738</v>
      </c>
      <c r="H7" s="32" t="str">
        <f>IF($B7="N/A","N/A",IF(G7&gt;15,"No",IF(G7&lt;-15,"No","Yes")))</f>
        <v>N/A</v>
      </c>
      <c r="I7" s="33">
        <v>3.2080000000000002</v>
      </c>
      <c r="J7" s="33">
        <v>0.7258</v>
      </c>
      <c r="K7" s="32" t="str">
        <f t="shared" ref="K7:K54" si="0">IF(J7="Div by 0", "N/A", IF(J7="N/A","N/A", IF(J7&gt;30, "No", IF(J7&lt;-30, "No", "Yes"))))</f>
        <v>Yes</v>
      </c>
    </row>
    <row r="8" spans="1:11" x14ac:dyDescent="0.25">
      <c r="A8" s="75" t="s">
        <v>362</v>
      </c>
      <c r="B8" s="30" t="s">
        <v>213</v>
      </c>
      <c r="C8" s="121" t="s">
        <v>213</v>
      </c>
      <c r="D8" s="32" t="str">
        <f>IF($B8="N/A","N/A",IF(C8&gt;15,"No",IF(C8&lt;-15,"No","Yes")))</f>
        <v>N/A</v>
      </c>
      <c r="E8" s="34">
        <v>82.014666492999993</v>
      </c>
      <c r="F8" s="32" t="str">
        <f>IF($B8="N/A","N/A",IF(E8&gt;15,"No",IF(E8&lt;-15,"No","Yes")))</f>
        <v>N/A</v>
      </c>
      <c r="G8" s="34">
        <v>81.701302322000004</v>
      </c>
      <c r="H8" s="32" t="str">
        <f>IF($B8="N/A","N/A",IF(G8&gt;15,"No",IF(G8&lt;-15,"No","Yes")))</f>
        <v>N/A</v>
      </c>
      <c r="I8" s="33" t="s">
        <v>213</v>
      </c>
      <c r="J8" s="33">
        <v>-0.38200000000000001</v>
      </c>
      <c r="K8" s="32" t="str">
        <f t="shared" si="0"/>
        <v>Yes</v>
      </c>
    </row>
    <row r="9" spans="1:11" x14ac:dyDescent="0.25">
      <c r="A9" s="75" t="s">
        <v>119</v>
      </c>
      <c r="B9" s="35" t="s">
        <v>213</v>
      </c>
      <c r="C9" s="84">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17.506239152999999</v>
      </c>
      <c r="D11" s="9" t="str">
        <f>IF($B11="N/A","N/A",IF(C11&gt;15,"No",IF(C11&lt;-15,"No","Yes")))</f>
        <v>N/A</v>
      </c>
      <c r="E11" s="9">
        <v>17.985333507</v>
      </c>
      <c r="F11" s="9" t="str">
        <f>IF($B11="N/A","N/A",IF(E11&gt;15,"No",IF(E11&lt;-15,"No","Yes")))</f>
        <v>N/A</v>
      </c>
      <c r="G11" s="9">
        <v>18.298697678</v>
      </c>
      <c r="H11" s="9" t="str">
        <f>IF($B11="N/A","N/A",IF(G11&gt;15,"No",IF(G11&lt;-15,"No","Yes")))</f>
        <v>N/A</v>
      </c>
      <c r="I11" s="10">
        <v>2.7370000000000001</v>
      </c>
      <c r="J11" s="10">
        <v>1.742</v>
      </c>
      <c r="K11" s="9" t="str">
        <f t="shared" si="0"/>
        <v>Yes</v>
      </c>
    </row>
    <row r="12" spans="1:11" x14ac:dyDescent="0.25">
      <c r="A12" s="75" t="s">
        <v>860</v>
      </c>
      <c r="B12" s="86" t="s">
        <v>214</v>
      </c>
      <c r="C12" s="84">
        <v>85.928218856000001</v>
      </c>
      <c r="D12" s="9" t="str">
        <f>IF(OR($B12="N/A",$C12="N/A"),"N/A",IF(C12&gt;100,"No",IF(C12&lt;95,"No","Yes")))</f>
        <v>No</v>
      </c>
      <c r="E12" s="84">
        <v>85.328691180999996</v>
      </c>
      <c r="F12" s="9" t="str">
        <f>IF(OR($B12="N/A",$E12="N/A"),"N/A",IF(E12&gt;100,"No",IF(E12&lt;95,"No","Yes")))</f>
        <v>No</v>
      </c>
      <c r="G12" s="84">
        <v>83.964144090000005</v>
      </c>
      <c r="H12" s="9" t="str">
        <f>IF($B12="N/A","N/A",IF(G12&gt;100,"No",IF(G12&lt;95,"No","Yes")))</f>
        <v>No</v>
      </c>
      <c r="I12" s="87">
        <v>-0.69799999999999995</v>
      </c>
      <c r="J12" s="87">
        <v>-1.6</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0</v>
      </c>
      <c r="H13" s="9" t="str">
        <f>IF($B13="N/A","N/A",IF(G13&gt;100,"No",IF(G13&lt;95,"No","Yes")))</f>
        <v>N/A</v>
      </c>
      <c r="I13" s="87" t="s">
        <v>1746</v>
      </c>
      <c r="J13" s="87" t="s">
        <v>1746</v>
      </c>
      <c r="K13" s="9" t="str">
        <f t="shared" si="0"/>
        <v>N/A</v>
      </c>
    </row>
    <row r="14" spans="1:11" x14ac:dyDescent="0.25">
      <c r="A14" s="75" t="s">
        <v>348</v>
      </c>
      <c r="B14" s="86" t="s">
        <v>213</v>
      </c>
      <c r="C14" s="84">
        <v>0</v>
      </c>
      <c r="D14" s="9" t="str">
        <f t="shared" ref="D14" si="1">IF($B14="N/A","N/A",IF(C14&lt;0,"No","Yes"))</f>
        <v>N/A</v>
      </c>
      <c r="E14" s="84">
        <v>0</v>
      </c>
      <c r="F14" s="9" t="str">
        <f t="shared" ref="F14" si="2">IF($B14="N/A","N/A",IF(E14&lt;0,"No","Yes"))</f>
        <v>N/A</v>
      </c>
      <c r="G14" s="84">
        <v>0</v>
      </c>
      <c r="H14" s="9" t="str">
        <f t="shared" ref="H14" si="3">IF($B14="N/A","N/A",IF(G14&lt;0,"No","Yes"))</f>
        <v>N/A</v>
      </c>
      <c r="I14" s="87" t="s">
        <v>1746</v>
      </c>
      <c r="J14" s="87" t="s">
        <v>1746</v>
      </c>
      <c r="K14" s="9" t="str">
        <f t="shared" si="0"/>
        <v>N/A</v>
      </c>
    </row>
    <row r="15" spans="1:11" x14ac:dyDescent="0.25">
      <c r="A15" s="75" t="s">
        <v>861</v>
      </c>
      <c r="B15" s="86" t="s">
        <v>214</v>
      </c>
      <c r="C15" s="84">
        <v>90.905815855</v>
      </c>
      <c r="D15" s="9" t="str">
        <f>IF(OR($B15="N/A",$C15="N/A"),"N/A",IF(C15&gt;100,"No",IF(C15&lt;95,"No","Yes")))</f>
        <v>No</v>
      </c>
      <c r="E15" s="84">
        <v>89.444586631000007</v>
      </c>
      <c r="F15" s="9" t="str">
        <f>IF(OR($B15="N/A",$E15="N/A"),"N/A",IF(E15&gt;100,"No",IF(E15&lt;95,"No","Yes")))</f>
        <v>No</v>
      </c>
      <c r="G15" s="84">
        <v>87.348905496</v>
      </c>
      <c r="H15" s="9" t="str">
        <f>IF($B15="N/A","N/A",IF(G15&gt;100,"No",IF(G15&lt;95,"No","Yes")))</f>
        <v>No</v>
      </c>
      <c r="I15" s="87">
        <v>-1.61</v>
      </c>
      <c r="J15" s="87">
        <v>-2.34</v>
      </c>
      <c r="K15" s="9" t="str">
        <f t="shared" si="0"/>
        <v>Yes</v>
      </c>
    </row>
    <row r="16" spans="1:11" x14ac:dyDescent="0.25">
      <c r="A16" s="75" t="s">
        <v>331</v>
      </c>
      <c r="B16" s="35" t="s">
        <v>213</v>
      </c>
      <c r="C16" s="73">
        <v>5243494</v>
      </c>
      <c r="D16" s="9" t="str">
        <f>IF($B16="N/A","N/A",IF(C16&gt;15,"No",IF(C16&lt;-15,"No","Yes")))</f>
        <v>N/A</v>
      </c>
      <c r="E16" s="36">
        <v>5380263</v>
      </c>
      <c r="F16" s="9" t="str">
        <f>IF($B16="N/A","N/A",IF(E16&gt;15,"No",IF(E16&lt;-15,"No","Yes")))</f>
        <v>N/A</v>
      </c>
      <c r="G16" s="36">
        <v>5398608</v>
      </c>
      <c r="H16" s="9" t="str">
        <f>IF($B16="N/A","N/A",IF(G16&gt;15,"No",IF(G16&lt;-15,"No","Yes")))</f>
        <v>N/A</v>
      </c>
      <c r="I16" s="10">
        <v>2.6080000000000001</v>
      </c>
      <c r="J16" s="10">
        <v>0.34100000000000003</v>
      </c>
      <c r="K16" s="9" t="str">
        <f t="shared" si="0"/>
        <v>Yes</v>
      </c>
    </row>
    <row r="17" spans="1:11" x14ac:dyDescent="0.25">
      <c r="A17" s="75" t="s">
        <v>442</v>
      </c>
      <c r="B17" s="35" t="s">
        <v>215</v>
      </c>
      <c r="C17" s="84">
        <v>8.4605608397999994</v>
      </c>
      <c r="D17" s="9" t="str">
        <f>IF($B17="N/A","N/A",IF(C17&gt;20,"No",IF(C17&lt;5,"No","Yes")))</f>
        <v>Yes</v>
      </c>
      <c r="E17" s="9">
        <v>8.5794133111999997</v>
      </c>
      <c r="F17" s="9" t="str">
        <f>IF($B17="N/A","N/A",IF(E17&gt;20,"No",IF(E17&lt;5,"No","Yes")))</f>
        <v>Yes</v>
      </c>
      <c r="G17" s="9">
        <v>8.5159174365000005</v>
      </c>
      <c r="H17" s="9" t="str">
        <f>IF($B17="N/A","N/A",IF(G17&gt;20,"No",IF(G17&lt;5,"No","Yes")))</f>
        <v>Yes</v>
      </c>
      <c r="I17" s="10">
        <v>1.405</v>
      </c>
      <c r="J17" s="10">
        <v>-0.74</v>
      </c>
      <c r="K17" s="9" t="str">
        <f t="shared" si="0"/>
        <v>Yes</v>
      </c>
    </row>
    <row r="18" spans="1:11" x14ac:dyDescent="0.25">
      <c r="A18" s="75" t="s">
        <v>443</v>
      </c>
      <c r="B18" s="30" t="s">
        <v>213</v>
      </c>
      <c r="C18" s="84" t="s">
        <v>213</v>
      </c>
      <c r="D18" s="9" t="str">
        <f>IF($B18="N/A","N/A",IF(C18&gt;15,"No",IF(C18&lt;-15,"No","Yes")))</f>
        <v>N/A</v>
      </c>
      <c r="E18" s="9">
        <v>91.420586689000004</v>
      </c>
      <c r="F18" s="9" t="str">
        <f>IF($B18="N/A","N/A",IF(E18&gt;15,"No",IF(E18&lt;-15,"No","Yes")))</f>
        <v>N/A</v>
      </c>
      <c r="G18" s="9">
        <v>91.484082564000005</v>
      </c>
      <c r="H18" s="9" t="str">
        <f>IF($B18="N/A","N/A",IF(G18&gt;15,"No",IF(G18&lt;-15,"No","Yes")))</f>
        <v>N/A</v>
      </c>
      <c r="I18" s="10" t="s">
        <v>213</v>
      </c>
      <c r="J18" s="10">
        <v>6.9500000000000006E-2</v>
      </c>
      <c r="K18" s="9" t="str">
        <f t="shared" si="0"/>
        <v>Yes</v>
      </c>
    </row>
    <row r="19" spans="1:11" x14ac:dyDescent="0.25">
      <c r="A19" s="75" t="s">
        <v>444</v>
      </c>
      <c r="B19" s="35" t="s">
        <v>216</v>
      </c>
      <c r="C19" s="84">
        <v>1.9562528345000001</v>
      </c>
      <c r="D19" s="9" t="str">
        <f>IF($B19="N/A","N/A",IF(C19&gt;1,"Yes","No"))</f>
        <v>Yes</v>
      </c>
      <c r="E19" s="9">
        <v>2.8467753342000002</v>
      </c>
      <c r="F19" s="9" t="str">
        <f>IF($B19="N/A","N/A",IF(E19&gt;1,"Yes","No"))</f>
        <v>Yes</v>
      </c>
      <c r="G19" s="9">
        <v>4.3818888127999998</v>
      </c>
      <c r="H19" s="9" t="str">
        <f>IF($B19="N/A","N/A",IF(G19&gt;1,"Yes","No"))</f>
        <v>Yes</v>
      </c>
      <c r="I19" s="10">
        <v>45.52</v>
      </c>
      <c r="J19" s="10">
        <v>53.92</v>
      </c>
      <c r="K19" s="9" t="str">
        <f t="shared" si="0"/>
        <v>No</v>
      </c>
    </row>
    <row r="20" spans="1:11" x14ac:dyDescent="0.25">
      <c r="A20" s="75" t="s">
        <v>862</v>
      </c>
      <c r="B20" s="35" t="s">
        <v>213</v>
      </c>
      <c r="C20" s="77">
        <v>169.28424777999999</v>
      </c>
      <c r="D20" s="9" t="str">
        <f>IF($B20="N/A","N/A",IF(C20&gt;15,"No",IF(C20&lt;-15,"No","Yes")))</f>
        <v>N/A</v>
      </c>
      <c r="E20" s="37">
        <v>97.123188217000006</v>
      </c>
      <c r="F20" s="9" t="str">
        <f>IF($B20="N/A","N/A",IF(E20&gt;15,"No",IF(E20&lt;-15,"No","Yes")))</f>
        <v>N/A</v>
      </c>
      <c r="G20" s="37">
        <v>84.538474219999998</v>
      </c>
      <c r="H20" s="9" t="str">
        <f>IF($B20="N/A","N/A",IF(G20&gt;15,"No",IF(G20&lt;-15,"No","Yes")))</f>
        <v>N/A</v>
      </c>
      <c r="I20" s="10">
        <v>-42.6</v>
      </c>
      <c r="J20" s="10">
        <v>-13</v>
      </c>
      <c r="K20" s="9" t="str">
        <f t="shared" si="0"/>
        <v>Yes</v>
      </c>
    </row>
    <row r="21" spans="1:11" x14ac:dyDescent="0.25">
      <c r="A21" s="75" t="s">
        <v>34</v>
      </c>
      <c r="B21" s="35" t="s">
        <v>213</v>
      </c>
      <c r="C21" s="88">
        <v>0</v>
      </c>
      <c r="D21" s="9" t="str">
        <f>IF($B21="N/A","N/A",IF(C21&gt;15,"No",IF(C21&lt;-15,"No","Yes")))</f>
        <v>N/A</v>
      </c>
      <c r="E21" s="89">
        <v>0</v>
      </c>
      <c r="F21" s="9" t="str">
        <f>IF($B21="N/A","N/A",IF(E21&gt;15,"No",IF(E21&lt;-15,"No","Yes")))</f>
        <v>N/A</v>
      </c>
      <c r="G21" s="89">
        <v>0</v>
      </c>
      <c r="H21" s="9" t="str">
        <f>IF($B21="N/A","N/A",IF(G21&gt;15,"No",IF(G21&lt;-15,"No","Yes")))</f>
        <v>N/A</v>
      </c>
      <c r="I21" s="10" t="s">
        <v>1746</v>
      </c>
      <c r="J21" s="10" t="s">
        <v>1746</v>
      </c>
      <c r="K21" s="9" t="str">
        <f t="shared" si="0"/>
        <v>N/A</v>
      </c>
    </row>
    <row r="22" spans="1:11" x14ac:dyDescent="0.25">
      <c r="A22" s="75" t="s">
        <v>1711</v>
      </c>
      <c r="B22" s="35" t="s">
        <v>213</v>
      </c>
      <c r="C22" s="88">
        <v>0</v>
      </c>
      <c r="D22" s="9" t="str">
        <f>IF($B22="N/A","N/A",IF(C22&gt;15,"No",IF(C22&lt;-15,"No","Yes")))</f>
        <v>N/A</v>
      </c>
      <c r="E22" s="89">
        <v>0</v>
      </c>
      <c r="F22" s="9" t="str">
        <f>IF($B22="N/A","N/A",IF(E22&gt;15,"No",IF(E22&lt;-15,"No","Yes")))</f>
        <v>N/A</v>
      </c>
      <c r="G22" s="89">
        <v>0</v>
      </c>
      <c r="H22" s="9" t="str">
        <f>IF($B22="N/A","N/A",IF(G22&gt;15,"No",IF(G22&lt;-15,"No","Yes")))</f>
        <v>N/A</v>
      </c>
      <c r="I22" s="10" t="s">
        <v>1746</v>
      </c>
      <c r="J22" s="10" t="s">
        <v>1746</v>
      </c>
      <c r="K22" s="9" t="str">
        <f t="shared" si="0"/>
        <v>N/A</v>
      </c>
    </row>
    <row r="23" spans="1:11" x14ac:dyDescent="0.25">
      <c r="A23" s="75" t="s">
        <v>35</v>
      </c>
      <c r="B23" s="35" t="s">
        <v>213</v>
      </c>
      <c r="C23" s="88">
        <v>17.506239152999999</v>
      </c>
      <c r="D23" s="9" t="str">
        <f>IF($B23="N/A","N/A",IF(C23&gt;15,"No",IF(C23&lt;-15,"No","Yes")))</f>
        <v>N/A</v>
      </c>
      <c r="E23" s="89">
        <v>17.985333507</v>
      </c>
      <c r="F23" s="9" t="str">
        <f>IF($B23="N/A","N/A",IF(E23&gt;15,"No",IF(E23&lt;-15,"No","Yes")))</f>
        <v>N/A</v>
      </c>
      <c r="G23" s="89">
        <v>18.298697678</v>
      </c>
      <c r="H23" s="9" t="str">
        <f>IF($B23="N/A","N/A",IF(G23&gt;15,"No",IF(G23&lt;-15,"No","Yes")))</f>
        <v>N/A</v>
      </c>
      <c r="I23" s="10">
        <v>2.7370000000000001</v>
      </c>
      <c r="J23" s="10">
        <v>1.742</v>
      </c>
      <c r="K23" s="9" t="str">
        <f t="shared" si="0"/>
        <v>Yes</v>
      </c>
    </row>
    <row r="24" spans="1:11" x14ac:dyDescent="0.25">
      <c r="A24" s="75" t="s">
        <v>863</v>
      </c>
      <c r="B24" s="35" t="s">
        <v>243</v>
      </c>
      <c r="C24" s="77" t="s">
        <v>1746</v>
      </c>
      <c r="D24" s="9" t="str">
        <f>IF($B24="N/A","N/A",IF(C24&gt;300,"No",IF(C24&lt;75,"No","Yes")))</f>
        <v>No</v>
      </c>
      <c r="E24" s="37" t="s">
        <v>1746</v>
      </c>
      <c r="F24" s="9" t="str">
        <f>IF($B24="N/A","N/A",IF(E24&gt;300,"No",IF(E24&lt;75,"No","Yes")))</f>
        <v>No</v>
      </c>
      <c r="G24" s="37" t="s">
        <v>1746</v>
      </c>
      <c r="H24" s="9" t="str">
        <f>IF($B24="N/A","N/A",IF(G24&gt;300,"No",IF(G24&lt;75,"No","Yes")))</f>
        <v>No</v>
      </c>
      <c r="I24" s="10" t="s">
        <v>1746</v>
      </c>
      <c r="J24" s="10" t="s">
        <v>1746</v>
      </c>
      <c r="K24" s="9" t="str">
        <f t="shared" si="0"/>
        <v>N/A</v>
      </c>
    </row>
    <row r="25" spans="1:11" x14ac:dyDescent="0.25">
      <c r="A25" s="75" t="s">
        <v>864</v>
      </c>
      <c r="B25" s="35" t="s">
        <v>244</v>
      </c>
      <c r="C25" s="77" t="s">
        <v>1746</v>
      </c>
      <c r="D25" s="9" t="str">
        <f>IF($B25="N/A","N/A",IF(C25&gt;250,"No",IF(C25&lt;20,"No","Yes")))</f>
        <v>No</v>
      </c>
      <c r="E25" s="37" t="s">
        <v>1746</v>
      </c>
      <c r="F25" s="9" t="str">
        <f>IF($B25="N/A","N/A",IF(E25&gt;250,"No",IF(E25&lt;20,"No","Yes")))</f>
        <v>No</v>
      </c>
      <c r="G25" s="37" t="s">
        <v>1746</v>
      </c>
      <c r="H25" s="9" t="str">
        <f>IF($B25="N/A","N/A",IF(G25&gt;250,"No",IF(G25&lt;20,"No","Yes")))</f>
        <v>No</v>
      </c>
      <c r="I25" s="10" t="s">
        <v>1746</v>
      </c>
      <c r="J25" s="10" t="s">
        <v>1746</v>
      </c>
      <c r="K25" s="9" t="str">
        <f t="shared" si="0"/>
        <v>N/A</v>
      </c>
    </row>
    <row r="26" spans="1:11" x14ac:dyDescent="0.25">
      <c r="A26" s="75" t="s">
        <v>865</v>
      </c>
      <c r="B26" s="35" t="s">
        <v>245</v>
      </c>
      <c r="C26" s="77">
        <v>5</v>
      </c>
      <c r="D26" s="9" t="str">
        <f>IF($B26="N/A","N/A",IF(C26&gt;5,"No",IF(C26&lt;3,"No","Yes")))</f>
        <v>Yes</v>
      </c>
      <c r="E26" s="37">
        <v>5</v>
      </c>
      <c r="F26" s="9" t="str">
        <f>IF($B26="N/A","N/A",IF(E26&gt;5,"No",IF(E26&lt;3,"No","Yes")))</f>
        <v>Yes</v>
      </c>
      <c r="G26" s="37">
        <v>5</v>
      </c>
      <c r="H26" s="9" t="str">
        <f>IF($B26="N/A","N/A",IF(G26&gt;5,"No",IF(G26&lt;3,"No","Yes")))</f>
        <v>Yes</v>
      </c>
      <c r="I26" s="10">
        <v>0</v>
      </c>
      <c r="J26" s="10">
        <v>0</v>
      </c>
      <c r="K26" s="9" t="str">
        <f t="shared" si="0"/>
        <v>Yes</v>
      </c>
    </row>
    <row r="27" spans="1:11" x14ac:dyDescent="0.25">
      <c r="A27" s="75" t="s">
        <v>131</v>
      </c>
      <c r="B27" s="35" t="s">
        <v>213</v>
      </c>
      <c r="C27" s="73">
        <v>3778</v>
      </c>
      <c r="D27" s="35" t="s">
        <v>213</v>
      </c>
      <c r="E27" s="36">
        <v>4354</v>
      </c>
      <c r="F27" s="35" t="s">
        <v>213</v>
      </c>
      <c r="G27" s="36">
        <v>5964</v>
      </c>
      <c r="H27" s="9" t="str">
        <f>IF($B27="N/A","N/A",IF(G27&gt;15,"No",IF(G27&lt;-15,"No","Yes")))</f>
        <v>N/A</v>
      </c>
      <c r="I27" s="10">
        <v>15.25</v>
      </c>
      <c r="J27" s="10">
        <v>36.979999999999997</v>
      </c>
      <c r="K27" s="9" t="str">
        <f t="shared" si="0"/>
        <v>No</v>
      </c>
    </row>
    <row r="28" spans="1:11" x14ac:dyDescent="0.25">
      <c r="A28" s="75" t="s">
        <v>346</v>
      </c>
      <c r="B28" s="35" t="s">
        <v>213</v>
      </c>
      <c r="C28" s="74" t="s">
        <v>213</v>
      </c>
      <c r="D28" s="35" t="s">
        <v>213</v>
      </c>
      <c r="E28" s="8">
        <v>6.6370706799999998E-2</v>
      </c>
      <c r="F28" s="35" t="s">
        <v>213</v>
      </c>
      <c r="G28" s="8">
        <v>9.0257815899999996E-2</v>
      </c>
      <c r="H28" s="9" t="str">
        <f>IF($B28="N/A","N/A",IF(G28&gt;15,"No",IF(G28&lt;-15,"No","Yes")))</f>
        <v>N/A</v>
      </c>
      <c r="I28" s="10" t="s">
        <v>213</v>
      </c>
      <c r="J28" s="10">
        <v>35.99</v>
      </c>
      <c r="K28" s="9" t="str">
        <f t="shared" si="0"/>
        <v>No</v>
      </c>
    </row>
    <row r="29" spans="1:11" ht="25" x14ac:dyDescent="0.25">
      <c r="A29" s="75" t="s">
        <v>841</v>
      </c>
      <c r="B29" s="35" t="s">
        <v>213</v>
      </c>
      <c r="C29" s="37">
        <v>76.036791953000005</v>
      </c>
      <c r="D29" s="35" t="s">
        <v>213</v>
      </c>
      <c r="E29" s="37">
        <v>65.200045935000006</v>
      </c>
      <c r="F29" s="35" t="s">
        <v>213</v>
      </c>
      <c r="G29" s="37">
        <v>65.506706907999998</v>
      </c>
      <c r="H29" s="35" t="s">
        <v>213</v>
      </c>
      <c r="I29" s="10">
        <v>-14.3</v>
      </c>
      <c r="J29" s="10">
        <v>0.4703</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0</v>
      </c>
      <c r="D31" s="9" t="str">
        <f t="shared" ref="D31:F50" si="4">IF($B31="N/A","N/A",IF(C31&lt;0,"No","Yes"))</f>
        <v>N/A</v>
      </c>
      <c r="E31" s="73">
        <v>0</v>
      </c>
      <c r="F31" s="9" t="str">
        <f t="shared" si="4"/>
        <v>N/A</v>
      </c>
      <c r="G31" s="73">
        <v>0</v>
      </c>
      <c r="H31" s="9" t="str">
        <f t="shared" ref="H31:H50" si="5">IF($B31="N/A","N/A",IF(G31&lt;0,"No","Yes"))</f>
        <v>N/A</v>
      </c>
      <c r="I31" s="10" t="s">
        <v>1746</v>
      </c>
      <c r="J31" s="10" t="s">
        <v>1746</v>
      </c>
      <c r="K31" s="9" t="str">
        <f t="shared" si="0"/>
        <v>N/A</v>
      </c>
    </row>
    <row r="32" spans="1:11" x14ac:dyDescent="0.25">
      <c r="A32" s="2" t="s">
        <v>659</v>
      </c>
      <c r="B32" s="90" t="s">
        <v>213</v>
      </c>
      <c r="C32" s="74" t="s">
        <v>1746</v>
      </c>
      <c r="D32" s="9" t="str">
        <f t="shared" si="4"/>
        <v>N/A</v>
      </c>
      <c r="E32" s="74" t="s">
        <v>1746</v>
      </c>
      <c r="F32" s="9" t="str">
        <f t="shared" si="4"/>
        <v>N/A</v>
      </c>
      <c r="G32" s="74" t="s">
        <v>1746</v>
      </c>
      <c r="H32" s="9" t="str">
        <f t="shared" si="5"/>
        <v>N/A</v>
      </c>
      <c r="I32" s="10" t="s">
        <v>1746</v>
      </c>
      <c r="J32" s="10" t="s">
        <v>1746</v>
      </c>
      <c r="K32" s="9" t="str">
        <f t="shared" si="0"/>
        <v>N/A</v>
      </c>
    </row>
    <row r="33" spans="1:11" x14ac:dyDescent="0.25">
      <c r="A33" s="2" t="s">
        <v>660</v>
      </c>
      <c r="B33" s="90" t="s">
        <v>213</v>
      </c>
      <c r="C33" s="74" t="s">
        <v>1746</v>
      </c>
      <c r="D33" s="9" t="str">
        <f t="shared" si="4"/>
        <v>N/A</v>
      </c>
      <c r="E33" s="74" t="s">
        <v>1746</v>
      </c>
      <c r="F33" s="9" t="str">
        <f t="shared" si="4"/>
        <v>N/A</v>
      </c>
      <c r="G33" s="74" t="s">
        <v>1746</v>
      </c>
      <c r="H33" s="9" t="str">
        <f t="shared" si="5"/>
        <v>N/A</v>
      </c>
      <c r="I33" s="10" t="s">
        <v>1746</v>
      </c>
      <c r="J33" s="10" t="s">
        <v>1746</v>
      </c>
      <c r="K33" s="9" t="str">
        <f t="shared" si="0"/>
        <v>N/A</v>
      </c>
    </row>
    <row r="34" spans="1:11" x14ac:dyDescent="0.25">
      <c r="A34" s="2" t="s">
        <v>661</v>
      </c>
      <c r="B34" s="90" t="s">
        <v>213</v>
      </c>
      <c r="C34" s="74" t="s">
        <v>1746</v>
      </c>
      <c r="D34" s="9" t="str">
        <f t="shared" si="4"/>
        <v>N/A</v>
      </c>
      <c r="E34" s="74" t="s">
        <v>1746</v>
      </c>
      <c r="F34" s="9" t="str">
        <f t="shared" si="4"/>
        <v>N/A</v>
      </c>
      <c r="G34" s="74" t="s">
        <v>1746</v>
      </c>
      <c r="H34" s="9" t="str">
        <f t="shared" si="5"/>
        <v>N/A</v>
      </c>
      <c r="I34" s="10" t="s">
        <v>1746</v>
      </c>
      <c r="J34" s="10" t="s">
        <v>1746</v>
      </c>
      <c r="K34" s="9" t="str">
        <f t="shared" si="0"/>
        <v>N/A</v>
      </c>
    </row>
    <row r="35" spans="1:11" x14ac:dyDescent="0.25">
      <c r="A35" s="2" t="s">
        <v>662</v>
      </c>
      <c r="B35" s="90" t="s">
        <v>213</v>
      </c>
      <c r="C35" s="74" t="s">
        <v>1746</v>
      </c>
      <c r="D35" s="9" t="str">
        <f t="shared" si="4"/>
        <v>N/A</v>
      </c>
      <c r="E35" s="74" t="s">
        <v>1746</v>
      </c>
      <c r="F35" s="9" t="str">
        <f t="shared" si="4"/>
        <v>N/A</v>
      </c>
      <c r="G35" s="74" t="s">
        <v>1746</v>
      </c>
      <c r="H35" s="9" t="str">
        <f t="shared" si="5"/>
        <v>N/A</v>
      </c>
      <c r="I35" s="10" t="s">
        <v>1746</v>
      </c>
      <c r="J35" s="10" t="s">
        <v>1746</v>
      </c>
      <c r="K35" s="9" t="str">
        <f t="shared" si="0"/>
        <v>N/A</v>
      </c>
    </row>
    <row r="36" spans="1:11" x14ac:dyDescent="0.25">
      <c r="A36" s="2" t="s">
        <v>349</v>
      </c>
      <c r="B36" s="90" t="s">
        <v>213</v>
      </c>
      <c r="C36" s="73">
        <v>0</v>
      </c>
      <c r="D36" s="9" t="str">
        <f t="shared" si="4"/>
        <v>N/A</v>
      </c>
      <c r="E36" s="73">
        <v>0</v>
      </c>
      <c r="F36" s="9" t="str">
        <f t="shared" si="4"/>
        <v>N/A</v>
      </c>
      <c r="G36" s="73">
        <v>0</v>
      </c>
      <c r="H36" s="9" t="str">
        <f t="shared" si="5"/>
        <v>N/A</v>
      </c>
      <c r="I36" s="10" t="s">
        <v>1746</v>
      </c>
      <c r="J36" s="10" t="s">
        <v>1746</v>
      </c>
      <c r="K36" s="9" t="str">
        <f t="shared" si="0"/>
        <v>N/A</v>
      </c>
    </row>
    <row r="37" spans="1:11" x14ac:dyDescent="0.25">
      <c r="A37" s="2" t="s">
        <v>663</v>
      </c>
      <c r="B37" s="90" t="s">
        <v>213</v>
      </c>
      <c r="C37" s="74" t="s">
        <v>1746</v>
      </c>
      <c r="D37" s="9" t="str">
        <f t="shared" si="4"/>
        <v>N/A</v>
      </c>
      <c r="E37" s="74" t="s">
        <v>1746</v>
      </c>
      <c r="F37" s="9" t="str">
        <f t="shared" si="4"/>
        <v>N/A</v>
      </c>
      <c r="G37" s="74" t="s">
        <v>1746</v>
      </c>
      <c r="H37" s="9" t="str">
        <f t="shared" si="5"/>
        <v>N/A</v>
      </c>
      <c r="I37" s="10" t="s">
        <v>1746</v>
      </c>
      <c r="J37" s="10" t="s">
        <v>1746</v>
      </c>
      <c r="K37" s="9" t="str">
        <f t="shared" si="0"/>
        <v>N/A</v>
      </c>
    </row>
    <row r="38" spans="1:11" x14ac:dyDescent="0.25">
      <c r="A38" s="2" t="s">
        <v>664</v>
      </c>
      <c r="B38" s="90" t="s">
        <v>213</v>
      </c>
      <c r="C38" s="74" t="s">
        <v>1746</v>
      </c>
      <c r="D38" s="9" t="str">
        <f t="shared" si="4"/>
        <v>N/A</v>
      </c>
      <c r="E38" s="74" t="s">
        <v>1746</v>
      </c>
      <c r="F38" s="9" t="str">
        <f t="shared" si="4"/>
        <v>N/A</v>
      </c>
      <c r="G38" s="74" t="s">
        <v>1746</v>
      </c>
      <c r="H38" s="9" t="str">
        <f t="shared" si="5"/>
        <v>N/A</v>
      </c>
      <c r="I38" s="10" t="s">
        <v>1746</v>
      </c>
      <c r="J38" s="10" t="s">
        <v>1746</v>
      </c>
      <c r="K38" s="9" t="str">
        <f t="shared" si="0"/>
        <v>N/A</v>
      </c>
    </row>
    <row r="39" spans="1:11" x14ac:dyDescent="0.25">
      <c r="A39" s="2" t="s">
        <v>665</v>
      </c>
      <c r="B39" s="90" t="s">
        <v>213</v>
      </c>
      <c r="C39" s="74" t="s">
        <v>1746</v>
      </c>
      <c r="D39" s="9" t="str">
        <f t="shared" si="4"/>
        <v>N/A</v>
      </c>
      <c r="E39" s="74" t="s">
        <v>1746</v>
      </c>
      <c r="F39" s="9" t="str">
        <f t="shared" si="4"/>
        <v>N/A</v>
      </c>
      <c r="G39" s="74" t="s">
        <v>1746</v>
      </c>
      <c r="H39" s="9" t="str">
        <f t="shared" si="5"/>
        <v>N/A</v>
      </c>
      <c r="I39" s="10" t="s">
        <v>1746</v>
      </c>
      <c r="J39" s="10" t="s">
        <v>1746</v>
      </c>
      <c r="K39" s="9" t="str">
        <f t="shared" si="0"/>
        <v>N/A</v>
      </c>
    </row>
    <row r="40" spans="1:11" x14ac:dyDescent="0.25">
      <c r="A40" s="2" t="s">
        <v>666</v>
      </c>
      <c r="B40" s="90" t="s">
        <v>213</v>
      </c>
      <c r="C40" s="74" t="s">
        <v>1746</v>
      </c>
      <c r="D40" s="9" t="str">
        <f t="shared" si="4"/>
        <v>N/A</v>
      </c>
      <c r="E40" s="74" t="s">
        <v>1746</v>
      </c>
      <c r="F40" s="9" t="str">
        <f t="shared" si="4"/>
        <v>N/A</v>
      </c>
      <c r="G40" s="74" t="s">
        <v>1746</v>
      </c>
      <c r="H40" s="9" t="str">
        <f t="shared" si="5"/>
        <v>N/A</v>
      </c>
      <c r="I40" s="10" t="s">
        <v>1746</v>
      </c>
      <c r="J40" s="10" t="s">
        <v>1746</v>
      </c>
      <c r="K40" s="9" t="str">
        <f t="shared" si="0"/>
        <v>N/A</v>
      </c>
    </row>
    <row r="41" spans="1:11" x14ac:dyDescent="0.25">
      <c r="A41" s="2" t="s">
        <v>667</v>
      </c>
      <c r="B41" s="90" t="s">
        <v>213</v>
      </c>
      <c r="C41" s="74" t="s">
        <v>1746</v>
      </c>
      <c r="D41" s="9" t="str">
        <f t="shared" si="4"/>
        <v>N/A</v>
      </c>
      <c r="E41" s="74" t="s">
        <v>1746</v>
      </c>
      <c r="F41" s="9" t="str">
        <f t="shared" si="4"/>
        <v>N/A</v>
      </c>
      <c r="G41" s="74" t="s">
        <v>1746</v>
      </c>
      <c r="H41" s="9" t="str">
        <f t="shared" si="5"/>
        <v>N/A</v>
      </c>
      <c r="I41" s="10" t="s">
        <v>1746</v>
      </c>
      <c r="J41" s="10" t="s">
        <v>1746</v>
      </c>
      <c r="K41" s="9" t="str">
        <f t="shared" si="0"/>
        <v>N/A</v>
      </c>
    </row>
    <row r="42" spans="1:11" x14ac:dyDescent="0.25">
      <c r="A42" s="2" t="s">
        <v>668</v>
      </c>
      <c r="B42" s="90" t="s">
        <v>213</v>
      </c>
      <c r="C42" s="74" t="s">
        <v>1746</v>
      </c>
      <c r="D42" s="9" t="str">
        <f t="shared" si="4"/>
        <v>N/A</v>
      </c>
      <c r="E42" s="74" t="s">
        <v>1746</v>
      </c>
      <c r="F42" s="9" t="str">
        <f t="shared" si="4"/>
        <v>N/A</v>
      </c>
      <c r="G42" s="74" t="s">
        <v>1746</v>
      </c>
      <c r="H42" s="9" t="str">
        <f t="shared" si="5"/>
        <v>N/A</v>
      </c>
      <c r="I42" s="10" t="s">
        <v>1746</v>
      </c>
      <c r="J42" s="10" t="s">
        <v>1746</v>
      </c>
      <c r="K42" s="9" t="str">
        <f t="shared" si="0"/>
        <v>N/A</v>
      </c>
    </row>
    <row r="43" spans="1:11" x14ac:dyDescent="0.25">
      <c r="A43" s="2" t="s">
        <v>669</v>
      </c>
      <c r="B43" s="90" t="s">
        <v>213</v>
      </c>
      <c r="C43" s="74" t="s">
        <v>1746</v>
      </c>
      <c r="D43" s="9" t="str">
        <f t="shared" si="4"/>
        <v>N/A</v>
      </c>
      <c r="E43" s="74" t="s">
        <v>1746</v>
      </c>
      <c r="F43" s="9" t="str">
        <f t="shared" si="4"/>
        <v>N/A</v>
      </c>
      <c r="G43" s="74" t="s">
        <v>1746</v>
      </c>
      <c r="H43" s="9" t="str">
        <f t="shared" si="5"/>
        <v>N/A</v>
      </c>
      <c r="I43" s="10" t="s">
        <v>1746</v>
      </c>
      <c r="J43" s="10" t="s">
        <v>1746</v>
      </c>
      <c r="K43" s="9" t="str">
        <f t="shared" si="0"/>
        <v>N/A</v>
      </c>
    </row>
    <row r="44" spans="1:11" x14ac:dyDescent="0.25">
      <c r="A44" s="2" t="s">
        <v>670</v>
      </c>
      <c r="B44" s="90" t="s">
        <v>213</v>
      </c>
      <c r="C44" s="74" t="s">
        <v>1746</v>
      </c>
      <c r="D44" s="9" t="str">
        <f t="shared" si="4"/>
        <v>N/A</v>
      </c>
      <c r="E44" s="74" t="s">
        <v>1746</v>
      </c>
      <c r="F44" s="9" t="str">
        <f t="shared" si="4"/>
        <v>N/A</v>
      </c>
      <c r="G44" s="74" t="s">
        <v>1746</v>
      </c>
      <c r="H44" s="9" t="str">
        <f t="shared" si="5"/>
        <v>N/A</v>
      </c>
      <c r="I44" s="10" t="s">
        <v>1746</v>
      </c>
      <c r="J44" s="10" t="s">
        <v>1746</v>
      </c>
      <c r="K44" s="9" t="str">
        <f t="shared" si="0"/>
        <v>N/A</v>
      </c>
    </row>
    <row r="45" spans="1:11" x14ac:dyDescent="0.25">
      <c r="A45" s="2" t="s">
        <v>671</v>
      </c>
      <c r="B45" s="90" t="s">
        <v>213</v>
      </c>
      <c r="C45" s="74" t="s">
        <v>1746</v>
      </c>
      <c r="D45" s="9" t="str">
        <f t="shared" si="4"/>
        <v>N/A</v>
      </c>
      <c r="E45" s="74" t="s">
        <v>1746</v>
      </c>
      <c r="F45" s="9" t="str">
        <f t="shared" si="4"/>
        <v>N/A</v>
      </c>
      <c r="G45" s="74" t="s">
        <v>1746</v>
      </c>
      <c r="H45" s="9" t="str">
        <f t="shared" si="5"/>
        <v>N/A</v>
      </c>
      <c r="I45" s="10" t="s">
        <v>1746</v>
      </c>
      <c r="J45" s="10" t="s">
        <v>1746</v>
      </c>
      <c r="K45" s="9" t="str">
        <f t="shared" si="0"/>
        <v>N/A</v>
      </c>
    </row>
    <row r="46" spans="1:11" x14ac:dyDescent="0.25">
      <c r="A46" s="2" t="s">
        <v>350</v>
      </c>
      <c r="B46" s="90" t="s">
        <v>213</v>
      </c>
      <c r="C46" s="73">
        <v>1112737</v>
      </c>
      <c r="D46" s="9" t="str">
        <f t="shared" si="4"/>
        <v>N/A</v>
      </c>
      <c r="E46" s="73">
        <v>1179860</v>
      </c>
      <c r="F46" s="9" t="str">
        <f t="shared" si="4"/>
        <v>N/A</v>
      </c>
      <c r="G46" s="73">
        <v>1209130</v>
      </c>
      <c r="H46" s="9" t="str">
        <f t="shared" si="5"/>
        <v>N/A</v>
      </c>
      <c r="I46" s="10">
        <v>6.032</v>
      </c>
      <c r="J46" s="10">
        <v>2.4809999999999999</v>
      </c>
      <c r="K46" s="9" t="str">
        <f t="shared" si="0"/>
        <v>Yes</v>
      </c>
    </row>
    <row r="47" spans="1:11" x14ac:dyDescent="0.25">
      <c r="A47" s="2" t="s">
        <v>672</v>
      </c>
      <c r="B47" s="90" t="s">
        <v>213</v>
      </c>
      <c r="C47" s="74">
        <v>0</v>
      </c>
      <c r="D47" s="9" t="str">
        <f t="shared" si="4"/>
        <v>N/A</v>
      </c>
      <c r="E47" s="74">
        <v>0</v>
      </c>
      <c r="F47" s="9" t="str">
        <f t="shared" si="4"/>
        <v>N/A</v>
      </c>
      <c r="G47" s="74">
        <v>0</v>
      </c>
      <c r="H47" s="9" t="str">
        <f t="shared" si="5"/>
        <v>N/A</v>
      </c>
      <c r="I47" s="10" t="s">
        <v>1746</v>
      </c>
      <c r="J47" s="10" t="s">
        <v>1746</v>
      </c>
      <c r="K47" s="9" t="str">
        <f t="shared" si="0"/>
        <v>N/A</v>
      </c>
    </row>
    <row r="48" spans="1:11" x14ac:dyDescent="0.25">
      <c r="A48" s="2" t="s">
        <v>673</v>
      </c>
      <c r="B48" s="90" t="s">
        <v>213</v>
      </c>
      <c r="C48" s="74">
        <v>0</v>
      </c>
      <c r="D48" s="9" t="str">
        <f t="shared" si="4"/>
        <v>N/A</v>
      </c>
      <c r="E48" s="74">
        <v>0</v>
      </c>
      <c r="F48" s="9" t="str">
        <f t="shared" si="4"/>
        <v>N/A</v>
      </c>
      <c r="G48" s="74">
        <v>0</v>
      </c>
      <c r="H48" s="9" t="str">
        <f t="shared" si="5"/>
        <v>N/A</v>
      </c>
      <c r="I48" s="10" t="s">
        <v>1746</v>
      </c>
      <c r="J48" s="10" t="s">
        <v>1746</v>
      </c>
      <c r="K48" s="9" t="str">
        <f t="shared" si="0"/>
        <v>N/A</v>
      </c>
    </row>
    <row r="49" spans="1:11" x14ac:dyDescent="0.25">
      <c r="A49" s="2" t="s">
        <v>674</v>
      </c>
      <c r="B49" s="90" t="s">
        <v>213</v>
      </c>
      <c r="C49" s="74">
        <v>0</v>
      </c>
      <c r="D49" s="9" t="str">
        <f t="shared" si="4"/>
        <v>N/A</v>
      </c>
      <c r="E49" s="74">
        <v>0</v>
      </c>
      <c r="F49" s="9" t="str">
        <f t="shared" si="4"/>
        <v>N/A</v>
      </c>
      <c r="G49" s="74">
        <v>0</v>
      </c>
      <c r="H49" s="9" t="str">
        <f t="shared" si="5"/>
        <v>N/A</v>
      </c>
      <c r="I49" s="10" t="s">
        <v>1746</v>
      </c>
      <c r="J49" s="10" t="s">
        <v>1746</v>
      </c>
      <c r="K49" s="9" t="str">
        <f t="shared" si="0"/>
        <v>N/A</v>
      </c>
    </row>
    <row r="50" spans="1:11" x14ac:dyDescent="0.25">
      <c r="A50" s="2" t="s">
        <v>675</v>
      </c>
      <c r="B50" s="90" t="s">
        <v>213</v>
      </c>
      <c r="C50" s="74">
        <v>1.8751061572000001</v>
      </c>
      <c r="D50" s="9" t="str">
        <f t="shared" si="4"/>
        <v>N/A</v>
      </c>
      <c r="E50" s="74">
        <v>0.1413727052</v>
      </c>
      <c r="F50" s="9" t="str">
        <f t="shared" si="4"/>
        <v>N/A</v>
      </c>
      <c r="G50" s="74">
        <v>7.3689346899999994E-2</v>
      </c>
      <c r="H50" s="9" t="str">
        <f t="shared" si="5"/>
        <v>N/A</v>
      </c>
      <c r="I50" s="10">
        <v>-92.5</v>
      </c>
      <c r="J50" s="10">
        <v>-47.9</v>
      </c>
      <c r="K50" s="9" t="str">
        <f t="shared" si="0"/>
        <v>No</v>
      </c>
    </row>
    <row r="51" spans="1:11" x14ac:dyDescent="0.25">
      <c r="A51" s="2" t="s">
        <v>351</v>
      </c>
      <c r="B51" s="35" t="s">
        <v>213</v>
      </c>
      <c r="C51" s="73">
        <v>0</v>
      </c>
      <c r="D51" s="35" t="s">
        <v>213</v>
      </c>
      <c r="E51" s="36">
        <v>0</v>
      </c>
      <c r="F51" s="35" t="s">
        <v>213</v>
      </c>
      <c r="G51" s="36">
        <v>0</v>
      </c>
      <c r="H51" s="35" t="s">
        <v>213</v>
      </c>
      <c r="I51" s="10" t="s">
        <v>1746</v>
      </c>
      <c r="J51" s="10" t="s">
        <v>1746</v>
      </c>
      <c r="K51" s="9" t="str">
        <f t="shared" si="0"/>
        <v>N/A</v>
      </c>
    </row>
    <row r="52" spans="1:11" x14ac:dyDescent="0.25">
      <c r="A52" s="2" t="s">
        <v>352</v>
      </c>
      <c r="B52" s="35" t="s">
        <v>213</v>
      </c>
      <c r="C52" s="74" t="s">
        <v>1746</v>
      </c>
      <c r="D52" s="9" t="str">
        <f t="shared" ref="D52:D54" si="6">IF($B52="N/A","N/A",IF(C52&gt;15,"No",IF(C52&lt;-15,"No","Yes")))</f>
        <v>N/A</v>
      </c>
      <c r="E52" s="8" t="s">
        <v>1746</v>
      </c>
      <c r="F52" s="9" t="str">
        <f t="shared" ref="F52:F54" si="7">IF($B52="N/A","N/A",IF(E52&gt;15,"No",IF(E52&lt;-15,"No","Yes")))</f>
        <v>N/A</v>
      </c>
      <c r="G52" s="8" t="s">
        <v>1746</v>
      </c>
      <c r="H52" s="9" t="str">
        <f t="shared" ref="H52:H54" si="8">IF($B52="N/A","N/A",IF(G52&gt;15,"No",IF(G52&lt;-15,"No","Yes")))</f>
        <v>N/A</v>
      </c>
      <c r="I52" s="10" t="s">
        <v>1746</v>
      </c>
      <c r="J52" s="10" t="s">
        <v>1746</v>
      </c>
      <c r="K52" s="9" t="str">
        <f t="shared" si="0"/>
        <v>N/A</v>
      </c>
    </row>
    <row r="53" spans="1:11" x14ac:dyDescent="0.25">
      <c r="A53" s="2" t="s">
        <v>353</v>
      </c>
      <c r="B53" s="35" t="s">
        <v>213</v>
      </c>
      <c r="C53" s="74" t="s">
        <v>1746</v>
      </c>
      <c r="D53" s="9" t="str">
        <f t="shared" si="6"/>
        <v>N/A</v>
      </c>
      <c r="E53" s="8" t="s">
        <v>1746</v>
      </c>
      <c r="F53" s="9" t="str">
        <f t="shared" si="7"/>
        <v>N/A</v>
      </c>
      <c r="G53" s="8" t="s">
        <v>1746</v>
      </c>
      <c r="H53" s="9" t="str">
        <f t="shared" si="8"/>
        <v>N/A</v>
      </c>
      <c r="I53" s="10" t="s">
        <v>1746</v>
      </c>
      <c r="J53" s="10" t="s">
        <v>1746</v>
      </c>
      <c r="K53" s="9" t="str">
        <f t="shared" si="0"/>
        <v>N/A</v>
      </c>
    </row>
    <row r="54" spans="1:11" x14ac:dyDescent="0.25">
      <c r="A54" s="2" t="s">
        <v>354</v>
      </c>
      <c r="B54" s="35" t="s">
        <v>213</v>
      </c>
      <c r="C54" s="74" t="s">
        <v>213</v>
      </c>
      <c r="D54" s="9" t="str">
        <f t="shared" si="6"/>
        <v>N/A</v>
      </c>
      <c r="E54" s="8" t="s">
        <v>1746</v>
      </c>
      <c r="F54" s="9" t="str">
        <f t="shared" si="7"/>
        <v>N/A</v>
      </c>
      <c r="G54" s="8" t="s">
        <v>1746</v>
      </c>
      <c r="H54" s="9" t="str">
        <f t="shared" si="8"/>
        <v>N/A</v>
      </c>
      <c r="I54" s="10" t="s">
        <v>213</v>
      </c>
      <c r="J54" s="10" t="s">
        <v>1746</v>
      </c>
      <c r="K54" s="9" t="str">
        <f t="shared" si="0"/>
        <v>N/A</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4799865</v>
      </c>
      <c r="D6" s="9" t="str">
        <f>IF($B6="N/A","N/A",IF(C6&gt;15,"No",IF(C6&lt;-15,"No","Yes")))</f>
        <v>N/A</v>
      </c>
      <c r="E6" s="36">
        <v>4918668</v>
      </c>
      <c r="F6" s="9" t="str">
        <f>IF($B6="N/A","N/A",IF(E6&gt;15,"No",IF(E6&lt;-15,"No","Yes")))</f>
        <v>N/A</v>
      </c>
      <c r="G6" s="36">
        <v>4938867</v>
      </c>
      <c r="H6" s="9" t="str">
        <f>IF($B6="N/A","N/A",IF(G6&gt;15,"No",IF(G6&lt;-15,"No","Yes")))</f>
        <v>N/A</v>
      </c>
      <c r="I6" s="10">
        <v>2.4750000000000001</v>
      </c>
      <c r="J6" s="10">
        <v>0.41070000000000001</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7.1388882811999999</v>
      </c>
      <c r="D9" s="9" t="str">
        <f t="shared" ref="D9:D15" si="1">IF($B9="N/A","N/A",IF(C9&gt;15,"No",IF(C9&lt;-15,"No","Yes")))</f>
        <v>N/A</v>
      </c>
      <c r="E9" s="8">
        <v>7.4104412007000002</v>
      </c>
      <c r="F9" s="9" t="str">
        <f t="shared" ref="F9:F15" si="2">IF($B9="N/A","N/A",IF(E9&gt;15,"No",IF(E9&lt;-15,"No","Yes")))</f>
        <v>N/A</v>
      </c>
      <c r="G9" s="8">
        <v>7.9350385422</v>
      </c>
      <c r="H9" s="9" t="str">
        <f t="shared" ref="H9:H15" si="3">IF($B9="N/A","N/A",IF(G9&gt;15,"No",IF(G9&lt;-15,"No","Yes")))</f>
        <v>N/A</v>
      </c>
      <c r="I9" s="10">
        <v>3.8039999999999998</v>
      </c>
      <c r="J9" s="10">
        <v>7.0789999999999997</v>
      </c>
      <c r="K9" s="9" t="str">
        <f t="shared" si="0"/>
        <v>Yes</v>
      </c>
    </row>
    <row r="10" spans="1:11" x14ac:dyDescent="0.25">
      <c r="A10" s="75" t="s">
        <v>36</v>
      </c>
      <c r="B10" s="35" t="s">
        <v>213</v>
      </c>
      <c r="C10" s="74">
        <v>5.1677815434000003</v>
      </c>
      <c r="D10" s="9" t="str">
        <f t="shared" si="1"/>
        <v>N/A</v>
      </c>
      <c r="E10" s="8">
        <v>4.8047074269000003</v>
      </c>
      <c r="F10" s="9" t="str">
        <f t="shared" si="2"/>
        <v>N/A</v>
      </c>
      <c r="G10" s="8">
        <v>4.2344523091999999</v>
      </c>
      <c r="H10" s="9" t="str">
        <f t="shared" si="3"/>
        <v>N/A</v>
      </c>
      <c r="I10" s="10">
        <v>-7.03</v>
      </c>
      <c r="J10" s="10">
        <v>-11.9</v>
      </c>
      <c r="K10" s="9" t="str">
        <f t="shared" si="0"/>
        <v>Yes</v>
      </c>
    </row>
    <row r="11" spans="1:11" x14ac:dyDescent="0.25">
      <c r="A11" s="75" t="s">
        <v>37</v>
      </c>
      <c r="B11" s="35" t="s">
        <v>213</v>
      </c>
      <c r="C11" s="74">
        <v>24.287655171000001</v>
      </c>
      <c r="D11" s="9" t="str">
        <f t="shared" si="1"/>
        <v>N/A</v>
      </c>
      <c r="E11" s="8">
        <v>23.365661229000001</v>
      </c>
      <c r="F11" s="9" t="str">
        <f t="shared" si="2"/>
        <v>N/A</v>
      </c>
      <c r="G11" s="8">
        <v>24.004328249</v>
      </c>
      <c r="H11" s="9" t="str">
        <f t="shared" si="3"/>
        <v>N/A</v>
      </c>
      <c r="I11" s="10">
        <v>-3.8</v>
      </c>
      <c r="J11" s="10">
        <v>2.7330000000000001</v>
      </c>
      <c r="K11" s="9" t="str">
        <f t="shared" si="0"/>
        <v>Yes</v>
      </c>
    </row>
    <row r="12" spans="1:11" x14ac:dyDescent="0.25">
      <c r="A12" s="75" t="s">
        <v>38</v>
      </c>
      <c r="B12" s="35" t="s">
        <v>213</v>
      </c>
      <c r="C12" s="74">
        <v>7.0378743111000004</v>
      </c>
      <c r="D12" s="9" t="str">
        <f t="shared" si="1"/>
        <v>N/A</v>
      </c>
      <c r="E12" s="8">
        <v>7.35243308</v>
      </c>
      <c r="F12" s="9" t="str">
        <f t="shared" si="2"/>
        <v>N/A</v>
      </c>
      <c r="G12" s="8">
        <v>7.9538526890999997</v>
      </c>
      <c r="H12" s="9" t="str">
        <f t="shared" si="3"/>
        <v>N/A</v>
      </c>
      <c r="I12" s="10">
        <v>4.47</v>
      </c>
      <c r="J12" s="10">
        <v>8.18</v>
      </c>
      <c r="K12" s="9" t="str">
        <f t="shared" si="0"/>
        <v>Yes</v>
      </c>
    </row>
    <row r="13" spans="1:11" x14ac:dyDescent="0.25">
      <c r="A13" s="75" t="s">
        <v>866</v>
      </c>
      <c r="B13" s="35" t="s">
        <v>213</v>
      </c>
      <c r="C13" s="74">
        <v>40.080005892999999</v>
      </c>
      <c r="D13" s="9" t="str">
        <f t="shared" si="1"/>
        <v>N/A</v>
      </c>
      <c r="E13" s="8">
        <v>48.182246872999997</v>
      </c>
      <c r="F13" s="9" t="str">
        <f t="shared" si="2"/>
        <v>N/A</v>
      </c>
      <c r="G13" s="8">
        <v>49.727875543000003</v>
      </c>
      <c r="H13" s="9" t="str">
        <f t="shared" si="3"/>
        <v>N/A</v>
      </c>
      <c r="I13" s="10">
        <v>20.22</v>
      </c>
      <c r="J13" s="10">
        <v>3.2080000000000002</v>
      </c>
      <c r="K13" s="9" t="str">
        <f t="shared" si="0"/>
        <v>Yes</v>
      </c>
    </row>
    <row r="14" spans="1:11" x14ac:dyDescent="0.25">
      <c r="A14" s="75" t="s">
        <v>867</v>
      </c>
      <c r="B14" s="35" t="s">
        <v>213</v>
      </c>
      <c r="C14" s="74">
        <v>42.162297649999999</v>
      </c>
      <c r="D14" s="9" t="str">
        <f t="shared" si="1"/>
        <v>N/A</v>
      </c>
      <c r="E14" s="8">
        <v>47.986517651</v>
      </c>
      <c r="F14" s="9" t="str">
        <f t="shared" si="2"/>
        <v>N/A</v>
      </c>
      <c r="G14" s="8">
        <v>49.551686036</v>
      </c>
      <c r="H14" s="9" t="str">
        <f t="shared" si="3"/>
        <v>N/A</v>
      </c>
      <c r="I14" s="10">
        <v>13.81</v>
      </c>
      <c r="J14" s="10">
        <v>3.262</v>
      </c>
      <c r="K14" s="9" t="str">
        <f t="shared" si="0"/>
        <v>Yes</v>
      </c>
    </row>
    <row r="15" spans="1:11" x14ac:dyDescent="0.25">
      <c r="A15" s="75" t="s">
        <v>161</v>
      </c>
      <c r="B15" s="35" t="s">
        <v>213</v>
      </c>
      <c r="C15" s="74">
        <v>24.190701196999999</v>
      </c>
      <c r="D15" s="9" t="str">
        <f t="shared" si="1"/>
        <v>N/A</v>
      </c>
      <c r="E15" s="8">
        <v>23.402717972000001</v>
      </c>
      <c r="F15" s="9" t="str">
        <f t="shared" si="2"/>
        <v>N/A</v>
      </c>
      <c r="G15" s="8">
        <v>23.934274804000001</v>
      </c>
      <c r="H15" s="9" t="str">
        <f t="shared" si="3"/>
        <v>N/A</v>
      </c>
      <c r="I15" s="10">
        <v>-3.26</v>
      </c>
      <c r="J15" s="10">
        <v>2.2709999999999999</v>
      </c>
      <c r="K15" s="9" t="str">
        <f t="shared" si="0"/>
        <v>Yes</v>
      </c>
    </row>
    <row r="16" spans="1:11" x14ac:dyDescent="0.25">
      <c r="A16" s="75" t="s">
        <v>162</v>
      </c>
      <c r="B16" s="35" t="s">
        <v>246</v>
      </c>
      <c r="C16" s="74">
        <v>85.497862960999996</v>
      </c>
      <c r="D16" s="9" t="str">
        <f>IF($B16="N/A","N/A",IF(C16&gt;95,"Yes","No"))</f>
        <v>No</v>
      </c>
      <c r="E16" s="8">
        <v>85.931618072000006</v>
      </c>
      <c r="F16" s="9" t="str">
        <f>IF($B16="N/A","N/A",IF(E16&gt;95,"Yes","No"))</f>
        <v>No</v>
      </c>
      <c r="G16" s="8">
        <v>86.133864305000003</v>
      </c>
      <c r="H16" s="9" t="str">
        <f>IF($B16="N/A","N/A",IF(G16&gt;95,"Yes","No"))</f>
        <v>No</v>
      </c>
      <c r="I16" s="10">
        <v>0.50729999999999997</v>
      </c>
      <c r="J16" s="10">
        <v>0.2354</v>
      </c>
      <c r="K16" s="9" t="str">
        <f t="shared" ref="K16:K26" si="4">IF(J16="Div by 0", "N/A", IF(J16="N/A","N/A", IF(J16&gt;30, "No", IF(J16&lt;-30, "No", "Yes"))))</f>
        <v>Yes</v>
      </c>
    </row>
    <row r="17" spans="1:11" x14ac:dyDescent="0.25">
      <c r="A17" s="75" t="s">
        <v>868</v>
      </c>
      <c r="B17" s="51" t="s">
        <v>247</v>
      </c>
      <c r="C17" s="74">
        <v>34.037269797999997</v>
      </c>
      <c r="D17" s="9" t="str">
        <f>IF($B17="N/A","N/A",IF(C17&gt;90,"No",IF(C17&lt;50,"No","Yes")))</f>
        <v>No</v>
      </c>
      <c r="E17" s="8">
        <v>34.195680619000001</v>
      </c>
      <c r="F17" s="9" t="str">
        <f>IF($B17="N/A","N/A",IF(E17&gt;90,"No",IF(E17&lt;50,"No","Yes")))</f>
        <v>No</v>
      </c>
      <c r="G17" s="8">
        <v>34.597874371000003</v>
      </c>
      <c r="H17" s="9" t="str">
        <f>IF($B17="N/A","N/A",IF(G17&gt;90,"No",IF(G17&lt;50,"No","Yes")))</f>
        <v>No</v>
      </c>
      <c r="I17" s="10">
        <v>0.46539999999999998</v>
      </c>
      <c r="J17" s="10">
        <v>1.1759999999999999</v>
      </c>
      <c r="K17" s="9" t="str">
        <f t="shared" si="4"/>
        <v>Yes</v>
      </c>
    </row>
    <row r="18" spans="1:11" x14ac:dyDescent="0.25">
      <c r="A18" s="75" t="s">
        <v>869</v>
      </c>
      <c r="B18" s="51" t="s">
        <v>224</v>
      </c>
      <c r="C18" s="74">
        <v>12.786942966</v>
      </c>
      <c r="D18" s="9" t="str">
        <f t="shared" ref="D18:D23" si="5">IF($B18="N/A","N/A",IF(C18&gt;5,"No",IF(C18&lt;=0,"No","Yes")))</f>
        <v>No</v>
      </c>
      <c r="E18" s="8">
        <v>12.848295514</v>
      </c>
      <c r="F18" s="9" t="str">
        <f t="shared" ref="F18:F23" si="6">IF($B18="N/A","N/A",IF(E18&gt;5,"No",IF(E18&lt;=0,"No","Yes")))</f>
        <v>No</v>
      </c>
      <c r="G18" s="8">
        <v>12.689428567</v>
      </c>
      <c r="H18" s="9" t="str">
        <f t="shared" ref="H18:H23" si="7">IF($B18="N/A","N/A",IF(G18&gt;5,"No",IF(G18&lt;=0,"No","Yes")))</f>
        <v>No</v>
      </c>
      <c r="I18" s="10">
        <v>0.4798</v>
      </c>
      <c r="J18" s="10">
        <v>-1.24</v>
      </c>
      <c r="K18" s="9" t="str">
        <f t="shared" si="4"/>
        <v>Yes</v>
      </c>
    </row>
    <row r="19" spans="1:11" x14ac:dyDescent="0.25">
      <c r="A19" s="75" t="s">
        <v>870</v>
      </c>
      <c r="B19" s="51" t="s">
        <v>224</v>
      </c>
      <c r="C19" s="74">
        <v>1.8627190556</v>
      </c>
      <c r="D19" s="9" t="str">
        <f t="shared" si="5"/>
        <v>Yes</v>
      </c>
      <c r="E19" s="8">
        <v>1.9923280042</v>
      </c>
      <c r="F19" s="9" t="str">
        <f t="shared" si="6"/>
        <v>Yes</v>
      </c>
      <c r="G19" s="8">
        <v>1.9716060384</v>
      </c>
      <c r="H19" s="9" t="str">
        <f t="shared" si="7"/>
        <v>Yes</v>
      </c>
      <c r="I19" s="10">
        <v>6.9580000000000002</v>
      </c>
      <c r="J19" s="10">
        <v>-1.04</v>
      </c>
      <c r="K19" s="9" t="str">
        <f t="shared" si="4"/>
        <v>Yes</v>
      </c>
    </row>
    <row r="20" spans="1:11" x14ac:dyDescent="0.25">
      <c r="A20" s="75" t="s">
        <v>871</v>
      </c>
      <c r="B20" s="51" t="s">
        <v>224</v>
      </c>
      <c r="C20" s="74">
        <v>8.4085698200000003E-2</v>
      </c>
      <c r="D20" s="9" t="str">
        <f t="shared" si="5"/>
        <v>Yes</v>
      </c>
      <c r="E20" s="8">
        <v>7.6646767000000005E-2</v>
      </c>
      <c r="F20" s="9" t="str">
        <f t="shared" si="6"/>
        <v>Yes</v>
      </c>
      <c r="G20" s="8">
        <v>5.2481672399999998E-2</v>
      </c>
      <c r="H20" s="9" t="str">
        <f t="shared" si="7"/>
        <v>Yes</v>
      </c>
      <c r="I20" s="10">
        <v>-8.85</v>
      </c>
      <c r="J20" s="10">
        <v>-31.5</v>
      </c>
      <c r="K20" s="9" t="str">
        <f t="shared" si="4"/>
        <v>No</v>
      </c>
    </row>
    <row r="21" spans="1:11" x14ac:dyDescent="0.25">
      <c r="A21" s="75" t="s">
        <v>872</v>
      </c>
      <c r="B21" s="35" t="s">
        <v>213</v>
      </c>
      <c r="C21" s="74">
        <v>0.13944142179999999</v>
      </c>
      <c r="D21" s="9" t="str">
        <f t="shared" si="5"/>
        <v>N/A</v>
      </c>
      <c r="E21" s="8">
        <v>0.1639671553</v>
      </c>
      <c r="F21" s="9" t="str">
        <f t="shared" si="6"/>
        <v>N/A</v>
      </c>
      <c r="G21" s="8">
        <v>0.16617171510000001</v>
      </c>
      <c r="H21" s="9" t="str">
        <f t="shared" si="7"/>
        <v>N/A</v>
      </c>
      <c r="I21" s="10">
        <v>17.59</v>
      </c>
      <c r="J21" s="10">
        <v>1.345</v>
      </c>
      <c r="K21" s="9" t="str">
        <f t="shared" si="4"/>
        <v>Yes</v>
      </c>
    </row>
    <row r="22" spans="1:11" x14ac:dyDescent="0.25">
      <c r="A22" s="75" t="s">
        <v>1741</v>
      </c>
      <c r="B22" s="35" t="s">
        <v>213</v>
      </c>
      <c r="C22" s="74">
        <v>1.041696E-4</v>
      </c>
      <c r="D22" s="9" t="str">
        <f t="shared" si="5"/>
        <v>N/A</v>
      </c>
      <c r="E22" s="8">
        <v>2.0330709999999999E-4</v>
      </c>
      <c r="F22" s="9" t="str">
        <f t="shared" si="6"/>
        <v>N/A</v>
      </c>
      <c r="G22" s="8">
        <v>1.2148539999999999E-4</v>
      </c>
      <c r="H22" s="9" t="str">
        <f t="shared" si="7"/>
        <v>N/A</v>
      </c>
      <c r="I22" s="10">
        <v>95.17</v>
      </c>
      <c r="J22" s="10">
        <v>-40.200000000000003</v>
      </c>
      <c r="K22" s="9" t="str">
        <f t="shared" si="4"/>
        <v>No</v>
      </c>
    </row>
    <row r="23" spans="1:11" x14ac:dyDescent="0.25">
      <c r="A23" s="75" t="s">
        <v>873</v>
      </c>
      <c r="B23" s="35" t="s">
        <v>213</v>
      </c>
      <c r="C23" s="74">
        <v>7.6460484E-3</v>
      </c>
      <c r="D23" s="9" t="str">
        <f t="shared" si="5"/>
        <v>N/A</v>
      </c>
      <c r="E23" s="8">
        <v>7.5833539E-3</v>
      </c>
      <c r="F23" s="9" t="str">
        <f t="shared" si="6"/>
        <v>N/A</v>
      </c>
      <c r="G23" s="8">
        <v>6.9854078000000002E-3</v>
      </c>
      <c r="H23" s="9" t="str">
        <f t="shared" si="7"/>
        <v>N/A</v>
      </c>
      <c r="I23" s="10">
        <v>-0.82</v>
      </c>
      <c r="J23" s="10">
        <v>-7.88</v>
      </c>
      <c r="K23" s="9" t="str">
        <f t="shared" si="4"/>
        <v>Yes</v>
      </c>
    </row>
    <row r="24" spans="1:11" x14ac:dyDescent="0.25">
      <c r="A24" s="75" t="s">
        <v>874</v>
      </c>
      <c r="B24" s="35" t="s">
        <v>232</v>
      </c>
      <c r="C24" s="74">
        <v>2.4540273528999998</v>
      </c>
      <c r="D24" s="9" t="str">
        <f>IF($B24="N/A","N/A",IF(C24&gt;10,"No",IF(C24&lt;1,"No","Yes")))</f>
        <v>Yes</v>
      </c>
      <c r="E24" s="8">
        <v>2.5991589593</v>
      </c>
      <c r="F24" s="9" t="str">
        <f>IF($B24="N/A","N/A",IF(E24&gt;10,"No",IF(E24&lt;1,"No","Yes")))</f>
        <v>Yes</v>
      </c>
      <c r="G24" s="8">
        <v>2.7691978747000001</v>
      </c>
      <c r="H24" s="9" t="str">
        <f>IF($B24="N/A","N/A",IF(G24&gt;10,"No",IF(G24&lt;1,"No","Yes")))</f>
        <v>Yes</v>
      </c>
      <c r="I24" s="10">
        <v>5.9139999999999997</v>
      </c>
      <c r="J24" s="10">
        <v>6.5419999999999998</v>
      </c>
      <c r="K24" s="9" t="str">
        <f t="shared" si="4"/>
        <v>Yes</v>
      </c>
    </row>
    <row r="25" spans="1:11" x14ac:dyDescent="0.25">
      <c r="A25" s="75" t="s">
        <v>875</v>
      </c>
      <c r="B25" s="78" t="s">
        <v>239</v>
      </c>
      <c r="C25" s="74">
        <v>21.916866412000001</v>
      </c>
      <c r="D25" s="9" t="str">
        <f>IF($B25="N/A","N/A",IF(C25&gt;10,"No",IF(C25&lt;=0,"No","Yes")))</f>
        <v>No</v>
      </c>
      <c r="E25" s="8">
        <v>22.549560164999999</v>
      </c>
      <c r="F25" s="9" t="str">
        <f>IF($B25="N/A","N/A",IF(E25&gt;10,"No",IF(E25&lt;=0,"No","Yes")))</f>
        <v>No</v>
      </c>
      <c r="G25" s="8">
        <v>22.582406045999999</v>
      </c>
      <c r="H25" s="9" t="str">
        <f>IF($B25="N/A","N/A",IF(G25&gt;10,"No",IF(G25&lt;=0,"No","Yes")))</f>
        <v>No</v>
      </c>
      <c r="I25" s="10">
        <v>2.887</v>
      </c>
      <c r="J25" s="10">
        <v>0.1457</v>
      </c>
      <c r="K25" s="9" t="str">
        <f t="shared" si="4"/>
        <v>Yes</v>
      </c>
    </row>
    <row r="26" spans="1:11" x14ac:dyDescent="0.25">
      <c r="A26" s="75" t="s">
        <v>876</v>
      </c>
      <c r="B26" s="51" t="s">
        <v>248</v>
      </c>
      <c r="C26" s="74">
        <v>14.501907866</v>
      </c>
      <c r="D26" s="9" t="str">
        <f>IF($B26="N/A","N/A",IF(C26&gt;=5,"No",IF(C26&lt;0,"No","Yes")))</f>
        <v>No</v>
      </c>
      <c r="E26" s="8">
        <v>14.068300604999999</v>
      </c>
      <c r="F26" s="9" t="str">
        <f>IF($B26="N/A","N/A",IF(E26&gt;=5,"No",IF(E26&lt;0,"No","Yes")))</f>
        <v>No</v>
      </c>
      <c r="G26" s="8">
        <v>13.865993961999999</v>
      </c>
      <c r="H26" s="9" t="str">
        <f>IF($B26="N/A","N/A",IF(G26&gt;=5,"No",IF(G26&lt;0,"No","Yes")))</f>
        <v>No</v>
      </c>
      <c r="I26" s="10">
        <v>-2.99</v>
      </c>
      <c r="J26" s="10">
        <v>-1.44</v>
      </c>
      <c r="K26" s="9" t="str">
        <f t="shared" si="4"/>
        <v>Yes</v>
      </c>
    </row>
    <row r="27" spans="1:11" x14ac:dyDescent="0.25">
      <c r="A27" s="75" t="s">
        <v>14</v>
      </c>
      <c r="B27" s="51" t="s">
        <v>249</v>
      </c>
      <c r="C27" s="74">
        <v>0.36540611039999998</v>
      </c>
      <c r="D27" s="9" t="str">
        <f>IF($B27="N/A","N/A",IF(C27&gt;15,"No",IF(C27&lt;=0,"No","Yes")))</f>
        <v>Yes</v>
      </c>
      <c r="E27" s="8">
        <v>0.2989630526</v>
      </c>
      <c r="F27" s="9" t="str">
        <f>IF($B27="N/A","N/A",IF(E27&gt;15,"No",IF(E27&lt;=0,"No","Yes")))</f>
        <v>Yes</v>
      </c>
      <c r="G27" s="8">
        <v>0.3051712063</v>
      </c>
      <c r="H27" s="9" t="str">
        <f>IF($B27="N/A","N/A",IF(G27&gt;15,"No",IF(G27&lt;=0,"No","Yes")))</f>
        <v>Yes</v>
      </c>
      <c r="I27" s="10">
        <v>-18.2</v>
      </c>
      <c r="J27" s="10">
        <v>2.077</v>
      </c>
      <c r="K27" s="9" t="str">
        <f>IF(J27="Div by 0", "N/A", IF(J27="N/A","N/A", IF(J27&gt;30, "No", IF(J27&lt;-30, "No", "Yes"))))</f>
        <v>Yes</v>
      </c>
    </row>
    <row r="28" spans="1:11" x14ac:dyDescent="0.25">
      <c r="A28" s="75" t="s">
        <v>877</v>
      </c>
      <c r="B28" s="35" t="s">
        <v>213</v>
      </c>
      <c r="C28" s="77">
        <v>104.50960716</v>
      </c>
      <c r="D28" s="9" t="str">
        <f>IF($B28="N/A","N/A",IF(C28&gt;15,"No",IF(C28&lt;-15,"No","Yes")))</f>
        <v>N/A</v>
      </c>
      <c r="E28" s="37">
        <v>109.86555593</v>
      </c>
      <c r="F28" s="9" t="str">
        <f>IF($B28="N/A","N/A",IF(E28&gt;15,"No",IF(E28&lt;-15,"No","Yes")))</f>
        <v>N/A</v>
      </c>
      <c r="G28" s="37">
        <v>113.81090764</v>
      </c>
      <c r="H28" s="9" t="str">
        <f>IF($B28="N/A","N/A",IF(G28&gt;15,"No",IF(G28&lt;-15,"No","Yes")))</f>
        <v>N/A</v>
      </c>
      <c r="I28" s="10">
        <v>5.125</v>
      </c>
      <c r="J28" s="10">
        <v>3.5910000000000002</v>
      </c>
      <c r="K28" s="9" t="str">
        <f>IF(J28="Div by 0", "N/A", IF(J28="N/A","N/A", IF(J28&gt;30, "No", IF(J28&lt;-30, "No", "Yes"))))</f>
        <v>Yes</v>
      </c>
    </row>
    <row r="29" spans="1:11" x14ac:dyDescent="0.25">
      <c r="A29" s="75" t="s">
        <v>378</v>
      </c>
      <c r="B29" s="35" t="s">
        <v>250</v>
      </c>
      <c r="C29" s="74">
        <v>16.492463851</v>
      </c>
      <c r="D29" s="9" t="str">
        <f>IF($B29="N/A","N/A",IF(C29&gt;35,"No",IF(C29&lt;10,"No","Yes")))</f>
        <v>Yes</v>
      </c>
      <c r="E29" s="8">
        <v>16.981589325000002</v>
      </c>
      <c r="F29" s="9" t="str">
        <f>IF($B29="N/A","N/A",IF(E29&gt;35,"No",IF(E29&lt;10,"No","Yes")))</f>
        <v>Yes</v>
      </c>
      <c r="G29" s="8">
        <v>17.002543295999999</v>
      </c>
      <c r="H29" s="9" t="str">
        <f>IF($B29="N/A","N/A",IF(G29&gt;35,"No",IF(G29&lt;10,"No","Yes")))</f>
        <v>Yes</v>
      </c>
      <c r="I29" s="10">
        <v>2.9660000000000002</v>
      </c>
      <c r="J29" s="10">
        <v>0.1234</v>
      </c>
      <c r="K29" s="9" t="str">
        <f t="shared" ref="K29:K54" si="8">IF(J29="Div by 0", "N/A", IF(J29="N/A","N/A", IF(J29&gt;30, "No", IF(J29&lt;-30, "No", "Yes"))))</f>
        <v>Yes</v>
      </c>
    </row>
    <row r="30" spans="1:11" x14ac:dyDescent="0.25">
      <c r="A30" s="75" t="s">
        <v>379</v>
      </c>
      <c r="B30" s="35" t="s">
        <v>251</v>
      </c>
      <c r="C30" s="74">
        <v>7.0171140230000004</v>
      </c>
      <c r="D30" s="9" t="str">
        <f>IF($B30="N/A","N/A",IF(C30&gt;20,"No",IF(C30&lt;2,"No","Yes")))</f>
        <v>Yes</v>
      </c>
      <c r="E30" s="8">
        <v>6.9858547069999997</v>
      </c>
      <c r="F30" s="9" t="str">
        <f>IF($B30="N/A","N/A",IF(E30&gt;20,"No",IF(E30&lt;2,"No","Yes")))</f>
        <v>Yes</v>
      </c>
      <c r="G30" s="8">
        <v>6.9337765118999997</v>
      </c>
      <c r="H30" s="9" t="str">
        <f>IF($B30="N/A","N/A",IF(G30&gt;20,"No",IF(G30&lt;2,"No","Yes")))</f>
        <v>Yes</v>
      </c>
      <c r="I30" s="10">
        <v>-0.44500000000000001</v>
      </c>
      <c r="J30" s="10">
        <v>-0.745</v>
      </c>
      <c r="K30" s="9" t="str">
        <f t="shared" si="8"/>
        <v>Yes</v>
      </c>
    </row>
    <row r="31" spans="1:11" x14ac:dyDescent="0.25">
      <c r="A31" s="75" t="s">
        <v>380</v>
      </c>
      <c r="B31" s="35" t="s">
        <v>252</v>
      </c>
      <c r="C31" s="74">
        <v>1.0479044722999999</v>
      </c>
      <c r="D31" s="9" t="str">
        <f>IF($B31="N/A","N/A",IF(C31&gt;8,"No",IF(C31&lt;0.5,"No","Yes")))</f>
        <v>Yes</v>
      </c>
      <c r="E31" s="8">
        <v>1.0995863107999999</v>
      </c>
      <c r="F31" s="9" t="str">
        <f>IF($B31="N/A","N/A",IF(E31&gt;8,"No",IF(E31&lt;0.5,"No","Yes")))</f>
        <v>Yes</v>
      </c>
      <c r="G31" s="8">
        <v>1.1346327002000001</v>
      </c>
      <c r="H31" s="9" t="str">
        <f>IF($B31="N/A","N/A",IF(G31&gt;8,"No",IF(G31&lt;0.5,"No","Yes")))</f>
        <v>Yes</v>
      </c>
      <c r="I31" s="10">
        <v>4.9320000000000004</v>
      </c>
      <c r="J31" s="10">
        <v>3.1869999999999998</v>
      </c>
      <c r="K31" s="9" t="str">
        <f t="shared" si="8"/>
        <v>Yes</v>
      </c>
    </row>
    <row r="32" spans="1:11" x14ac:dyDescent="0.25">
      <c r="A32" s="75" t="s">
        <v>381</v>
      </c>
      <c r="B32" s="35" t="s">
        <v>253</v>
      </c>
      <c r="C32" s="74">
        <v>4.9240759896000004</v>
      </c>
      <c r="D32" s="9" t="str">
        <f>IF($B32="N/A","N/A",IF(C32&gt;25,"No",IF(C32&lt;3,"No","Yes")))</f>
        <v>Yes</v>
      </c>
      <c r="E32" s="8">
        <v>5.1411683000000004</v>
      </c>
      <c r="F32" s="9" t="str">
        <f>IF($B32="N/A","N/A",IF(E32&gt;25,"No",IF(E32&lt;3,"No","Yes")))</f>
        <v>Yes</v>
      </c>
      <c r="G32" s="8">
        <v>5.5122561510999999</v>
      </c>
      <c r="H32" s="9" t="str">
        <f>IF($B32="N/A","N/A",IF(G32&gt;25,"No",IF(G32&lt;3,"No","Yes")))</f>
        <v>Yes</v>
      </c>
      <c r="I32" s="10">
        <v>4.4089999999999998</v>
      </c>
      <c r="J32" s="10">
        <v>7.218</v>
      </c>
      <c r="K32" s="9" t="str">
        <f t="shared" si="8"/>
        <v>Yes</v>
      </c>
    </row>
    <row r="33" spans="1:11" x14ac:dyDescent="0.25">
      <c r="A33" s="75" t="s">
        <v>382</v>
      </c>
      <c r="B33" s="35" t="s">
        <v>254</v>
      </c>
      <c r="C33" s="74">
        <v>3.4139710178999998</v>
      </c>
      <c r="D33" s="9" t="str">
        <f>IF($B33="N/A","N/A",IF(C33&gt;25,"No",IF(C33&lt;2,"No","Yes")))</f>
        <v>Yes</v>
      </c>
      <c r="E33" s="8">
        <v>3.5079009194999999</v>
      </c>
      <c r="F33" s="9" t="str">
        <f>IF($B33="N/A","N/A",IF(E33&gt;25,"No",IF(E33&lt;2,"No","Yes")))</f>
        <v>Yes</v>
      </c>
      <c r="G33" s="8">
        <v>3.6604144230000002</v>
      </c>
      <c r="H33" s="9" t="str">
        <f>IF($B33="N/A","N/A",IF(G33&gt;25,"No",IF(G33&lt;2,"No","Yes")))</f>
        <v>Yes</v>
      </c>
      <c r="I33" s="10">
        <v>2.7509999999999999</v>
      </c>
      <c r="J33" s="10">
        <v>4.3479999999999999</v>
      </c>
      <c r="K33" s="9" t="str">
        <f t="shared" si="8"/>
        <v>Yes</v>
      </c>
    </row>
    <row r="34" spans="1:11" x14ac:dyDescent="0.25">
      <c r="A34" s="75" t="s">
        <v>383</v>
      </c>
      <c r="B34" s="35" t="s">
        <v>255</v>
      </c>
      <c r="C34" s="74">
        <v>1.1194273172</v>
      </c>
      <c r="D34" s="9" t="str">
        <f>IF($B34="N/A","N/A",IF(C34&gt;25,"No",IF(C34&lt;=0,"No","Yes")))</f>
        <v>Yes</v>
      </c>
      <c r="E34" s="8">
        <v>1.1802178964000001</v>
      </c>
      <c r="F34" s="9" t="str">
        <f>IF($B34="N/A","N/A",IF(E34&gt;25,"No",IF(E34&lt;=0,"No","Yes")))</f>
        <v>Yes</v>
      </c>
      <c r="G34" s="8">
        <v>1.1601446243</v>
      </c>
      <c r="H34" s="9" t="str">
        <f>IF($B34="N/A","N/A",IF(G34&gt;25,"No",IF(G34&lt;=0,"No","Yes")))</f>
        <v>Yes</v>
      </c>
      <c r="I34" s="10">
        <v>5.431</v>
      </c>
      <c r="J34" s="10">
        <v>-1.7</v>
      </c>
      <c r="K34" s="9" t="str">
        <f t="shared" si="8"/>
        <v>Yes</v>
      </c>
    </row>
    <row r="35" spans="1:11" x14ac:dyDescent="0.25">
      <c r="A35" s="75" t="s">
        <v>384</v>
      </c>
      <c r="B35" s="35" t="s">
        <v>256</v>
      </c>
      <c r="C35" s="74">
        <v>21.747299142999999</v>
      </c>
      <c r="D35" s="9" t="str">
        <f>IF($B35="N/A","N/A",IF(C35&gt;20,"No",IF(C35&lt;4,"No","Yes")))</f>
        <v>No</v>
      </c>
      <c r="E35" s="8">
        <v>22.331025391000001</v>
      </c>
      <c r="F35" s="9" t="str">
        <f>IF($B35="N/A","N/A",IF(E35&gt;20,"No",IF(E35&lt;4,"No","Yes")))</f>
        <v>No</v>
      </c>
      <c r="G35" s="8">
        <v>22.296712991</v>
      </c>
      <c r="H35" s="9" t="str">
        <f>IF($B35="N/A","N/A",IF(G35&gt;20,"No",IF(G35&lt;4,"No","Yes")))</f>
        <v>No</v>
      </c>
      <c r="I35" s="10">
        <v>2.6840000000000002</v>
      </c>
      <c r="J35" s="10">
        <v>-0.154</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9.3205329733000006</v>
      </c>
      <c r="D37" s="9" t="str">
        <f>IF($B37="N/A","N/A",IF(C37&gt;=25,"No",IF(C37&lt;0,"No","Yes")))</f>
        <v>Yes</v>
      </c>
      <c r="E37" s="8">
        <v>9.0896356492999999</v>
      </c>
      <c r="F37" s="9" t="str">
        <f>IF($B37="N/A","N/A",IF(E37&gt;=25,"No",IF(E37&lt;0,"No","Yes")))</f>
        <v>Yes</v>
      </c>
      <c r="G37" s="8">
        <v>8.7148732695</v>
      </c>
      <c r="H37" s="9" t="str">
        <f>IF($B37="N/A","N/A",IF(G37&gt;=25,"No",IF(G37&lt;0,"No","Yes")))</f>
        <v>Yes</v>
      </c>
      <c r="I37" s="10">
        <v>-2.48</v>
      </c>
      <c r="J37" s="10">
        <v>-4.12</v>
      </c>
      <c r="K37" s="9" t="str">
        <f t="shared" si="8"/>
        <v>Yes</v>
      </c>
    </row>
    <row r="38" spans="1:11" x14ac:dyDescent="0.25">
      <c r="A38" s="75" t="s">
        <v>387</v>
      </c>
      <c r="B38" s="35" t="s">
        <v>221</v>
      </c>
      <c r="C38" s="74">
        <v>2.2312502538999999</v>
      </c>
      <c r="D38" s="9" t="str">
        <f>IF($B38="N/A","N/A",IF(C38&gt;3,"Yes","No"))</f>
        <v>No</v>
      </c>
      <c r="E38" s="8">
        <v>2.2997892924999999</v>
      </c>
      <c r="F38" s="9" t="str">
        <f>IF($B38="N/A","N/A",IF(E38&gt;3,"Yes","No"))</f>
        <v>No</v>
      </c>
      <c r="G38" s="8">
        <v>2.3045771428999999</v>
      </c>
      <c r="H38" s="9" t="str">
        <f>IF($B38="N/A","N/A",IF(G38&gt;3,"Yes","No"))</f>
        <v>No</v>
      </c>
      <c r="I38" s="10">
        <v>3.0720000000000001</v>
      </c>
      <c r="J38" s="10">
        <v>0.2082</v>
      </c>
      <c r="K38" s="9" t="str">
        <f t="shared" si="8"/>
        <v>Yes</v>
      </c>
    </row>
    <row r="39" spans="1:11" x14ac:dyDescent="0.25">
      <c r="A39" s="75" t="s">
        <v>388</v>
      </c>
      <c r="B39" s="35" t="s">
        <v>220</v>
      </c>
      <c r="C39" s="74">
        <v>6.3182610343999999</v>
      </c>
      <c r="D39" s="9" t="str">
        <f>IF($B39="N/A","N/A",IF(C39&gt;1,"Yes","No"))</f>
        <v>Yes</v>
      </c>
      <c r="E39" s="8">
        <v>6.2845672852999996</v>
      </c>
      <c r="F39" s="9" t="str">
        <f>IF($B39="N/A","N/A",IF(E39&gt;1,"Yes","No"))</f>
        <v>Yes</v>
      </c>
      <c r="G39" s="8">
        <v>6.3060819414999996</v>
      </c>
      <c r="H39" s="9" t="str">
        <f>IF($B39="N/A","N/A",IF(G39&gt;1,"Yes","No"))</f>
        <v>Yes</v>
      </c>
      <c r="I39" s="10">
        <v>-0.53300000000000003</v>
      </c>
      <c r="J39" s="10">
        <v>0.34229999999999999</v>
      </c>
      <c r="K39" s="9" t="str">
        <f t="shared" si="8"/>
        <v>Yes</v>
      </c>
    </row>
    <row r="40" spans="1:11" x14ac:dyDescent="0.25">
      <c r="A40" s="75" t="s">
        <v>389</v>
      </c>
      <c r="B40" s="35" t="s">
        <v>213</v>
      </c>
      <c r="C40" s="74">
        <v>2.73966039E-2</v>
      </c>
      <c r="D40" s="9" t="str">
        <f>IF($B40="N/A","N/A",IF(C40&gt;15,"No",IF(C40&lt;-15,"No","Yes")))</f>
        <v>N/A</v>
      </c>
      <c r="E40" s="8">
        <v>2.49254473E-2</v>
      </c>
      <c r="F40" s="9" t="str">
        <f>IF($B40="N/A","N/A",IF(E40&gt;15,"No",IF(E40&lt;-15,"No","Yes")))</f>
        <v>N/A</v>
      </c>
      <c r="G40" s="8">
        <v>2.4722269299999999E-2</v>
      </c>
      <c r="H40" s="9" t="str">
        <f>IF($B40="N/A","N/A",IF(G40&gt;15,"No",IF(G40&lt;-15,"No","Yes")))</f>
        <v>N/A</v>
      </c>
      <c r="I40" s="10">
        <v>-9.02</v>
      </c>
      <c r="J40" s="10">
        <v>-0.81499999999999995</v>
      </c>
      <c r="K40" s="9" t="str">
        <f t="shared" si="8"/>
        <v>Yes</v>
      </c>
    </row>
    <row r="41" spans="1:11" x14ac:dyDescent="0.25">
      <c r="A41" s="75" t="s">
        <v>390</v>
      </c>
      <c r="B41" s="35" t="s">
        <v>213</v>
      </c>
      <c r="C41" s="74">
        <v>3.2917592000000001E-3</v>
      </c>
      <c r="D41" s="9" t="str">
        <f>IF($B41="N/A","N/A",IF(C41&gt;15,"No",IF(C41&lt;-15,"No","Yes")))</f>
        <v>N/A</v>
      </c>
      <c r="E41" s="8">
        <v>1.4170503100000001E-2</v>
      </c>
      <c r="F41" s="9" t="str">
        <f>IF($B41="N/A","N/A",IF(E41&gt;15,"No",IF(E41&lt;-15,"No","Yes")))</f>
        <v>N/A</v>
      </c>
      <c r="G41" s="8">
        <v>2.3163207299999999E-2</v>
      </c>
      <c r="H41" s="9" t="str">
        <f>IF($B41="N/A","N/A",IF(G41&gt;15,"No",IF(G41&lt;-15,"No","Yes")))</f>
        <v>N/A</v>
      </c>
      <c r="I41" s="10">
        <v>330.5</v>
      </c>
      <c r="J41" s="10">
        <v>63.46</v>
      </c>
      <c r="K41" s="9" t="str">
        <f t="shared" si="8"/>
        <v>No</v>
      </c>
    </row>
    <row r="42" spans="1:11" x14ac:dyDescent="0.25">
      <c r="A42" s="75" t="s">
        <v>391</v>
      </c>
      <c r="B42" s="35" t="s">
        <v>259</v>
      </c>
      <c r="C42" s="74">
        <v>1.5011880542</v>
      </c>
      <c r="D42" s="9" t="str">
        <f>IF($B42="N/A","N/A",IF(C42&gt;0,"Yes","No"))</f>
        <v>Yes</v>
      </c>
      <c r="E42" s="8">
        <v>1.5361475912</v>
      </c>
      <c r="F42" s="9" t="str">
        <f>IF($B42="N/A","N/A",IF(E42&gt;0,"Yes","No"))</f>
        <v>Yes</v>
      </c>
      <c r="G42" s="8">
        <v>1.6731367741000001</v>
      </c>
      <c r="H42" s="9" t="str">
        <f>IF($B42="N/A","N/A",IF(G42&gt;0,"Yes","No"))</f>
        <v>Yes</v>
      </c>
      <c r="I42" s="10">
        <v>2.3290000000000002</v>
      </c>
      <c r="J42" s="10">
        <v>8.9179999999999993</v>
      </c>
      <c r="K42" s="9" t="str">
        <f t="shared" si="8"/>
        <v>Yes</v>
      </c>
    </row>
    <row r="43" spans="1:11" x14ac:dyDescent="0.25">
      <c r="A43" s="75" t="s">
        <v>392</v>
      </c>
      <c r="B43" s="35" t="s">
        <v>259</v>
      </c>
      <c r="C43" s="74">
        <v>2.3490660674999999</v>
      </c>
      <c r="D43" s="9" t="str">
        <f>IF($B43="N/A","N/A",IF(C43&gt;0,"Yes","No"))</f>
        <v>Yes</v>
      </c>
      <c r="E43" s="8">
        <v>2.1534285298000002</v>
      </c>
      <c r="F43" s="9" t="str">
        <f>IF($B43="N/A","N/A",IF(E43&gt;0,"Yes","No"))</f>
        <v>Yes</v>
      </c>
      <c r="G43" s="8">
        <v>2.0065533249</v>
      </c>
      <c r="H43" s="9" t="str">
        <f>IF($B43="N/A","N/A",IF(G43&gt;0,"Yes","No"))</f>
        <v>Yes</v>
      </c>
      <c r="I43" s="10">
        <v>-8.33</v>
      </c>
      <c r="J43" s="10">
        <v>-6.82</v>
      </c>
      <c r="K43" s="9" t="str">
        <f t="shared" si="8"/>
        <v>Yes</v>
      </c>
    </row>
    <row r="44" spans="1:11" x14ac:dyDescent="0.25">
      <c r="A44" s="75" t="s">
        <v>393</v>
      </c>
      <c r="B44" s="35" t="s">
        <v>259</v>
      </c>
      <c r="C44" s="74">
        <v>0</v>
      </c>
      <c r="D44" s="9" t="str">
        <f>IF($B44="N/A","N/A",IF(C44&gt;0,"Yes","No"))</f>
        <v>No</v>
      </c>
      <c r="E44" s="8">
        <v>4.0661399999999997E-5</v>
      </c>
      <c r="F44" s="9" t="str">
        <f>IF($B44="N/A","N/A",IF(E44&gt;0,"Yes","No"))</f>
        <v>Yes</v>
      </c>
      <c r="G44" s="8">
        <v>0</v>
      </c>
      <c r="H44" s="9" t="str">
        <f>IF($B44="N/A","N/A",IF(G44&gt;0,"Yes","No"))</f>
        <v>No</v>
      </c>
      <c r="I44" s="10" t="s">
        <v>1746</v>
      </c>
      <c r="J44" s="10">
        <v>-100</v>
      </c>
      <c r="K44" s="9" t="str">
        <f t="shared" si="8"/>
        <v>No</v>
      </c>
    </row>
    <row r="45" spans="1:11" x14ac:dyDescent="0.25">
      <c r="A45" s="75" t="s">
        <v>394</v>
      </c>
      <c r="B45" s="35" t="s">
        <v>220</v>
      </c>
      <c r="C45" s="74">
        <v>1.5953782032999999</v>
      </c>
      <c r="D45" s="9" t="str">
        <f>IF($B45="N/A","N/A",IF(C45&gt;1,"Yes","No"))</f>
        <v>Yes</v>
      </c>
      <c r="E45" s="8">
        <v>1.8510092570000001</v>
      </c>
      <c r="F45" s="9" t="str">
        <f>IF($B45="N/A","N/A",IF(E45&gt;1,"Yes","No"))</f>
        <v>Yes</v>
      </c>
      <c r="G45" s="8">
        <v>1.7811372527</v>
      </c>
      <c r="H45" s="9" t="str">
        <f>IF($B45="N/A","N/A",IF(G45&gt;1,"Yes","No"))</f>
        <v>Yes</v>
      </c>
      <c r="I45" s="10">
        <v>16.02</v>
      </c>
      <c r="J45" s="10">
        <v>-3.77</v>
      </c>
      <c r="K45" s="9" t="str">
        <f t="shared" si="8"/>
        <v>Yes</v>
      </c>
    </row>
    <row r="46" spans="1:11" x14ac:dyDescent="0.25">
      <c r="A46" s="75" t="s">
        <v>395</v>
      </c>
      <c r="B46" s="35" t="s">
        <v>259</v>
      </c>
      <c r="C46" s="74">
        <v>1.27295247E-2</v>
      </c>
      <c r="D46" s="9" t="str">
        <f>IF($B46="N/A","N/A",IF(C46&gt;0,"Yes","No"))</f>
        <v>Yes</v>
      </c>
      <c r="E46" s="8">
        <v>1.29709913E-2</v>
      </c>
      <c r="F46" s="9" t="str">
        <f>IF($B46="N/A","N/A",IF(E46&gt;0,"Yes","No"))</f>
        <v>Yes</v>
      </c>
      <c r="G46" s="8">
        <v>8.5647173999999996E-3</v>
      </c>
      <c r="H46" s="9" t="str">
        <f>IF($B46="N/A","N/A",IF(G46&gt;0,"Yes","No"))</f>
        <v>Yes</v>
      </c>
      <c r="I46" s="10">
        <v>1.897</v>
      </c>
      <c r="J46" s="10">
        <v>-34</v>
      </c>
      <c r="K46" s="9" t="str">
        <f t="shared" si="8"/>
        <v>No</v>
      </c>
    </row>
    <row r="47" spans="1:11" x14ac:dyDescent="0.25">
      <c r="A47" s="75" t="s">
        <v>396</v>
      </c>
      <c r="B47" s="35" t="s">
        <v>213</v>
      </c>
      <c r="C47" s="74">
        <v>0</v>
      </c>
      <c r="D47" s="9" t="str">
        <f>IF($B47="N/A","N/A",IF(C47&gt;15,"No",IF(C47&lt;-15,"No","Yes")))</f>
        <v>N/A</v>
      </c>
      <c r="E47" s="8">
        <v>0</v>
      </c>
      <c r="F47" s="9" t="str">
        <f>IF($B47="N/A","N/A",IF(E47&gt;15,"No",IF(E47&lt;-15,"No","Yes")))</f>
        <v>N/A</v>
      </c>
      <c r="G47" s="8">
        <v>0</v>
      </c>
      <c r="H47" s="9" t="str">
        <f>IF($B47="N/A","N/A",IF(G47&gt;15,"No",IF(G47&lt;-15,"No","Yes")))</f>
        <v>N/A</v>
      </c>
      <c r="I47" s="10" t="s">
        <v>1746</v>
      </c>
      <c r="J47" s="10" t="s">
        <v>1746</v>
      </c>
      <c r="K47" s="9" t="str">
        <f t="shared" si="8"/>
        <v>N/A</v>
      </c>
    </row>
    <row r="48" spans="1:11" x14ac:dyDescent="0.25">
      <c r="A48" s="75" t="s">
        <v>397</v>
      </c>
      <c r="B48" s="35" t="s">
        <v>213</v>
      </c>
      <c r="C48" s="74">
        <v>7.8043861699999995E-2</v>
      </c>
      <c r="D48" s="9" t="str">
        <f>IF($B48="N/A","N/A",IF(C48&gt;15,"No",IF(C48&lt;-15,"No","Yes")))</f>
        <v>N/A</v>
      </c>
      <c r="E48" s="8">
        <v>5.2209256699999998E-2</v>
      </c>
      <c r="F48" s="9" t="str">
        <f>IF($B48="N/A","N/A",IF(E48&gt;15,"No",IF(E48&lt;-15,"No","Yes")))</f>
        <v>N/A</v>
      </c>
      <c r="G48" s="8">
        <v>4.5314036600000003E-2</v>
      </c>
      <c r="H48" s="9" t="str">
        <f>IF($B48="N/A","N/A",IF(G48&gt;15,"No",IF(G48&lt;-15,"No","Yes")))</f>
        <v>N/A</v>
      </c>
      <c r="I48" s="10">
        <v>-33.1</v>
      </c>
      <c r="J48" s="10">
        <v>-13.2</v>
      </c>
      <c r="K48" s="9" t="str">
        <f t="shared" si="8"/>
        <v>Yes</v>
      </c>
    </row>
    <row r="49" spans="1:11" x14ac:dyDescent="0.25">
      <c r="A49" s="75" t="s">
        <v>398</v>
      </c>
      <c r="B49" s="35" t="s">
        <v>213</v>
      </c>
      <c r="C49" s="74">
        <v>0</v>
      </c>
      <c r="D49" s="9" t="str">
        <f>IF($B49="N/A","N/A",IF(C49&gt;15,"No",IF(C49&lt;-15,"No","Yes")))</f>
        <v>N/A</v>
      </c>
      <c r="E49" s="8">
        <v>0</v>
      </c>
      <c r="F49" s="9" t="str">
        <f>IF($B49="N/A","N/A",IF(E49&gt;15,"No",IF(E49&lt;-15,"No","Yes")))</f>
        <v>N/A</v>
      </c>
      <c r="G49" s="8">
        <v>0</v>
      </c>
      <c r="H49" s="9" t="str">
        <f>IF($B49="N/A","N/A",IF(G49&gt;15,"No",IF(G49&lt;-15,"No","Yes")))</f>
        <v>N/A</v>
      </c>
      <c r="I49" s="10" t="s">
        <v>1746</v>
      </c>
      <c r="J49" s="10" t="s">
        <v>1746</v>
      </c>
      <c r="K49" s="9" t="str">
        <f t="shared" si="8"/>
        <v>N/A</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7.2397869500000003E-2</v>
      </c>
      <c r="D51" s="9" t="str">
        <f>IF($B51="N/A","N/A",IF(C51&gt;15,"No",IF(C51&lt;-15,"No","Yes")))</f>
        <v>N/A</v>
      </c>
      <c r="E51" s="8">
        <v>6.1073445099999998E-2</v>
      </c>
      <c r="F51" s="9" t="str">
        <f>IF($B51="N/A","N/A",IF(E51&gt;15,"No",IF(E51&lt;-15,"No","Yes")))</f>
        <v>N/A</v>
      </c>
      <c r="G51" s="8">
        <v>4.8047457000000002E-2</v>
      </c>
      <c r="H51" s="9" t="str">
        <f>IF($B51="N/A","N/A",IF(G51&gt;15,"No",IF(G51&lt;-15,"No","Yes")))</f>
        <v>N/A</v>
      </c>
      <c r="I51" s="10">
        <v>-15.6</v>
      </c>
      <c r="J51" s="10">
        <v>-21.3</v>
      </c>
      <c r="K51" s="9" t="str">
        <f t="shared" si="8"/>
        <v>Yes</v>
      </c>
    </row>
    <row r="52" spans="1:11" x14ac:dyDescent="0.25">
      <c r="A52" s="75" t="s">
        <v>401</v>
      </c>
      <c r="B52" s="35" t="s">
        <v>220</v>
      </c>
      <c r="C52" s="74">
        <v>20.716520152000001</v>
      </c>
      <c r="D52" s="9" t="str">
        <f>IF($B52="N/A","N/A",IF(C52&gt;1,"Yes","No"))</f>
        <v>Yes</v>
      </c>
      <c r="E52" s="8">
        <v>19.328342550999999</v>
      </c>
      <c r="F52" s="9" t="str">
        <f>IF($B52="N/A","N/A",IF(E52&gt;1,"Yes","No"))</f>
        <v>Yes</v>
      </c>
      <c r="G52" s="8">
        <v>19.302645728000002</v>
      </c>
      <c r="H52" s="9" t="str">
        <f>IF($B52="N/A","N/A",IF(G52&gt;1,"Yes","No"))</f>
        <v>Yes</v>
      </c>
      <c r="I52" s="10">
        <v>-6.7</v>
      </c>
      <c r="J52" s="10">
        <v>-0.13300000000000001</v>
      </c>
      <c r="K52" s="9" t="str">
        <f t="shared" si="8"/>
        <v>Yes</v>
      </c>
    </row>
    <row r="53" spans="1:11" x14ac:dyDescent="0.25">
      <c r="A53" s="75" t="s">
        <v>402</v>
      </c>
      <c r="B53" s="35" t="s">
        <v>259</v>
      </c>
      <c r="C53" s="74">
        <v>0</v>
      </c>
      <c r="D53" s="9" t="str">
        <f>IF($B53="N/A","N/A",IF(C53&gt;0,"Yes","No"))</f>
        <v>No</v>
      </c>
      <c r="E53" s="8">
        <v>0</v>
      </c>
      <c r="F53" s="9" t="str">
        <f>IF($B53="N/A","N/A",IF(E53&gt;0,"Yes","No"))</f>
        <v>No</v>
      </c>
      <c r="G53" s="8">
        <v>0</v>
      </c>
      <c r="H53" s="9" t="str">
        <f>IF($B53="N/A","N/A",IF(G53&gt;0,"Yes","No"))</f>
        <v>No</v>
      </c>
      <c r="I53" s="10" t="s">
        <v>1746</v>
      </c>
      <c r="J53" s="10" t="s">
        <v>1746</v>
      </c>
      <c r="K53" s="9" t="str">
        <f t="shared" si="8"/>
        <v>N/A</v>
      </c>
    </row>
    <row r="54" spans="1:11" x14ac:dyDescent="0.25">
      <c r="A54" s="75" t="s">
        <v>403</v>
      </c>
      <c r="B54" s="35" t="s">
        <v>260</v>
      </c>
      <c r="C54" s="74">
        <v>1.16878287E-2</v>
      </c>
      <c r="D54" s="9" t="str">
        <f>IF($B54="N/A","N/A",IF(C54&gt;=1,"No",IF(C54&lt;0,"No","Yes")))</f>
        <v>Yes</v>
      </c>
      <c r="E54" s="8">
        <v>6.4346688999999999E-2</v>
      </c>
      <c r="F54" s="9" t="str">
        <f>IF($B54="N/A","N/A",IF(E54&gt;=1,"No",IF(E54&lt;0,"No","Yes")))</f>
        <v>Yes</v>
      </c>
      <c r="G54" s="8">
        <v>6.0702181299999998E-2</v>
      </c>
      <c r="H54" s="9" t="str">
        <f>IF($B54="N/A","N/A",IF(G54&gt;=1,"No",IF(G54&lt;0,"No","Yes")))</f>
        <v>Yes</v>
      </c>
      <c r="I54" s="10">
        <v>450.5</v>
      </c>
      <c r="J54" s="10">
        <v>-5.66</v>
      </c>
      <c r="K54" s="9" t="str">
        <f t="shared" si="8"/>
        <v>Yes</v>
      </c>
    </row>
    <row r="55" spans="1:11" x14ac:dyDescent="0.25">
      <c r="A55" s="75" t="s">
        <v>878</v>
      </c>
      <c r="B55" s="35" t="s">
        <v>213</v>
      </c>
      <c r="C55" s="77">
        <v>128.58492208000001</v>
      </c>
      <c r="D55" s="9" t="str">
        <f>IF($B55="N/A","N/A",IF(C55&gt;15,"No",IF(C55&lt;-15,"No","Yes")))</f>
        <v>N/A</v>
      </c>
      <c r="E55" s="37">
        <v>128.92797419999999</v>
      </c>
      <c r="F55" s="9" t="str">
        <f>IF($B55="N/A","N/A",IF(E55&gt;15,"No",IF(E55&lt;-15,"No","Yes")))</f>
        <v>N/A</v>
      </c>
      <c r="G55" s="37">
        <v>134.01349519999999</v>
      </c>
      <c r="H55" s="9" t="str">
        <f>IF($B55="N/A","N/A",IF(G55&gt;15,"No",IF(G55&lt;-15,"No","Yes")))</f>
        <v>N/A</v>
      </c>
      <c r="I55" s="10">
        <v>0.26679999999999998</v>
      </c>
      <c r="J55" s="10">
        <v>3.944</v>
      </c>
      <c r="K55" s="9" t="str">
        <f t="shared" ref="K55:K74" si="9">IF(J55="Div by 0", "N/A", IF(J55="N/A","N/A", IF(J55&gt;30, "No", IF(J55&lt;-30, "No", "Yes"))))</f>
        <v>Yes</v>
      </c>
    </row>
    <row r="56" spans="1:11" x14ac:dyDescent="0.25">
      <c r="A56" s="75" t="s">
        <v>879</v>
      </c>
      <c r="B56" s="35" t="s">
        <v>261</v>
      </c>
      <c r="C56" s="77">
        <v>68.441816486999997</v>
      </c>
      <c r="D56" s="9" t="str">
        <f>IF($B56="N/A","N/A",IF(C56&gt;90,"No",IF(C56&lt;20,"No","Yes")))</f>
        <v>Yes</v>
      </c>
      <c r="E56" s="37">
        <v>69.442174248000001</v>
      </c>
      <c r="F56" s="9" t="str">
        <f>IF($B56="N/A","N/A",IF(E56&gt;90,"No",IF(E56&lt;20,"No","Yes")))</f>
        <v>Yes</v>
      </c>
      <c r="G56" s="37">
        <v>73.300325221999998</v>
      </c>
      <c r="H56" s="9" t="str">
        <f>IF($B56="N/A","N/A",IF(G56&gt;90,"No",IF(G56&lt;20,"No","Yes")))</f>
        <v>Yes</v>
      </c>
      <c r="I56" s="10">
        <v>1.462</v>
      </c>
      <c r="J56" s="10">
        <v>5.556</v>
      </c>
      <c r="K56" s="9" t="str">
        <f t="shared" si="9"/>
        <v>Yes</v>
      </c>
    </row>
    <row r="57" spans="1:11" x14ac:dyDescent="0.25">
      <c r="A57" s="75" t="s">
        <v>880</v>
      </c>
      <c r="B57" s="35" t="s">
        <v>262</v>
      </c>
      <c r="C57" s="77">
        <v>52.984350319999997</v>
      </c>
      <c r="D57" s="9" t="str">
        <f>IF($B57="N/A","N/A",IF(C57&gt;60,"No",IF(C57&lt;10,"No","Yes")))</f>
        <v>Yes</v>
      </c>
      <c r="E57" s="37">
        <v>53.299355958</v>
      </c>
      <c r="F57" s="9" t="str">
        <f>IF($B57="N/A","N/A",IF(E57&gt;60,"No",IF(E57&lt;10,"No","Yes")))</f>
        <v>Yes</v>
      </c>
      <c r="G57" s="37">
        <v>52.365349686000002</v>
      </c>
      <c r="H57" s="9" t="str">
        <f>IF($B57="N/A","N/A",IF(G57&gt;60,"No",IF(G57&lt;10,"No","Yes")))</f>
        <v>Yes</v>
      </c>
      <c r="I57" s="10">
        <v>0.59450000000000003</v>
      </c>
      <c r="J57" s="10">
        <v>-1.75</v>
      </c>
      <c r="K57" s="9" t="str">
        <f t="shared" si="9"/>
        <v>Yes</v>
      </c>
    </row>
    <row r="58" spans="1:11" ht="25" x14ac:dyDescent="0.25">
      <c r="A58" s="75" t="s">
        <v>881</v>
      </c>
      <c r="B58" s="35" t="s">
        <v>263</v>
      </c>
      <c r="C58" s="77">
        <v>98.440275955000004</v>
      </c>
      <c r="D58" s="9" t="str">
        <f>IF($B58="N/A","N/A",IF(C58&gt;100,"No",IF(C58&lt;10,"No","Yes")))</f>
        <v>Yes</v>
      </c>
      <c r="E58" s="37">
        <v>99.166016455999994</v>
      </c>
      <c r="F58" s="9" t="str">
        <f>IF($B58="N/A","N/A",IF(E58&gt;100,"No",IF(E58&lt;10,"No","Yes")))</f>
        <v>Yes</v>
      </c>
      <c r="G58" s="37">
        <v>103.5544452</v>
      </c>
      <c r="H58" s="9" t="str">
        <f>IF($B58="N/A","N/A",IF(G58&gt;100,"No",IF(G58&lt;10,"No","Yes")))</f>
        <v>No</v>
      </c>
      <c r="I58" s="10">
        <v>0.73719999999999997</v>
      </c>
      <c r="J58" s="10">
        <v>4.4249999999999998</v>
      </c>
      <c r="K58" s="9" t="str">
        <f t="shared" si="9"/>
        <v>Yes</v>
      </c>
    </row>
    <row r="59" spans="1:11" x14ac:dyDescent="0.25">
      <c r="A59" s="75" t="s">
        <v>882</v>
      </c>
      <c r="B59" s="35" t="s">
        <v>264</v>
      </c>
      <c r="C59" s="77">
        <v>172.16619491</v>
      </c>
      <c r="D59" s="9" t="str">
        <f>IF($B59="N/A","N/A",IF(C59&gt;100,"No",IF(C59&lt;20,"No","Yes")))</f>
        <v>No</v>
      </c>
      <c r="E59" s="37">
        <v>171.57179973000001</v>
      </c>
      <c r="F59" s="9" t="str">
        <f>IF($B59="N/A","N/A",IF(E59&gt;100,"No",IF(E59&lt;20,"No","Yes")))</f>
        <v>No</v>
      </c>
      <c r="G59" s="37">
        <v>199.02627799000001</v>
      </c>
      <c r="H59" s="9" t="str">
        <f>IF($B59="N/A","N/A",IF(G59&gt;100,"No",IF(G59&lt;20,"No","Yes")))</f>
        <v>No</v>
      </c>
      <c r="I59" s="10">
        <v>-0.34499999999999997</v>
      </c>
      <c r="J59" s="10">
        <v>16</v>
      </c>
      <c r="K59" s="9" t="str">
        <f t="shared" si="9"/>
        <v>Yes</v>
      </c>
    </row>
    <row r="60" spans="1:11" x14ac:dyDescent="0.25">
      <c r="A60" s="75" t="s">
        <v>883</v>
      </c>
      <c r="B60" s="35" t="s">
        <v>264</v>
      </c>
      <c r="C60" s="77">
        <v>109.22164451</v>
      </c>
      <c r="D60" s="9" t="str">
        <f>IF($B60="N/A","N/A",IF(C60&gt;100,"No",IF(C60&lt;20,"No","Yes")))</f>
        <v>No</v>
      </c>
      <c r="E60" s="37">
        <v>119.91707526</v>
      </c>
      <c r="F60" s="9" t="str">
        <f>IF($B60="N/A","N/A",IF(E60&gt;100,"No",IF(E60&lt;20,"No","Yes")))</f>
        <v>No</v>
      </c>
      <c r="G60" s="37">
        <v>123.72831515999999</v>
      </c>
      <c r="H60" s="9" t="str">
        <f>IF($B60="N/A","N/A",IF(G60&gt;100,"No",IF(G60&lt;20,"No","Yes")))</f>
        <v>No</v>
      </c>
      <c r="I60" s="10">
        <v>9.7919999999999998</v>
      </c>
      <c r="J60" s="10">
        <v>3.1779999999999999</v>
      </c>
      <c r="K60" s="9" t="str">
        <f t="shared" si="9"/>
        <v>Yes</v>
      </c>
    </row>
    <row r="61" spans="1:11" x14ac:dyDescent="0.25">
      <c r="A61" s="75" t="s">
        <v>884</v>
      </c>
      <c r="B61" s="35" t="s">
        <v>213</v>
      </c>
      <c r="C61" s="77">
        <v>135.17070219999999</v>
      </c>
      <c r="D61" s="9" t="str">
        <f>IF($B61="N/A","N/A",IF(C61&gt;15,"No",IF(C61&lt;-15,"No","Yes")))</f>
        <v>N/A</v>
      </c>
      <c r="E61" s="37">
        <v>130.34354275000001</v>
      </c>
      <c r="F61" s="9" t="str">
        <f>IF($B61="N/A","N/A",IF(E61&gt;15,"No",IF(E61&lt;-15,"No","Yes")))</f>
        <v>N/A</v>
      </c>
      <c r="G61" s="37">
        <v>131.35283953999999</v>
      </c>
      <c r="H61" s="9" t="str">
        <f>IF($B61="N/A","N/A",IF(G61&gt;15,"No",IF(G61&lt;-15,"No","Yes")))</f>
        <v>N/A</v>
      </c>
      <c r="I61" s="10">
        <v>-3.57</v>
      </c>
      <c r="J61" s="10">
        <v>0.77429999999999999</v>
      </c>
      <c r="K61" s="9" t="str">
        <f t="shared" si="9"/>
        <v>Yes</v>
      </c>
    </row>
    <row r="62" spans="1:11" x14ac:dyDescent="0.25">
      <c r="A62" s="75" t="s">
        <v>885</v>
      </c>
      <c r="B62" s="35" t="s">
        <v>265</v>
      </c>
      <c r="C62" s="77">
        <v>40.034850134999999</v>
      </c>
      <c r="D62" s="9" t="str">
        <f>IF($B62="N/A","N/A",IF(C62&gt;60,"No",IF(C62&lt;10,"No","Yes")))</f>
        <v>Yes</v>
      </c>
      <c r="E62" s="37">
        <v>36.985338528</v>
      </c>
      <c r="F62" s="9" t="str">
        <f>IF($B62="N/A","N/A",IF(E62&gt;60,"No",IF(E62&lt;10,"No","Yes")))</f>
        <v>Yes</v>
      </c>
      <c r="G62" s="37">
        <v>33.855603633999998</v>
      </c>
      <c r="H62" s="9" t="str">
        <f>IF($B62="N/A","N/A",IF(G62&gt;60,"No",IF(G62&lt;10,"No","Yes")))</f>
        <v>Yes</v>
      </c>
      <c r="I62" s="10">
        <v>-7.62</v>
      </c>
      <c r="J62" s="10">
        <v>-8.4600000000000009</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293.89781457999999</v>
      </c>
      <c r="D64" s="9" t="str">
        <f t="shared" ref="D64:D74" si="10">IF($B64="N/A","N/A",IF(C64&gt;15,"No",IF(C64&lt;-15,"No","Yes")))</f>
        <v>N/A</v>
      </c>
      <c r="E64" s="37">
        <v>294.67146362</v>
      </c>
      <c r="F64" s="9" t="str">
        <f>IF($B64="N/A","N/A",IF(E64&gt;15,"No",IF(E64&lt;-15,"No","Yes")))</f>
        <v>N/A</v>
      </c>
      <c r="G64" s="37">
        <v>311.17642002000002</v>
      </c>
      <c r="H64" s="9" t="str">
        <f>IF($B64="N/A","N/A",IF(G64&gt;15,"No",IF(G64&lt;-15,"No","Yes")))</f>
        <v>N/A</v>
      </c>
      <c r="I64" s="10">
        <v>0.26319999999999999</v>
      </c>
      <c r="J64" s="10">
        <v>5.601</v>
      </c>
      <c r="K64" s="9" t="str">
        <f t="shared" si="9"/>
        <v>Yes</v>
      </c>
    </row>
    <row r="65" spans="1:11" ht="15.75" customHeight="1" x14ac:dyDescent="0.25">
      <c r="A65" s="75" t="s">
        <v>888</v>
      </c>
      <c r="B65" s="35" t="s">
        <v>213</v>
      </c>
      <c r="C65" s="77">
        <v>106.32004631</v>
      </c>
      <c r="D65" s="9" t="str">
        <f t="shared" si="10"/>
        <v>N/A</v>
      </c>
      <c r="E65" s="37">
        <v>103.26211335000001</v>
      </c>
      <c r="F65" s="9" t="str">
        <f t="shared" ref="F65:F73" si="11">IF($B65="N/A","N/A",IF(E65&gt;15,"No",IF(E65&lt;-15,"No","Yes")))</f>
        <v>N/A</v>
      </c>
      <c r="G65" s="37">
        <v>101.66396064</v>
      </c>
      <c r="H65" s="9" t="str">
        <f t="shared" ref="H65:H86" si="12">IF($B65="N/A","N/A",IF(G65&gt;15,"No",IF(G65&lt;-15,"No","Yes")))</f>
        <v>N/A</v>
      </c>
      <c r="I65" s="10">
        <v>-2.88</v>
      </c>
      <c r="J65" s="10">
        <v>-1.55</v>
      </c>
      <c r="K65" s="9" t="str">
        <f t="shared" si="9"/>
        <v>Yes</v>
      </c>
    </row>
    <row r="66" spans="1:11" x14ac:dyDescent="0.25">
      <c r="A66" s="75" t="s">
        <v>889</v>
      </c>
      <c r="B66" s="35" t="s">
        <v>213</v>
      </c>
      <c r="C66" s="77">
        <v>37.654882809999997</v>
      </c>
      <c r="D66" s="9" t="str">
        <f t="shared" si="10"/>
        <v>N/A</v>
      </c>
      <c r="E66" s="37">
        <v>36.555841315999999</v>
      </c>
      <c r="F66" s="9" t="str">
        <f t="shared" si="11"/>
        <v>N/A</v>
      </c>
      <c r="G66" s="37">
        <v>36.359525957999999</v>
      </c>
      <c r="H66" s="9" t="str">
        <f t="shared" si="12"/>
        <v>N/A</v>
      </c>
      <c r="I66" s="10">
        <v>-2.92</v>
      </c>
      <c r="J66" s="10">
        <v>-0.53700000000000003</v>
      </c>
      <c r="K66" s="9" t="str">
        <f t="shared" si="9"/>
        <v>Yes</v>
      </c>
    </row>
    <row r="67" spans="1:11" x14ac:dyDescent="0.25">
      <c r="A67" s="75" t="s">
        <v>890</v>
      </c>
      <c r="B67" s="35" t="s">
        <v>213</v>
      </c>
      <c r="C67" s="77">
        <v>281.39658594000002</v>
      </c>
      <c r="D67" s="9" t="str">
        <f t="shared" si="10"/>
        <v>N/A</v>
      </c>
      <c r="E67" s="37">
        <v>280.34495355000001</v>
      </c>
      <c r="F67" s="9" t="str">
        <f t="shared" si="11"/>
        <v>N/A</v>
      </c>
      <c r="G67" s="37">
        <v>290.62224992</v>
      </c>
      <c r="H67" s="9" t="str">
        <f t="shared" si="12"/>
        <v>N/A</v>
      </c>
      <c r="I67" s="10">
        <v>-0.374</v>
      </c>
      <c r="J67" s="10">
        <v>3.6659999999999999</v>
      </c>
      <c r="K67" s="9" t="str">
        <f t="shared" si="9"/>
        <v>Yes</v>
      </c>
    </row>
    <row r="68" spans="1:11" ht="25" x14ac:dyDescent="0.25">
      <c r="A68" s="75" t="s">
        <v>891</v>
      </c>
      <c r="B68" s="35" t="s">
        <v>213</v>
      </c>
      <c r="C68" s="77">
        <v>71.798353908999999</v>
      </c>
      <c r="D68" s="9" t="str">
        <f t="shared" si="10"/>
        <v>N/A</v>
      </c>
      <c r="E68" s="37">
        <v>71.804994335000004</v>
      </c>
      <c r="F68" s="9" t="str">
        <f t="shared" si="11"/>
        <v>N/A</v>
      </c>
      <c r="G68" s="37">
        <v>72.041412296999994</v>
      </c>
      <c r="H68" s="9" t="str">
        <f t="shared" si="12"/>
        <v>N/A</v>
      </c>
      <c r="I68" s="10">
        <v>9.1999999999999998E-3</v>
      </c>
      <c r="J68" s="10">
        <v>0.32929999999999998</v>
      </c>
      <c r="K68" s="9" t="str">
        <f t="shared" si="9"/>
        <v>Yes</v>
      </c>
    </row>
    <row r="69" spans="1:11" x14ac:dyDescent="0.25">
      <c r="A69" s="75" t="s">
        <v>892</v>
      </c>
      <c r="B69" s="35" t="s">
        <v>213</v>
      </c>
      <c r="C69" s="77" t="s">
        <v>1746</v>
      </c>
      <c r="D69" s="9" t="str">
        <f t="shared" si="10"/>
        <v>N/A</v>
      </c>
      <c r="E69" s="37">
        <v>3615.5</v>
      </c>
      <c r="F69" s="9" t="str">
        <f t="shared" si="11"/>
        <v>N/A</v>
      </c>
      <c r="G69" s="37" t="s">
        <v>1746</v>
      </c>
      <c r="H69" s="9" t="str">
        <f t="shared" si="12"/>
        <v>N/A</v>
      </c>
      <c r="I69" s="10" t="s">
        <v>1746</v>
      </c>
      <c r="J69" s="10" t="s">
        <v>1746</v>
      </c>
      <c r="K69" s="9" t="str">
        <f t="shared" si="9"/>
        <v>N/A</v>
      </c>
    </row>
    <row r="70" spans="1:11" ht="25" x14ac:dyDescent="0.25">
      <c r="A70" s="75" t="s">
        <v>893</v>
      </c>
      <c r="B70" s="35" t="s">
        <v>213</v>
      </c>
      <c r="C70" s="77">
        <v>27.000914125000001</v>
      </c>
      <c r="D70" s="9" t="str">
        <f t="shared" si="10"/>
        <v>N/A</v>
      </c>
      <c r="E70" s="37">
        <v>31.942281289</v>
      </c>
      <c r="F70" s="9" t="str">
        <f t="shared" si="11"/>
        <v>N/A</v>
      </c>
      <c r="G70" s="37">
        <v>32.713805020000002</v>
      </c>
      <c r="H70" s="9" t="str">
        <f t="shared" si="12"/>
        <v>N/A</v>
      </c>
      <c r="I70" s="10">
        <v>18.3</v>
      </c>
      <c r="J70" s="10">
        <v>2.415</v>
      </c>
      <c r="K70" s="9" t="str">
        <f t="shared" si="9"/>
        <v>Yes</v>
      </c>
    </row>
    <row r="71" spans="1:11" x14ac:dyDescent="0.25">
      <c r="A71" s="75" t="s">
        <v>894</v>
      </c>
      <c r="B71" s="35" t="s">
        <v>213</v>
      </c>
      <c r="C71" s="77">
        <v>3253.2487725000001</v>
      </c>
      <c r="D71" s="9" t="str">
        <f t="shared" si="10"/>
        <v>N/A</v>
      </c>
      <c r="E71" s="37">
        <v>2429.7131660999999</v>
      </c>
      <c r="F71" s="9" t="str">
        <f t="shared" si="11"/>
        <v>N/A</v>
      </c>
      <c r="G71" s="37">
        <v>3270.9007092000002</v>
      </c>
      <c r="H71" s="9" t="str">
        <f t="shared" si="12"/>
        <v>N/A</v>
      </c>
      <c r="I71" s="10">
        <v>-25.3</v>
      </c>
      <c r="J71" s="10">
        <v>34.619999999999997</v>
      </c>
      <c r="K71" s="9" t="str">
        <f t="shared" si="9"/>
        <v>No</v>
      </c>
    </row>
    <row r="72" spans="1:11" ht="25" x14ac:dyDescent="0.25">
      <c r="A72" s="75" t="s">
        <v>895</v>
      </c>
      <c r="B72" s="35" t="s">
        <v>213</v>
      </c>
      <c r="C72" s="77">
        <v>697.38762589999999</v>
      </c>
      <c r="D72" s="9" t="str">
        <f t="shared" si="10"/>
        <v>N/A</v>
      </c>
      <c r="E72" s="37">
        <v>755.84320905000004</v>
      </c>
      <c r="F72" s="9" t="str">
        <f t="shared" si="11"/>
        <v>N/A</v>
      </c>
      <c r="G72" s="37">
        <v>892.98777917999996</v>
      </c>
      <c r="H72" s="9" t="str">
        <f t="shared" si="12"/>
        <v>N/A</v>
      </c>
      <c r="I72" s="10">
        <v>8.3819999999999997</v>
      </c>
      <c r="J72" s="10">
        <v>18.14</v>
      </c>
      <c r="K72" s="9" t="str">
        <f t="shared" si="9"/>
        <v>Yes</v>
      </c>
    </row>
    <row r="73" spans="1:11" x14ac:dyDescent="0.25">
      <c r="A73" s="75" t="s">
        <v>896</v>
      </c>
      <c r="B73" s="35" t="s">
        <v>213</v>
      </c>
      <c r="C73" s="77">
        <v>243.33180974999999</v>
      </c>
      <c r="D73" s="9" t="str">
        <f t="shared" si="10"/>
        <v>N/A</v>
      </c>
      <c r="E73" s="37">
        <v>261.18836075000002</v>
      </c>
      <c r="F73" s="9" t="str">
        <f t="shared" si="11"/>
        <v>N/A</v>
      </c>
      <c r="G73" s="37">
        <v>271.81937771999998</v>
      </c>
      <c r="H73" s="9" t="str">
        <f t="shared" si="12"/>
        <v>N/A</v>
      </c>
      <c r="I73" s="10">
        <v>7.3380000000000001</v>
      </c>
      <c r="J73" s="10">
        <v>4.07</v>
      </c>
      <c r="K73" s="9" t="str">
        <f t="shared" si="9"/>
        <v>Yes</v>
      </c>
    </row>
    <row r="74" spans="1:11" x14ac:dyDescent="0.25">
      <c r="A74" s="75" t="s">
        <v>897</v>
      </c>
      <c r="B74" s="35" t="s">
        <v>213</v>
      </c>
      <c r="C74" s="77" t="s">
        <v>1746</v>
      </c>
      <c r="D74" s="9" t="str">
        <f t="shared" si="10"/>
        <v>N/A</v>
      </c>
      <c r="E74" s="37" t="s">
        <v>1746</v>
      </c>
      <c r="F74" s="9" t="str">
        <f>IF($B74="N/A","N/A",IF(E74&gt;15,"No",IF(E74&lt;-15,"No","Yes")))</f>
        <v>N/A</v>
      </c>
      <c r="G74" s="37" t="s">
        <v>1746</v>
      </c>
      <c r="H74" s="9" t="str">
        <f t="shared" si="12"/>
        <v>N/A</v>
      </c>
      <c r="I74" s="10" t="s">
        <v>1746</v>
      </c>
      <c r="J74" s="10" t="s">
        <v>1746</v>
      </c>
      <c r="K74" s="9" t="str">
        <f t="shared" si="9"/>
        <v>N/A</v>
      </c>
    </row>
    <row r="75" spans="1:11" x14ac:dyDescent="0.25">
      <c r="A75" s="75" t="s">
        <v>898</v>
      </c>
      <c r="B75" s="35" t="s">
        <v>213</v>
      </c>
      <c r="C75" s="74">
        <v>0.69320699640000005</v>
      </c>
      <c r="D75" s="9" t="str">
        <f t="shared" ref="D75:D80" si="13">IF($B75="N/A","N/A",IF(C75&gt;15,"No",IF(C75&lt;-15,"No","Yes")))</f>
        <v>N/A</v>
      </c>
      <c r="E75" s="8">
        <v>0.6952085402</v>
      </c>
      <c r="F75" s="9" t="str">
        <f>IF($B75="N/A","N/A",IF(E75&gt;15,"No",IF(E75&lt;-15,"No","Yes")))</f>
        <v>N/A</v>
      </c>
      <c r="G75" s="8">
        <v>0.6575799672</v>
      </c>
      <c r="H75" s="9" t="str">
        <f t="shared" si="12"/>
        <v>N/A</v>
      </c>
      <c r="I75" s="10">
        <v>0.28870000000000001</v>
      </c>
      <c r="J75" s="10">
        <v>-5.41</v>
      </c>
      <c r="K75" s="9" t="str">
        <f t="shared" ref="K75:K80" si="14">IF(J75="Div by 0", "N/A", IF(J75="N/A","N/A", IF(J75&gt;30, "No", IF(J75&lt;-30, "No", "Yes"))))</f>
        <v>Yes</v>
      </c>
    </row>
    <row r="76" spans="1:11" x14ac:dyDescent="0.25">
      <c r="A76" s="75" t="s">
        <v>899</v>
      </c>
      <c r="B76" s="35" t="s">
        <v>213</v>
      </c>
      <c r="C76" s="74">
        <v>1.0287164326</v>
      </c>
      <c r="D76" s="9" t="str">
        <f t="shared" si="13"/>
        <v>N/A</v>
      </c>
      <c r="E76" s="8">
        <v>0.83193254760000002</v>
      </c>
      <c r="F76" s="9" t="str">
        <f t="shared" ref="F76:F86" si="15">IF($B76="N/A","N/A",IF(E76&gt;15,"No",IF(E76&lt;-15,"No","Yes")))</f>
        <v>N/A</v>
      </c>
      <c r="G76" s="8">
        <v>0.84608473969999998</v>
      </c>
      <c r="H76" s="9" t="str">
        <f t="shared" si="12"/>
        <v>N/A</v>
      </c>
      <c r="I76" s="10">
        <v>-19.100000000000001</v>
      </c>
      <c r="J76" s="10">
        <v>1.7010000000000001</v>
      </c>
      <c r="K76" s="9" t="str">
        <f t="shared" si="14"/>
        <v>Yes</v>
      </c>
    </row>
    <row r="77" spans="1:11" x14ac:dyDescent="0.25">
      <c r="A77" s="75" t="s">
        <v>900</v>
      </c>
      <c r="B77" s="35" t="s">
        <v>213</v>
      </c>
      <c r="C77" s="74">
        <v>1.8072591625000001</v>
      </c>
      <c r="D77" s="9" t="str">
        <f t="shared" si="13"/>
        <v>N/A</v>
      </c>
      <c r="E77" s="8">
        <v>2.1608085766</v>
      </c>
      <c r="F77" s="9" t="str">
        <f t="shared" si="15"/>
        <v>N/A</v>
      </c>
      <c r="G77" s="8">
        <v>2.3192971181000002</v>
      </c>
      <c r="H77" s="9" t="str">
        <f t="shared" si="12"/>
        <v>N/A</v>
      </c>
      <c r="I77" s="10">
        <v>19.559999999999999</v>
      </c>
      <c r="J77" s="10">
        <v>7.335</v>
      </c>
      <c r="K77" s="9" t="str">
        <f t="shared" si="14"/>
        <v>Yes</v>
      </c>
    </row>
    <row r="78" spans="1:11" x14ac:dyDescent="0.25">
      <c r="A78" s="75" t="s">
        <v>901</v>
      </c>
      <c r="B78" s="35" t="s">
        <v>213</v>
      </c>
      <c r="C78" s="74">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5" t="s">
        <v>902</v>
      </c>
      <c r="B79" s="35" t="s">
        <v>213</v>
      </c>
      <c r="C79" s="74">
        <v>7.3538318264999996</v>
      </c>
      <c r="D79" s="9" t="str">
        <f t="shared" si="13"/>
        <v>N/A</v>
      </c>
      <c r="E79" s="8">
        <v>6.3377117544999999</v>
      </c>
      <c r="F79" s="9" t="str">
        <f t="shared" si="15"/>
        <v>N/A</v>
      </c>
      <c r="G79" s="8">
        <v>6.4397968197999997</v>
      </c>
      <c r="H79" s="9" t="str">
        <f t="shared" si="12"/>
        <v>N/A</v>
      </c>
      <c r="I79" s="10">
        <v>-13.8</v>
      </c>
      <c r="J79" s="10">
        <v>1.611</v>
      </c>
      <c r="K79" s="9" t="str">
        <f t="shared" si="14"/>
        <v>Yes</v>
      </c>
    </row>
    <row r="80" spans="1:11" ht="25" x14ac:dyDescent="0.25">
      <c r="A80" s="75" t="s">
        <v>903</v>
      </c>
      <c r="B80" s="35" t="s">
        <v>213</v>
      </c>
      <c r="C80" s="79" t="s">
        <v>213</v>
      </c>
      <c r="D80" s="9" t="str">
        <f t="shared" si="13"/>
        <v>N/A</v>
      </c>
      <c r="E80" s="79">
        <v>4.2294377258000004</v>
      </c>
      <c r="F80" s="9" t="str">
        <f t="shared" si="15"/>
        <v>N/A</v>
      </c>
      <c r="G80" s="79">
        <v>4.3919384749999999</v>
      </c>
      <c r="H80" s="9" t="str">
        <f t="shared" si="12"/>
        <v>N/A</v>
      </c>
      <c r="I80" s="10" t="s">
        <v>213</v>
      </c>
      <c r="J80" s="80">
        <v>3.8420000000000001</v>
      </c>
      <c r="K80" s="9" t="str">
        <f t="shared" si="14"/>
        <v>Yes</v>
      </c>
    </row>
    <row r="81" spans="1:11" x14ac:dyDescent="0.25">
      <c r="A81" s="75" t="s">
        <v>904</v>
      </c>
      <c r="B81" s="35" t="s">
        <v>213</v>
      </c>
      <c r="C81" s="81">
        <v>68.267243711000006</v>
      </c>
      <c r="D81" s="9" t="str">
        <f t="shared" ref="D81:D86" si="16">IF($B81="N/A","N/A",IF(C81&gt;15,"No",IF(C81&lt;-15,"No","Yes")))</f>
        <v>N/A</v>
      </c>
      <c r="E81" s="82">
        <v>64.544494809</v>
      </c>
      <c r="F81" s="9" t="str">
        <f t="shared" si="15"/>
        <v>N/A</v>
      </c>
      <c r="G81" s="82">
        <v>67.816608677000005</v>
      </c>
      <c r="H81" s="9" t="str">
        <f>IF($B81="N/A","N/A",IF(G81&gt;15,"No",IF(G81&lt;-15,"No","Yes")))</f>
        <v>N/A</v>
      </c>
      <c r="I81" s="10">
        <v>-5.45</v>
      </c>
      <c r="J81" s="10">
        <v>5.07</v>
      </c>
      <c r="K81" s="9" t="str">
        <f t="shared" ref="K81:K86" si="17">IF(J81="Div by 0", "N/A", IF(J81="N/A","N/A", IF(J81&gt;30, "No", IF(J81&lt;-30, "No", "Yes"))))</f>
        <v>Yes</v>
      </c>
    </row>
    <row r="82" spans="1:11" x14ac:dyDescent="0.25">
      <c r="A82" s="75" t="s">
        <v>905</v>
      </c>
      <c r="B82" s="35" t="s">
        <v>213</v>
      </c>
      <c r="C82" s="81">
        <v>97.641736030999994</v>
      </c>
      <c r="D82" s="9" t="str">
        <f t="shared" si="16"/>
        <v>N/A</v>
      </c>
      <c r="E82" s="82">
        <v>99.358431085000007</v>
      </c>
      <c r="F82" s="9" t="str">
        <f t="shared" si="15"/>
        <v>N/A</v>
      </c>
      <c r="G82" s="82">
        <v>106.80953407</v>
      </c>
      <c r="H82" s="9" t="str">
        <f t="shared" si="12"/>
        <v>N/A</v>
      </c>
      <c r="I82" s="10">
        <v>1.758</v>
      </c>
      <c r="J82" s="10">
        <v>7.4989999999999997</v>
      </c>
      <c r="K82" s="9" t="str">
        <f t="shared" si="17"/>
        <v>Yes</v>
      </c>
    </row>
    <row r="83" spans="1:11" x14ac:dyDescent="0.25">
      <c r="A83" s="75" t="s">
        <v>906</v>
      </c>
      <c r="B83" s="35" t="s">
        <v>213</v>
      </c>
      <c r="C83" s="81">
        <v>126.40129804</v>
      </c>
      <c r="D83" s="9" t="str">
        <f t="shared" si="16"/>
        <v>N/A</v>
      </c>
      <c r="E83" s="82">
        <v>132.66964612999999</v>
      </c>
      <c r="F83" s="9" t="str">
        <f t="shared" si="15"/>
        <v>N/A</v>
      </c>
      <c r="G83" s="82">
        <v>137.45740176999999</v>
      </c>
      <c r="H83" s="9" t="str">
        <f t="shared" si="12"/>
        <v>N/A</v>
      </c>
      <c r="I83" s="10">
        <v>4.9589999999999996</v>
      </c>
      <c r="J83" s="10">
        <v>3.609</v>
      </c>
      <c r="K83" s="9" t="str">
        <f t="shared" si="17"/>
        <v>Yes</v>
      </c>
    </row>
    <row r="84" spans="1:11" x14ac:dyDescent="0.25">
      <c r="A84" s="75" t="s">
        <v>907</v>
      </c>
      <c r="B84" s="35" t="s">
        <v>213</v>
      </c>
      <c r="C84" s="81" t="s">
        <v>1746</v>
      </c>
      <c r="D84" s="9" t="str">
        <f t="shared" si="16"/>
        <v>N/A</v>
      </c>
      <c r="E84" s="82" t="s">
        <v>1746</v>
      </c>
      <c r="F84" s="9" t="str">
        <f t="shared" si="15"/>
        <v>N/A</v>
      </c>
      <c r="G84" s="82" t="s">
        <v>1746</v>
      </c>
      <c r="H84" s="9" t="str">
        <f t="shared" si="12"/>
        <v>N/A</v>
      </c>
      <c r="I84" s="10" t="s">
        <v>1746</v>
      </c>
      <c r="J84" s="10" t="s">
        <v>1746</v>
      </c>
      <c r="K84" s="9" t="str">
        <f t="shared" si="17"/>
        <v>N/A</v>
      </c>
    </row>
    <row r="85" spans="1:11" x14ac:dyDescent="0.25">
      <c r="A85" s="75" t="s">
        <v>908</v>
      </c>
      <c r="B85" s="35" t="s">
        <v>213</v>
      </c>
      <c r="C85" s="81">
        <v>483.59098970000002</v>
      </c>
      <c r="D85" s="9" t="str">
        <f t="shared" si="16"/>
        <v>N/A</v>
      </c>
      <c r="E85" s="82">
        <v>576.32022481000001</v>
      </c>
      <c r="F85" s="9" t="str">
        <f t="shared" si="15"/>
        <v>N/A</v>
      </c>
      <c r="G85" s="82">
        <v>575.61054919000003</v>
      </c>
      <c r="H85" s="9" t="str">
        <f t="shared" si="12"/>
        <v>N/A</v>
      </c>
      <c r="I85" s="10">
        <v>19.18</v>
      </c>
      <c r="J85" s="10">
        <v>-0.123</v>
      </c>
      <c r="K85" s="9" t="str">
        <f t="shared" si="17"/>
        <v>Yes</v>
      </c>
    </row>
    <row r="86" spans="1:11" ht="25" x14ac:dyDescent="0.25">
      <c r="A86" s="75" t="s">
        <v>909</v>
      </c>
      <c r="B86" s="35" t="s">
        <v>213</v>
      </c>
      <c r="C86" s="83" t="s">
        <v>213</v>
      </c>
      <c r="D86" s="9" t="str">
        <f t="shared" si="16"/>
        <v>N/A</v>
      </c>
      <c r="E86" s="83">
        <v>704.28349964999995</v>
      </c>
      <c r="F86" s="9" t="str">
        <f t="shared" si="15"/>
        <v>N/A</v>
      </c>
      <c r="G86" s="83">
        <v>688.89595320000001</v>
      </c>
      <c r="H86" s="9" t="str">
        <f t="shared" si="12"/>
        <v>N/A</v>
      </c>
      <c r="I86" s="10" t="s">
        <v>213</v>
      </c>
      <c r="J86" s="10">
        <v>-2.1800000000000002</v>
      </c>
      <c r="K86" s="9" t="str">
        <f t="shared" si="17"/>
        <v>Yes</v>
      </c>
    </row>
    <row r="87" spans="1:11" x14ac:dyDescent="0.25">
      <c r="A87" s="75" t="s">
        <v>32</v>
      </c>
      <c r="B87" s="35" t="s">
        <v>266</v>
      </c>
      <c r="C87" s="74">
        <v>99.553029096000003</v>
      </c>
      <c r="D87" s="9" t="str">
        <f>IF($B87="N/A","N/A",IF(C87&gt;60,"Yes","No"))</f>
        <v>Yes</v>
      </c>
      <c r="E87" s="8">
        <v>99.558640672999999</v>
      </c>
      <c r="F87" s="9" t="str">
        <f>IF($B87="N/A","N/A",IF(E87&gt;60,"Yes","No"))</f>
        <v>Yes</v>
      </c>
      <c r="G87" s="8">
        <v>99.529102524999999</v>
      </c>
      <c r="H87" s="9" t="str">
        <f>IF($B87="N/A","N/A",IF(G87&gt;60,"Yes","No"))</f>
        <v>Yes</v>
      </c>
      <c r="I87" s="10">
        <v>5.5999999999999999E-3</v>
      </c>
      <c r="J87" s="10">
        <v>-0.03</v>
      </c>
      <c r="K87" s="9" t="str">
        <f t="shared" ref="K87:K105" si="18">IF(J87="Div by 0", "N/A", IF(J87="N/A","N/A", IF(J87&gt;30, "No", IF(J87&lt;-30, "No", "Yes"))))</f>
        <v>Yes</v>
      </c>
    </row>
    <row r="88" spans="1:11" x14ac:dyDescent="0.25">
      <c r="A88" s="75" t="s">
        <v>39</v>
      </c>
      <c r="B88" s="35" t="s">
        <v>267</v>
      </c>
      <c r="C88" s="74">
        <v>99.999580476999995</v>
      </c>
      <c r="D88" s="9" t="str">
        <f>IF($B88="N/A","N/A",IF(C88&gt;100,"No",IF(C88&lt;85,"No","Yes")))</f>
        <v>Yes</v>
      </c>
      <c r="E88" s="8">
        <v>99.999920677999995</v>
      </c>
      <c r="F88" s="9" t="str">
        <f>IF($B88="N/A","N/A",IF(E88&gt;100,"No",IF(E88&lt;85,"No","Yes")))</f>
        <v>Yes</v>
      </c>
      <c r="G88" s="8">
        <v>99.998839691000001</v>
      </c>
      <c r="H88" s="9" t="str">
        <f>IF($B88="N/A","N/A",IF(G88&gt;100,"No",IF(G88&lt;85,"No","Yes")))</f>
        <v>Yes</v>
      </c>
      <c r="I88" s="10">
        <v>2.9999999999999997E-4</v>
      </c>
      <c r="J88" s="10">
        <v>-1E-3</v>
      </c>
      <c r="K88" s="9" t="str">
        <f t="shared" si="18"/>
        <v>Yes</v>
      </c>
    </row>
    <row r="89" spans="1:11" x14ac:dyDescent="0.25">
      <c r="A89" s="75" t="s">
        <v>910</v>
      </c>
      <c r="B89" s="35" t="s">
        <v>213</v>
      </c>
      <c r="C89" s="74">
        <v>14.460246304</v>
      </c>
      <c r="D89" s="9" t="str">
        <f>IF($B89="N/A","N/A",IF(C89&gt;15,"No",IF(C89&lt;-15,"No","Yes")))</f>
        <v>N/A</v>
      </c>
      <c r="E89" s="8">
        <v>15.172599975000001</v>
      </c>
      <c r="F89" s="9" t="str">
        <f>IF($B89="N/A","N/A",IF(E89&gt;15,"No",IF(E89&lt;-15,"No","Yes")))</f>
        <v>N/A</v>
      </c>
      <c r="G89" s="8">
        <v>15.406958648</v>
      </c>
      <c r="H89" s="9" t="str">
        <f>IF($B89="N/A","N/A",IF(G89&gt;15,"No",IF(G89&lt;-15,"No","Yes")))</f>
        <v>N/A</v>
      </c>
      <c r="I89" s="10">
        <v>4.9260000000000002</v>
      </c>
      <c r="J89" s="10">
        <v>1.5449999999999999</v>
      </c>
      <c r="K89" s="9" t="str">
        <f t="shared" si="18"/>
        <v>Yes</v>
      </c>
    </row>
    <row r="90" spans="1:11" x14ac:dyDescent="0.25">
      <c r="A90" s="75" t="s">
        <v>851</v>
      </c>
      <c r="B90" s="35" t="s">
        <v>268</v>
      </c>
      <c r="C90" s="74">
        <v>6.9161903403</v>
      </c>
      <c r="D90" s="9" t="str">
        <f>IF($B90="N/A","N/A",IF(C90&gt;25,"No",IF(C90&lt;5,"No","Yes")))</f>
        <v>Yes</v>
      </c>
      <c r="E90" s="8">
        <v>6.5560483556999998</v>
      </c>
      <c r="F90" s="9" t="str">
        <f>IF($B90="N/A","N/A",IF(E90&gt;25,"No",IF(E90&lt;5,"No","Yes")))</f>
        <v>Yes</v>
      </c>
      <c r="G90" s="8">
        <v>6.6337036502000002</v>
      </c>
      <c r="H90" s="9" t="str">
        <f>IF($B90="N/A","N/A",IF(G90&gt;25,"No",IF(G90&lt;5,"No","Yes")))</f>
        <v>Yes</v>
      </c>
      <c r="I90" s="10">
        <v>-5.21</v>
      </c>
      <c r="J90" s="10">
        <v>1.1839999999999999</v>
      </c>
      <c r="K90" s="9" t="str">
        <f t="shared" si="18"/>
        <v>Yes</v>
      </c>
    </row>
    <row r="91" spans="1:11" x14ac:dyDescent="0.25">
      <c r="A91" s="75" t="s">
        <v>852</v>
      </c>
      <c r="B91" s="35" t="s">
        <v>269</v>
      </c>
      <c r="C91" s="74">
        <v>48.337281996000002</v>
      </c>
      <c r="D91" s="9" t="str">
        <f>IF($B91="N/A","N/A",IF(C91&gt;70,"No",IF(C91&lt;40,"No","Yes")))</f>
        <v>Yes</v>
      </c>
      <c r="E91" s="8">
        <v>47.750797994999999</v>
      </c>
      <c r="F91" s="9" t="str">
        <f>IF($B91="N/A","N/A",IF(E91&gt;70,"No",IF(E91&lt;40,"No","Yes")))</f>
        <v>Yes</v>
      </c>
      <c r="G91" s="8">
        <v>47.589515847999998</v>
      </c>
      <c r="H91" s="9" t="str">
        <f>IF($B91="N/A","N/A",IF(G91&gt;70,"No",IF(G91&lt;40,"No","Yes")))</f>
        <v>Yes</v>
      </c>
      <c r="I91" s="10">
        <v>-1.21</v>
      </c>
      <c r="J91" s="10">
        <v>-0.33800000000000002</v>
      </c>
      <c r="K91" s="9" t="str">
        <f t="shared" si="18"/>
        <v>Yes</v>
      </c>
    </row>
    <row r="92" spans="1:11" x14ac:dyDescent="0.25">
      <c r="A92" s="75" t="s">
        <v>853</v>
      </c>
      <c r="B92" s="35" t="s">
        <v>270</v>
      </c>
      <c r="C92" s="74">
        <v>44.746527663999998</v>
      </c>
      <c r="D92" s="9" t="str">
        <f>IF($B92="N/A","N/A",IF(C92&gt;55,"No",IF(C92&lt;20,"No","Yes")))</f>
        <v>Yes</v>
      </c>
      <c r="E92" s="8">
        <v>45.693153649000003</v>
      </c>
      <c r="F92" s="9" t="str">
        <f>IF($B92="N/A","N/A",IF(E92&gt;55,"No",IF(E92&lt;20,"No","Yes")))</f>
        <v>Yes</v>
      </c>
      <c r="G92" s="8">
        <v>45.776780500999998</v>
      </c>
      <c r="H92" s="9" t="str">
        <f>IF($B92="N/A","N/A",IF(G92&gt;55,"No",IF(G92&lt;20,"No","Yes")))</f>
        <v>Yes</v>
      </c>
      <c r="I92" s="10">
        <v>2.1160000000000001</v>
      </c>
      <c r="J92" s="10">
        <v>0.183</v>
      </c>
      <c r="K92" s="9" t="str">
        <f t="shared" si="18"/>
        <v>Yes</v>
      </c>
    </row>
    <row r="93" spans="1:11" x14ac:dyDescent="0.25">
      <c r="A93" s="75" t="s">
        <v>163</v>
      </c>
      <c r="B93" s="35" t="s">
        <v>246</v>
      </c>
      <c r="C93" s="74">
        <v>93.127244203999993</v>
      </c>
      <c r="D93" s="9" t="str">
        <f>IF($B93="N/A","N/A",IF(C93&gt;95,"Yes","No"))</f>
        <v>No</v>
      </c>
      <c r="E93" s="8">
        <v>93.274439340000001</v>
      </c>
      <c r="F93" s="9" t="str">
        <f>IF($B93="N/A","N/A",IF(E93&gt;95,"Yes","No"))</f>
        <v>No</v>
      </c>
      <c r="G93" s="8">
        <v>93.418166554999999</v>
      </c>
      <c r="H93" s="9" t="str">
        <f>IF($B93="N/A","N/A",IF(G93&gt;95,"Yes","No"))</f>
        <v>No</v>
      </c>
      <c r="I93" s="10">
        <v>0.15809999999999999</v>
      </c>
      <c r="J93" s="10">
        <v>0.15409999999999999</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99.912527218999998</v>
      </c>
      <c r="D95" s="9" t="str">
        <f>IF($B95="N/A","N/A",IF(C95&gt;15,"No",IF(C95&lt;-15,"No","Yes")))</f>
        <v>N/A</v>
      </c>
      <c r="E95" s="8">
        <v>99.922481955999999</v>
      </c>
      <c r="F95" s="9" t="str">
        <f>IF($B95="N/A","N/A",IF(E95&gt;15,"No",IF(E95&lt;-15,"No","Yes")))</f>
        <v>N/A</v>
      </c>
      <c r="G95" s="8">
        <v>99.931934796999997</v>
      </c>
      <c r="H95" s="9" t="str">
        <f>IF($B95="N/A","N/A",IF(G95&gt;15,"No",IF(G95&lt;-15,"No","Yes")))</f>
        <v>N/A</v>
      </c>
      <c r="I95" s="10">
        <v>0.01</v>
      </c>
      <c r="J95" s="10">
        <v>9.4999999999999998E-3</v>
      </c>
      <c r="K95" s="9" t="str">
        <f t="shared" si="18"/>
        <v>Yes</v>
      </c>
    </row>
    <row r="96" spans="1:11" x14ac:dyDescent="0.25">
      <c r="A96" s="75" t="s">
        <v>911</v>
      </c>
      <c r="B96" s="35" t="s">
        <v>213</v>
      </c>
      <c r="C96" s="74">
        <v>71.242074486999996</v>
      </c>
      <c r="D96" s="9" t="str">
        <f>IF($B96="N/A","N/A",IF(C96&gt;15,"No",IF(C96&lt;-15,"No","Yes")))</f>
        <v>N/A</v>
      </c>
      <c r="E96" s="8">
        <v>67.905020675000003</v>
      </c>
      <c r="F96" s="9" t="str">
        <f>IF($B96="N/A","N/A",IF(E96&gt;15,"No",IF(E96&lt;-15,"No","Yes")))</f>
        <v>N/A</v>
      </c>
      <c r="G96" s="8">
        <v>69.442828711000004</v>
      </c>
      <c r="H96" s="9" t="str">
        <f>IF($B96="N/A","N/A",IF(G96&gt;15,"No",IF(G96&lt;-15,"No","Yes")))</f>
        <v>N/A</v>
      </c>
      <c r="I96" s="10">
        <v>-4.68</v>
      </c>
      <c r="J96" s="10">
        <v>2.2650000000000001</v>
      </c>
      <c r="K96" s="9" t="str">
        <f t="shared" si="18"/>
        <v>Yes</v>
      </c>
    </row>
    <row r="97" spans="1:11" x14ac:dyDescent="0.25">
      <c r="A97" s="75" t="s">
        <v>912</v>
      </c>
      <c r="B97" s="35" t="s">
        <v>213</v>
      </c>
      <c r="C97" s="74">
        <v>69.964073107000004</v>
      </c>
      <c r="D97" s="9" t="str">
        <f>IF($B97="N/A","N/A",IF(C97&gt;15,"No",IF(C97&lt;-15,"No","Yes")))</f>
        <v>N/A</v>
      </c>
      <c r="E97" s="8">
        <v>67.920138864999998</v>
      </c>
      <c r="F97" s="9" t="str">
        <f>IF($B97="N/A","N/A",IF(E97&gt;15,"No",IF(E97&lt;-15,"No","Yes")))</f>
        <v>N/A</v>
      </c>
      <c r="G97" s="8">
        <v>69.707034577000002</v>
      </c>
      <c r="H97" s="9" t="str">
        <f>IF($B97="N/A","N/A",IF(G97&gt;15,"No",IF(G97&lt;-15,"No","Yes")))</f>
        <v>N/A</v>
      </c>
      <c r="I97" s="10">
        <v>-2.92</v>
      </c>
      <c r="J97" s="10">
        <v>2.6309999999999998</v>
      </c>
      <c r="K97" s="9" t="str">
        <f t="shared" si="18"/>
        <v>Yes</v>
      </c>
    </row>
    <row r="98" spans="1:11" x14ac:dyDescent="0.25">
      <c r="A98" s="75" t="s">
        <v>43</v>
      </c>
      <c r="B98" s="35" t="s">
        <v>223</v>
      </c>
      <c r="C98" s="74">
        <v>93.631825019999994</v>
      </c>
      <c r="D98" s="9" t="str">
        <f>IF($B98="N/A","N/A",IF(C98&gt;100,"No",IF(C98&lt;98,"No","Yes")))</f>
        <v>No</v>
      </c>
      <c r="E98" s="8">
        <v>93.764188083999997</v>
      </c>
      <c r="F98" s="9" t="str">
        <f>IF($B98="N/A","N/A",IF(E98&gt;100,"No",IF(E98&lt;98,"No","Yes")))</f>
        <v>No</v>
      </c>
      <c r="G98" s="8">
        <v>93.897741232000001</v>
      </c>
      <c r="H98" s="9" t="str">
        <f>IF($B98="N/A","N/A",IF(G98&gt;100,"No",IF(G98&lt;98,"No","Yes")))</f>
        <v>No</v>
      </c>
      <c r="I98" s="10">
        <v>0.1414</v>
      </c>
      <c r="J98" s="10">
        <v>0.1424</v>
      </c>
      <c r="K98" s="9" t="str">
        <f t="shared" si="18"/>
        <v>Yes</v>
      </c>
    </row>
    <row r="99" spans="1:11" x14ac:dyDescent="0.25">
      <c r="A99" s="75" t="s">
        <v>44</v>
      </c>
      <c r="B99" s="35" t="s">
        <v>213</v>
      </c>
      <c r="C99" s="74">
        <v>56.149689193</v>
      </c>
      <c r="D99" s="9" t="str">
        <f>IF($B99="N/A","N/A",IF(C99&gt;15,"No",IF(C99&lt;-15,"No","Yes")))</f>
        <v>N/A</v>
      </c>
      <c r="E99" s="8">
        <v>57.706795761000002</v>
      </c>
      <c r="F99" s="9" t="str">
        <f>IF($B99="N/A","N/A",IF(E99&gt;15,"No",IF(E99&lt;-15,"No","Yes")))</f>
        <v>N/A</v>
      </c>
      <c r="G99" s="8">
        <v>57.97339676</v>
      </c>
      <c r="H99" s="9" t="str">
        <f>IF($B99="N/A","N/A",IF(G99&gt;15,"No",IF(G99&lt;-15,"No","Yes")))</f>
        <v>N/A</v>
      </c>
      <c r="I99" s="10">
        <v>2.7730000000000001</v>
      </c>
      <c r="J99" s="10">
        <v>0.46200000000000002</v>
      </c>
      <c r="K99" s="9" t="str">
        <f t="shared" si="18"/>
        <v>Yes</v>
      </c>
    </row>
    <row r="100" spans="1:11" x14ac:dyDescent="0.25">
      <c r="A100" s="75" t="s">
        <v>45</v>
      </c>
      <c r="B100" s="35" t="s">
        <v>213</v>
      </c>
      <c r="C100" s="74">
        <v>43.848990891</v>
      </c>
      <c r="D100" s="9" t="str">
        <f>IF($B100="N/A","N/A",IF(C100&gt;15,"No",IF(C100&lt;-15,"No","Yes")))</f>
        <v>N/A</v>
      </c>
      <c r="E100" s="8">
        <v>42.292005422999999</v>
      </c>
      <c r="F100" s="9" t="str">
        <f>IF($B100="N/A","N/A",IF(E100&gt;15,"No",IF(E100&lt;-15,"No","Yes")))</f>
        <v>N/A</v>
      </c>
      <c r="G100" s="8">
        <v>42.025086051999999</v>
      </c>
      <c r="H100" s="9" t="str">
        <f>IF($B100="N/A","N/A",IF(G100&gt;15,"No",IF(G100&lt;-15,"No","Yes")))</f>
        <v>N/A</v>
      </c>
      <c r="I100" s="10">
        <v>-3.55</v>
      </c>
      <c r="J100" s="10">
        <v>-0.63100000000000001</v>
      </c>
      <c r="K100" s="9" t="str">
        <f t="shared" si="18"/>
        <v>Yes</v>
      </c>
    </row>
    <row r="101" spans="1:11" x14ac:dyDescent="0.25">
      <c r="A101" s="75" t="s">
        <v>355</v>
      </c>
      <c r="B101" s="35" t="s">
        <v>213</v>
      </c>
      <c r="C101" s="74" t="s">
        <v>213</v>
      </c>
      <c r="D101" s="9" t="str">
        <f>IF($B101="N/A","N/A",IF(C101&gt;15,"No",IF(C101&lt;-15,"No","Yes")))</f>
        <v>N/A</v>
      </c>
      <c r="E101" s="8">
        <v>99.998801184000001</v>
      </c>
      <c r="F101" s="9" t="str">
        <f>IF($B101="N/A","N/A",IF(E101&gt;15,"No",IF(E101&lt;-15,"No","Yes")))</f>
        <v>N/A</v>
      </c>
      <c r="G101" s="8">
        <v>99.998482812000006</v>
      </c>
      <c r="H101" s="9" t="str">
        <f>IF($B101="N/A","N/A",IF(G101&gt;15,"No",IF(G101&lt;-15,"No","Yes")))</f>
        <v>N/A</v>
      </c>
      <c r="I101" s="10" t="s">
        <v>213</v>
      </c>
      <c r="J101" s="10">
        <v>0</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5" t="s">
        <v>47</v>
      </c>
      <c r="B103" s="35" t="s">
        <v>213</v>
      </c>
      <c r="C103" s="74">
        <v>1.3199157999999999E-3</v>
      </c>
      <c r="D103" s="9" t="str">
        <f>IF($B103="N/A","N/A",IF(C103&gt;15,"No",IF(C103&lt;-15,"No","Yes")))</f>
        <v>N/A</v>
      </c>
      <c r="E103" s="8">
        <v>1.1988159999999999E-3</v>
      </c>
      <c r="F103" s="9" t="str">
        <f>IF($B103="N/A","N/A",IF(E103&gt;15,"No",IF(E103&lt;-15,"No","Yes")))</f>
        <v>N/A</v>
      </c>
      <c r="G103" s="8">
        <v>1.1920762000000001E-3</v>
      </c>
      <c r="H103" s="9" t="str">
        <f>IF($B103="N/A","N/A",IF(G103&gt;15,"No",IF(G103&lt;-15,"No","Yes")))</f>
        <v>N/A</v>
      </c>
      <c r="I103" s="10">
        <v>-9.17</v>
      </c>
      <c r="J103" s="10">
        <v>-0.56200000000000006</v>
      </c>
      <c r="K103" s="9" t="str">
        <f t="shared" si="18"/>
        <v>Yes</v>
      </c>
    </row>
    <row r="104" spans="1:11" x14ac:dyDescent="0.25">
      <c r="A104" s="75" t="s">
        <v>33</v>
      </c>
      <c r="B104" s="35" t="s">
        <v>223</v>
      </c>
      <c r="C104" s="74">
        <v>99.974182042999999</v>
      </c>
      <c r="D104" s="9" t="str">
        <f>IF($B104="N/A","N/A",IF(C104&gt;100,"No",IF(C104&lt;98,"No","Yes")))</f>
        <v>Yes</v>
      </c>
      <c r="E104" s="8">
        <v>99.975637457999994</v>
      </c>
      <c r="F104" s="9" t="str">
        <f>IF($B104="N/A","N/A",IF(E104&gt;100,"No",IF(E104&lt;98,"No","Yes")))</f>
        <v>Yes</v>
      </c>
      <c r="G104" s="8">
        <v>99.970203111999993</v>
      </c>
      <c r="H104" s="9" t="str">
        <f>IF($B104="N/A","N/A",IF(G104&gt;100,"No",IF(G104&lt;98,"No","Yes")))</f>
        <v>Yes</v>
      </c>
      <c r="I104" s="10">
        <v>1.5E-3</v>
      </c>
      <c r="J104" s="10">
        <v>-5.0000000000000001E-3</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0</v>
      </c>
      <c r="D106" s="9" t="str">
        <f>IF($B106="N/A","N/A",IF(C106&gt;15,"No",IF(C106&lt;-15,"No","Yes")))</f>
        <v>N/A</v>
      </c>
      <c r="E106" s="8">
        <v>0</v>
      </c>
      <c r="F106" s="9" t="str">
        <f>IF($B106="N/A","N/A",IF(E106&gt;15,"No",IF(E106&lt;-15,"No","Yes")))</f>
        <v>N/A</v>
      </c>
      <c r="G106" s="8">
        <v>0</v>
      </c>
      <c r="H106" s="9" t="str">
        <f>IF($B106="N/A","N/A",IF(G106&gt;15,"No",IF(G106&lt;-15,"No","Yes")))</f>
        <v>N/A</v>
      </c>
      <c r="I106" s="10" t="s">
        <v>1746</v>
      </c>
      <c r="J106" s="10" t="s">
        <v>1746</v>
      </c>
      <c r="K106" s="9" t="str">
        <f>IF(J106="Div by 0", "N/A", IF(J106="N/A","N/A", IF(J106&gt;30, "No", IF(J106&lt;-30, "No", "Yes"))))</f>
        <v>N/A</v>
      </c>
    </row>
    <row r="107" spans="1:11" x14ac:dyDescent="0.25">
      <c r="A107" s="75" t="s">
        <v>913</v>
      </c>
      <c r="B107" s="35" t="s">
        <v>213</v>
      </c>
      <c r="C107" s="84">
        <v>83.165880706999999</v>
      </c>
      <c r="D107" s="9" t="str">
        <f t="shared" ref="D107:D130" si="19">IF($B107="N/A","N/A",IF(C107&gt;15,"No",IF(C107&lt;-15,"No","Yes")))</f>
        <v>N/A</v>
      </c>
      <c r="E107" s="9">
        <v>84.14139763</v>
      </c>
      <c r="F107" s="9" t="str">
        <f t="shared" ref="F107:F130" si="20">IF($B107="N/A","N/A",IF(E107&gt;15,"No",IF(E107&lt;-15,"No","Yes")))</f>
        <v>N/A</v>
      </c>
      <c r="G107" s="8">
        <v>83.760384720000005</v>
      </c>
      <c r="H107" s="9" t="str">
        <f t="shared" ref="H107:H130" si="21">IF($B107="N/A","N/A",IF(G107&gt;15,"No",IF(G107&lt;-15,"No","Yes")))</f>
        <v>N/A</v>
      </c>
      <c r="I107" s="10">
        <v>1.173</v>
      </c>
      <c r="J107" s="10">
        <v>-0.45300000000000001</v>
      </c>
      <c r="K107" s="9" t="str">
        <f t="shared" ref="K107:K130" si="22">IF(J107="Div by 0", "N/A", IF(J107="N/A","N/A", IF(J107&gt;30, "No", IF(J107&lt;-30, "No", "Yes"))))</f>
        <v>Yes</v>
      </c>
    </row>
    <row r="108" spans="1:11" x14ac:dyDescent="0.25">
      <c r="A108" s="75" t="s">
        <v>914</v>
      </c>
      <c r="B108" s="35" t="s">
        <v>213</v>
      </c>
      <c r="C108" s="84">
        <v>9.4804541378000007</v>
      </c>
      <c r="D108" s="35" t="s">
        <v>213</v>
      </c>
      <c r="E108" s="9">
        <v>9.5209312765000007</v>
      </c>
      <c r="F108" s="35" t="s">
        <v>213</v>
      </c>
      <c r="G108" s="8">
        <v>9.7998589554999995</v>
      </c>
      <c r="H108" s="35" t="s">
        <v>213</v>
      </c>
      <c r="I108" s="10">
        <v>0.42699999999999999</v>
      </c>
      <c r="J108" s="10">
        <v>2.93</v>
      </c>
      <c r="K108" s="9" t="str">
        <f t="shared" si="22"/>
        <v>Yes</v>
      </c>
    </row>
    <row r="109" spans="1:11" x14ac:dyDescent="0.25">
      <c r="A109" s="75" t="s">
        <v>915</v>
      </c>
      <c r="B109" s="35" t="s">
        <v>213</v>
      </c>
      <c r="C109" s="84">
        <v>1.5011880542</v>
      </c>
      <c r="D109" s="9" t="str">
        <f t="shared" si="19"/>
        <v>N/A</v>
      </c>
      <c r="E109" s="9">
        <v>1.5361475912</v>
      </c>
      <c r="F109" s="9" t="str">
        <f t="shared" si="20"/>
        <v>N/A</v>
      </c>
      <c r="G109" s="8">
        <v>1.6730355363</v>
      </c>
      <c r="H109" s="9" t="str">
        <f t="shared" si="21"/>
        <v>N/A</v>
      </c>
      <c r="I109" s="10">
        <v>2.3290000000000002</v>
      </c>
      <c r="J109" s="10">
        <v>8.9109999999999996</v>
      </c>
      <c r="K109" s="9" t="str">
        <f t="shared" si="22"/>
        <v>Yes</v>
      </c>
    </row>
    <row r="110" spans="1:11" x14ac:dyDescent="0.25">
      <c r="A110" s="75" t="s">
        <v>916</v>
      </c>
      <c r="B110" s="35" t="s">
        <v>213</v>
      </c>
      <c r="C110" s="84">
        <v>0</v>
      </c>
      <c r="D110" s="9" t="str">
        <f t="shared" si="19"/>
        <v>N/A</v>
      </c>
      <c r="E110" s="9">
        <v>0</v>
      </c>
      <c r="F110" s="9" t="str">
        <f t="shared" si="20"/>
        <v>N/A</v>
      </c>
      <c r="G110" s="8">
        <v>0</v>
      </c>
      <c r="H110" s="9" t="str">
        <f t="shared" si="21"/>
        <v>N/A</v>
      </c>
      <c r="I110" s="10" t="s">
        <v>1746</v>
      </c>
      <c r="J110" s="10" t="s">
        <v>1746</v>
      </c>
      <c r="K110" s="9" t="str">
        <f t="shared" si="22"/>
        <v>N/A</v>
      </c>
    </row>
    <row r="111" spans="1:11" x14ac:dyDescent="0.25">
      <c r="A111" s="75" t="s">
        <v>917</v>
      </c>
      <c r="B111" s="35" t="s">
        <v>213</v>
      </c>
      <c r="C111" s="84">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5" t="s">
        <v>918</v>
      </c>
      <c r="B112" s="35" t="s">
        <v>213</v>
      </c>
      <c r="C112" s="84">
        <v>1.1193856494000001</v>
      </c>
      <c r="D112" s="9" t="str">
        <f t="shared" si="19"/>
        <v>N/A</v>
      </c>
      <c r="E112" s="9">
        <v>1.1799129358</v>
      </c>
      <c r="F112" s="9" t="str">
        <f t="shared" si="20"/>
        <v>N/A</v>
      </c>
      <c r="G112" s="8">
        <v>1.1593347219000001</v>
      </c>
      <c r="H112" s="9" t="str">
        <f t="shared" si="21"/>
        <v>N/A</v>
      </c>
      <c r="I112" s="10">
        <v>5.407</v>
      </c>
      <c r="J112" s="10">
        <v>-1.74</v>
      </c>
      <c r="K112" s="9" t="str">
        <f t="shared" si="22"/>
        <v>Yes</v>
      </c>
    </row>
    <row r="113" spans="1:11" x14ac:dyDescent="0.25">
      <c r="A113" s="75" t="s">
        <v>919</v>
      </c>
      <c r="B113" s="35" t="s">
        <v>213</v>
      </c>
      <c r="C113" s="84">
        <v>0</v>
      </c>
      <c r="D113" s="9" t="str">
        <f t="shared" si="19"/>
        <v>N/A</v>
      </c>
      <c r="E113" s="9">
        <v>0</v>
      </c>
      <c r="F113" s="9" t="str">
        <f t="shared" si="20"/>
        <v>N/A</v>
      </c>
      <c r="G113" s="8">
        <v>0</v>
      </c>
      <c r="H113" s="9" t="str">
        <f t="shared" si="21"/>
        <v>N/A</v>
      </c>
      <c r="I113" s="10" t="s">
        <v>1746</v>
      </c>
      <c r="J113" s="10" t="s">
        <v>1746</v>
      </c>
      <c r="K113" s="9" t="str">
        <f t="shared" si="22"/>
        <v>N/A</v>
      </c>
    </row>
    <row r="114" spans="1:11" x14ac:dyDescent="0.25">
      <c r="A114" s="75" t="s">
        <v>920</v>
      </c>
      <c r="B114" s="35" t="s">
        <v>213</v>
      </c>
      <c r="C114" s="84">
        <v>0</v>
      </c>
      <c r="D114" s="9" t="str">
        <f t="shared" si="19"/>
        <v>N/A</v>
      </c>
      <c r="E114" s="9">
        <v>2.0330699999999998E-5</v>
      </c>
      <c r="F114" s="9" t="str">
        <f t="shared" si="20"/>
        <v>N/A</v>
      </c>
      <c r="G114" s="8">
        <v>0</v>
      </c>
      <c r="H114" s="9" t="str">
        <f t="shared" si="21"/>
        <v>N/A</v>
      </c>
      <c r="I114" s="10" t="s">
        <v>1746</v>
      </c>
      <c r="J114" s="10">
        <v>-100</v>
      </c>
      <c r="K114" s="9" t="str">
        <f t="shared" si="22"/>
        <v>No</v>
      </c>
    </row>
    <row r="115" spans="1:11" x14ac:dyDescent="0.25">
      <c r="A115" s="75" t="s">
        <v>921</v>
      </c>
      <c r="B115" s="35" t="s">
        <v>213</v>
      </c>
      <c r="C115" s="84">
        <v>0.82568988919999997</v>
      </c>
      <c r="D115" s="9" t="str">
        <f t="shared" si="19"/>
        <v>N/A</v>
      </c>
      <c r="E115" s="9">
        <v>0.70262924839999996</v>
      </c>
      <c r="F115" s="9" t="str">
        <f t="shared" si="20"/>
        <v>N/A</v>
      </c>
      <c r="G115" s="8">
        <v>0.68228198900000003</v>
      </c>
      <c r="H115" s="9" t="str">
        <f t="shared" si="21"/>
        <v>N/A</v>
      </c>
      <c r="I115" s="10">
        <v>-14.9</v>
      </c>
      <c r="J115" s="10">
        <v>-2.9</v>
      </c>
      <c r="K115" s="9" t="str">
        <f t="shared" si="22"/>
        <v>Yes</v>
      </c>
    </row>
    <row r="116" spans="1:11" x14ac:dyDescent="0.25">
      <c r="A116" s="75" t="s">
        <v>922</v>
      </c>
      <c r="B116" s="35" t="s">
        <v>213</v>
      </c>
      <c r="C116" s="84">
        <v>4.9253885265999999</v>
      </c>
      <c r="D116" s="9" t="str">
        <f t="shared" si="19"/>
        <v>N/A</v>
      </c>
      <c r="E116" s="9">
        <v>4.9691095231000002</v>
      </c>
      <c r="F116" s="9" t="str">
        <f t="shared" si="20"/>
        <v>N/A</v>
      </c>
      <c r="G116" s="8">
        <v>5.0941845569000002</v>
      </c>
      <c r="H116" s="9" t="str">
        <f t="shared" si="21"/>
        <v>N/A</v>
      </c>
      <c r="I116" s="10">
        <v>0.88770000000000004</v>
      </c>
      <c r="J116" s="10">
        <v>2.5169999999999999</v>
      </c>
      <c r="K116" s="9" t="str">
        <f t="shared" si="22"/>
        <v>Yes</v>
      </c>
    </row>
    <row r="117" spans="1:11" x14ac:dyDescent="0.25">
      <c r="A117" s="75" t="s">
        <v>923</v>
      </c>
      <c r="B117" s="35" t="s">
        <v>213</v>
      </c>
      <c r="C117" s="84">
        <v>1.0729468400000001E-2</v>
      </c>
      <c r="D117" s="9" t="str">
        <f t="shared" si="19"/>
        <v>N/A</v>
      </c>
      <c r="E117" s="9">
        <v>1.1466519E-2</v>
      </c>
      <c r="F117" s="9" t="str">
        <f t="shared" si="20"/>
        <v>N/A</v>
      </c>
      <c r="G117" s="8">
        <v>7.0259029000000004E-3</v>
      </c>
      <c r="H117" s="9" t="str">
        <f t="shared" si="21"/>
        <v>N/A</v>
      </c>
      <c r="I117" s="10">
        <v>6.8689999999999998</v>
      </c>
      <c r="J117" s="10">
        <v>-38.700000000000003</v>
      </c>
      <c r="K117" s="9" t="str">
        <f t="shared" si="22"/>
        <v>No</v>
      </c>
    </row>
    <row r="118" spans="1:11" x14ac:dyDescent="0.25">
      <c r="A118" s="75" t="s">
        <v>924</v>
      </c>
      <c r="B118" s="35" t="s">
        <v>213</v>
      </c>
      <c r="C118" s="84">
        <v>1.0980725499999999</v>
      </c>
      <c r="D118" s="9" t="str">
        <f t="shared" si="19"/>
        <v>N/A</v>
      </c>
      <c r="E118" s="9">
        <v>1.1216451283</v>
      </c>
      <c r="F118" s="9" t="str">
        <f t="shared" si="20"/>
        <v>N/A</v>
      </c>
      <c r="G118" s="8">
        <v>1.1839962485</v>
      </c>
      <c r="H118" s="9" t="str">
        <f t="shared" si="21"/>
        <v>N/A</v>
      </c>
      <c r="I118" s="10">
        <v>2.1469999999999998</v>
      </c>
      <c r="J118" s="10">
        <v>5.5590000000000002</v>
      </c>
      <c r="K118" s="9" t="str">
        <f t="shared" si="22"/>
        <v>Yes</v>
      </c>
    </row>
    <row r="119" spans="1:11" x14ac:dyDescent="0.25">
      <c r="A119" s="75" t="s">
        <v>925</v>
      </c>
      <c r="B119" s="35" t="s">
        <v>213</v>
      </c>
      <c r="C119" s="84">
        <v>7.3536651551999999</v>
      </c>
      <c r="D119" s="9" t="str">
        <f t="shared" si="19"/>
        <v>N/A</v>
      </c>
      <c r="E119" s="9">
        <v>6.3376710931</v>
      </c>
      <c r="F119" s="9" t="str">
        <f t="shared" si="20"/>
        <v>N/A</v>
      </c>
      <c r="G119" s="8">
        <v>6.4397563247000003</v>
      </c>
      <c r="H119" s="9" t="str">
        <f t="shared" si="21"/>
        <v>N/A</v>
      </c>
      <c r="I119" s="10">
        <v>-13.8</v>
      </c>
      <c r="J119" s="10">
        <v>1.611</v>
      </c>
      <c r="K119" s="9" t="str">
        <f t="shared" si="22"/>
        <v>Yes</v>
      </c>
    </row>
    <row r="120" spans="1:11" x14ac:dyDescent="0.25">
      <c r="A120" s="75" t="s">
        <v>926</v>
      </c>
      <c r="B120" s="35" t="s">
        <v>213</v>
      </c>
      <c r="C120" s="84">
        <v>7.1456801389000004</v>
      </c>
      <c r="D120" s="9" t="str">
        <f t="shared" si="19"/>
        <v>N/A</v>
      </c>
      <c r="E120" s="9">
        <v>6.1466031046999996</v>
      </c>
      <c r="F120" s="9" t="str">
        <f t="shared" si="20"/>
        <v>N/A</v>
      </c>
      <c r="G120" s="8">
        <v>6.2709119317999997</v>
      </c>
      <c r="H120" s="9" t="str">
        <f t="shared" si="21"/>
        <v>N/A</v>
      </c>
      <c r="I120" s="10">
        <v>-14</v>
      </c>
      <c r="J120" s="10">
        <v>2.0219999999999998</v>
      </c>
      <c r="K120" s="9" t="str">
        <f t="shared" si="22"/>
        <v>Yes</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0</v>
      </c>
      <c r="D123" s="9" t="str">
        <f t="shared" si="19"/>
        <v>N/A</v>
      </c>
      <c r="E123" s="9">
        <v>0</v>
      </c>
      <c r="F123" s="9" t="str">
        <f t="shared" si="20"/>
        <v>N/A</v>
      </c>
      <c r="G123" s="8">
        <v>0</v>
      </c>
      <c r="H123" s="9" t="str">
        <f t="shared" si="21"/>
        <v>N/A</v>
      </c>
      <c r="I123" s="10" t="s">
        <v>1746</v>
      </c>
      <c r="J123" s="10" t="s">
        <v>1746</v>
      </c>
      <c r="K123" s="9" t="str">
        <f t="shared" si="22"/>
        <v>N/A</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7.2397869500000003E-2</v>
      </c>
      <c r="D125" s="9" t="str">
        <f t="shared" si="19"/>
        <v>N/A</v>
      </c>
      <c r="E125" s="9">
        <v>6.1073445099999998E-2</v>
      </c>
      <c r="F125" s="9" t="str">
        <f t="shared" si="20"/>
        <v>N/A</v>
      </c>
      <c r="G125" s="8">
        <v>4.8047457000000002E-2</v>
      </c>
      <c r="H125" s="9" t="str">
        <f t="shared" si="21"/>
        <v>N/A</v>
      </c>
      <c r="I125" s="10">
        <v>-15.6</v>
      </c>
      <c r="J125" s="10">
        <v>-21.3</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0.13558714669999999</v>
      </c>
      <c r="D130" s="9" t="str">
        <f t="shared" si="19"/>
        <v>N/A</v>
      </c>
      <c r="E130" s="9">
        <v>0.12999454320000001</v>
      </c>
      <c r="F130" s="9" t="str">
        <f t="shared" si="20"/>
        <v>N/A</v>
      </c>
      <c r="G130" s="8">
        <v>0.1207969358</v>
      </c>
      <c r="H130" s="9" t="str">
        <f t="shared" si="21"/>
        <v>N/A</v>
      </c>
      <c r="I130" s="10">
        <v>-4.12</v>
      </c>
      <c r="J130" s="10">
        <v>-7.08</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443629</v>
      </c>
      <c r="D6" s="9" t="str">
        <f>IF($B6="N/A","N/A",IF(C6&gt;15,"No",IF(C6&lt;-15,"No","Yes")))</f>
        <v>N/A</v>
      </c>
      <c r="E6" s="36">
        <v>461595</v>
      </c>
      <c r="F6" s="9" t="str">
        <f>IF($B6="N/A","N/A",IF(E6&gt;15,"No",IF(E6&lt;-15,"No","Yes")))</f>
        <v>N/A</v>
      </c>
      <c r="G6" s="36">
        <v>459741</v>
      </c>
      <c r="H6" s="9" t="str">
        <f>IF($B6="N/A","N/A",IF(G6&gt;15,"No",IF(G6&lt;-15,"No","Yes")))</f>
        <v>N/A</v>
      </c>
      <c r="I6" s="10">
        <v>4.05</v>
      </c>
      <c r="J6" s="10">
        <v>-0.40200000000000002</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49.517101001</v>
      </c>
      <c r="D9" s="9" t="str">
        <f t="shared" ref="D9:D17" si="1">IF($B9="N/A","N/A",IF(C9&gt;15,"No",IF(C9&lt;-15,"No","Yes")))</f>
        <v>N/A</v>
      </c>
      <c r="E9" s="37">
        <v>50.930369696</v>
      </c>
      <c r="F9" s="9" t="str">
        <f>IF($B9="N/A","N/A",IF(E9&gt;15,"No",IF(E9&lt;-15,"No","Yes")))</f>
        <v>N/A</v>
      </c>
      <c r="G9" s="37">
        <v>52.612388279000001</v>
      </c>
      <c r="H9" s="9" t="str">
        <f>IF($B9="N/A","N/A",IF(G9&gt;15,"No",IF(G9&lt;-15,"No","Yes")))</f>
        <v>N/A</v>
      </c>
      <c r="I9" s="10">
        <v>2.8540000000000001</v>
      </c>
      <c r="J9" s="10">
        <v>3.3029999999999999</v>
      </c>
      <c r="K9" s="9" t="str">
        <f t="shared" si="0"/>
        <v>Yes</v>
      </c>
    </row>
    <row r="10" spans="1:11" x14ac:dyDescent="0.25">
      <c r="A10" s="75" t="s">
        <v>16</v>
      </c>
      <c r="B10" s="35" t="s">
        <v>213</v>
      </c>
      <c r="C10" s="74">
        <v>6.1743033030000003</v>
      </c>
      <c r="D10" s="9" t="str">
        <f t="shared" si="1"/>
        <v>N/A</v>
      </c>
      <c r="E10" s="8">
        <v>6.2262372858999999</v>
      </c>
      <c r="F10" s="9" t="str">
        <f>IF($B10="N/A","N/A",IF(E10&gt;15,"No",IF(E10&lt;-15,"No","Yes")))</f>
        <v>N/A</v>
      </c>
      <c r="G10" s="8">
        <v>6.1345409697999997</v>
      </c>
      <c r="H10" s="9" t="str">
        <f>IF($B10="N/A","N/A",IF(G10&gt;15,"No",IF(G10&lt;-15,"No","Yes")))</f>
        <v>N/A</v>
      </c>
      <c r="I10" s="10">
        <v>0.84109999999999996</v>
      </c>
      <c r="J10" s="10">
        <v>-1.47</v>
      </c>
      <c r="K10" s="9" t="str">
        <f t="shared" si="0"/>
        <v>Yes</v>
      </c>
    </row>
    <row r="11" spans="1:11" x14ac:dyDescent="0.25">
      <c r="A11" s="75" t="s">
        <v>36</v>
      </c>
      <c r="B11" s="35" t="s">
        <v>213</v>
      </c>
      <c r="C11" s="74">
        <v>9.4107898552999991</v>
      </c>
      <c r="D11" s="9" t="str">
        <f t="shared" si="1"/>
        <v>N/A</v>
      </c>
      <c r="E11" s="8">
        <v>9.1359626719999998</v>
      </c>
      <c r="F11" s="9" t="str">
        <f>IF($B11="N/A","N/A",IF(E11&gt;15,"No",IF(E11&lt;-15,"No","Yes")))</f>
        <v>N/A</v>
      </c>
      <c r="G11" s="8">
        <v>8.6236064119000009</v>
      </c>
      <c r="H11" s="9" t="str">
        <f>IF($B11="N/A","N/A",IF(G11&gt;15,"No",IF(G11&lt;-15,"No","Yes")))</f>
        <v>N/A</v>
      </c>
      <c r="I11" s="10">
        <v>-2.92</v>
      </c>
      <c r="J11" s="10">
        <v>-5.61</v>
      </c>
      <c r="K11" s="9" t="str">
        <f t="shared" si="0"/>
        <v>Yes</v>
      </c>
    </row>
    <row r="12" spans="1:11" x14ac:dyDescent="0.25">
      <c r="A12" s="75" t="s">
        <v>37</v>
      </c>
      <c r="B12" s="35" t="s">
        <v>213</v>
      </c>
      <c r="C12" s="74" t="s">
        <v>1746</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5">
      <c r="A13" s="75" t="s">
        <v>38</v>
      </c>
      <c r="B13" s="35" t="s">
        <v>213</v>
      </c>
      <c r="C13" s="74">
        <v>5.5926519822999996</v>
      </c>
      <c r="D13" s="9" t="str">
        <f t="shared" si="1"/>
        <v>N/A</v>
      </c>
      <c r="E13" s="8">
        <v>5.6846097708999999</v>
      </c>
      <c r="F13" s="9" t="str">
        <f>IF($B13="N/A","N/A",IF(E13&gt;15,"No",IF(E13&lt;-15,"No","Yes")))</f>
        <v>N/A</v>
      </c>
      <c r="G13" s="8">
        <v>5.6714608191</v>
      </c>
      <c r="H13" s="9" t="str">
        <f>IF($B13="N/A","N/A",IF(G13&gt;15,"No",IF(G13&lt;-15,"No","Yes")))</f>
        <v>N/A</v>
      </c>
      <c r="I13" s="10">
        <v>1.6439999999999999</v>
      </c>
      <c r="J13" s="10">
        <v>-0.23100000000000001</v>
      </c>
      <c r="K13" s="9" t="str">
        <f t="shared" si="0"/>
        <v>Yes</v>
      </c>
    </row>
    <row r="14" spans="1:11" x14ac:dyDescent="0.25">
      <c r="A14" s="75" t="s">
        <v>676</v>
      </c>
      <c r="B14" s="35" t="s">
        <v>213</v>
      </c>
      <c r="C14" s="74">
        <v>40.180195613999999</v>
      </c>
      <c r="D14" s="9" t="str">
        <f t="shared" si="1"/>
        <v>N/A</v>
      </c>
      <c r="E14" s="8">
        <v>40.264300956</v>
      </c>
      <c r="F14" s="9" t="str">
        <f t="shared" ref="F14:F33" si="2">IF($B14="N/A","N/A",IF(E14&gt;15,"No",IF(E14&lt;-15,"No","Yes")))</f>
        <v>N/A</v>
      </c>
      <c r="G14" s="8">
        <v>39.344761507000001</v>
      </c>
      <c r="H14" s="9" t="str">
        <f t="shared" ref="H14:H33" si="3">IF($B14="N/A","N/A",IF(G14&gt;15,"No",IF(G14&lt;-15,"No","Yes")))</f>
        <v>N/A</v>
      </c>
      <c r="I14" s="10">
        <v>0.20930000000000001</v>
      </c>
      <c r="J14" s="10">
        <v>-2.2799999999999998</v>
      </c>
      <c r="K14" s="9" t="str">
        <f t="shared" ref="K14:K30" si="4">IF(J14="Div by 0", "N/A", IF(J14="N/A","N/A", IF(J14&gt;30, "No", IF(J14&lt;-30, "No", "Yes"))))</f>
        <v>Yes</v>
      </c>
    </row>
    <row r="15" spans="1:11" x14ac:dyDescent="0.25">
      <c r="A15" s="75" t="s">
        <v>677</v>
      </c>
      <c r="B15" s="35" t="s">
        <v>213</v>
      </c>
      <c r="C15" s="74">
        <v>2.5764771915</v>
      </c>
      <c r="D15" s="9" t="str">
        <f t="shared" si="1"/>
        <v>N/A</v>
      </c>
      <c r="E15" s="8">
        <v>2.6956531157999999</v>
      </c>
      <c r="F15" s="9" t="str">
        <f t="shared" si="2"/>
        <v>N/A</v>
      </c>
      <c r="G15" s="8">
        <v>2.9299105366</v>
      </c>
      <c r="H15" s="9" t="str">
        <f t="shared" si="3"/>
        <v>N/A</v>
      </c>
      <c r="I15" s="10">
        <v>4.6260000000000003</v>
      </c>
      <c r="J15" s="10">
        <v>8.69</v>
      </c>
      <c r="K15" s="9" t="str">
        <f t="shared" si="4"/>
        <v>Yes</v>
      </c>
    </row>
    <row r="16" spans="1:11" x14ac:dyDescent="0.25">
      <c r="A16" s="75" t="s">
        <v>381</v>
      </c>
      <c r="B16" s="35" t="s">
        <v>213</v>
      </c>
      <c r="C16" s="74">
        <v>15.233900398999999</v>
      </c>
      <c r="D16" s="9" t="str">
        <f t="shared" si="1"/>
        <v>N/A</v>
      </c>
      <c r="E16" s="8">
        <v>15.693194249999999</v>
      </c>
      <c r="F16" s="9" t="str">
        <f t="shared" si="2"/>
        <v>N/A</v>
      </c>
      <c r="G16" s="8">
        <v>15.686223330000001</v>
      </c>
      <c r="H16" s="9" t="str">
        <f t="shared" si="3"/>
        <v>N/A</v>
      </c>
      <c r="I16" s="10">
        <v>3.0150000000000001</v>
      </c>
      <c r="J16" s="10">
        <v>-4.3999999999999997E-2</v>
      </c>
      <c r="K16" s="9" t="str">
        <f t="shared" si="4"/>
        <v>Yes</v>
      </c>
    </row>
    <row r="17" spans="1:11" x14ac:dyDescent="0.25">
      <c r="A17" s="75" t="s">
        <v>382</v>
      </c>
      <c r="B17" s="35" t="s">
        <v>213</v>
      </c>
      <c r="C17" s="74">
        <v>6.5484898417000004</v>
      </c>
      <c r="D17" s="9" t="str">
        <f t="shared" si="1"/>
        <v>N/A</v>
      </c>
      <c r="E17" s="8">
        <v>7.5726556829999998</v>
      </c>
      <c r="F17" s="9" t="str">
        <f t="shared" si="2"/>
        <v>N/A</v>
      </c>
      <c r="G17" s="8">
        <v>7.8698658592999999</v>
      </c>
      <c r="H17" s="9" t="str">
        <f t="shared" si="3"/>
        <v>N/A</v>
      </c>
      <c r="I17" s="10">
        <v>15.64</v>
      </c>
      <c r="J17" s="10">
        <v>3.9249999999999998</v>
      </c>
      <c r="K17" s="9" t="str">
        <f t="shared" si="4"/>
        <v>Yes</v>
      </c>
    </row>
    <row r="18" spans="1:11" x14ac:dyDescent="0.25">
      <c r="A18" s="75" t="s">
        <v>383</v>
      </c>
      <c r="B18" s="35" t="s">
        <v>213</v>
      </c>
      <c r="C18" s="74">
        <v>0</v>
      </c>
      <c r="D18" s="9" t="str">
        <f t="shared" ref="D18:D33" si="5">IF($B18="N/A","N/A",IF(C18&gt;15,"No",IF(C18&lt;-15,"No","Yes")))</f>
        <v>N/A</v>
      </c>
      <c r="E18" s="8">
        <v>0</v>
      </c>
      <c r="F18" s="9" t="str">
        <f t="shared" si="2"/>
        <v>N/A</v>
      </c>
      <c r="G18" s="8">
        <v>0</v>
      </c>
      <c r="H18" s="9" t="str">
        <f t="shared" si="3"/>
        <v>N/A</v>
      </c>
      <c r="I18" s="10" t="s">
        <v>1746</v>
      </c>
      <c r="J18" s="10" t="s">
        <v>1746</v>
      </c>
      <c r="K18" s="9" t="str">
        <f t="shared" si="4"/>
        <v>N/A</v>
      </c>
    </row>
    <row r="19" spans="1:11" x14ac:dyDescent="0.25">
      <c r="A19" s="75" t="s">
        <v>384</v>
      </c>
      <c r="B19" s="35" t="s">
        <v>213</v>
      </c>
      <c r="C19" s="74">
        <v>16.053278753000001</v>
      </c>
      <c r="D19" s="9" t="str">
        <f t="shared" si="5"/>
        <v>N/A</v>
      </c>
      <c r="E19" s="8">
        <v>15.636434537</v>
      </c>
      <c r="F19" s="9" t="str">
        <f t="shared" si="2"/>
        <v>N/A</v>
      </c>
      <c r="G19" s="8">
        <v>14.806380114</v>
      </c>
      <c r="H19" s="9" t="str">
        <f t="shared" si="3"/>
        <v>N/A</v>
      </c>
      <c r="I19" s="10">
        <v>-2.6</v>
      </c>
      <c r="J19" s="10">
        <v>-5.31</v>
      </c>
      <c r="K19" s="9" t="str">
        <f t="shared" si="4"/>
        <v>Yes</v>
      </c>
    </row>
    <row r="20" spans="1:11" x14ac:dyDescent="0.25">
      <c r="A20" s="75" t="s">
        <v>386</v>
      </c>
      <c r="B20" s="35" t="s">
        <v>213</v>
      </c>
      <c r="C20" s="74">
        <v>0.50222145080000002</v>
      </c>
      <c r="D20" s="9" t="str">
        <f t="shared" si="5"/>
        <v>N/A</v>
      </c>
      <c r="E20" s="8">
        <v>0.42114840930000003</v>
      </c>
      <c r="F20" s="9" t="str">
        <f t="shared" si="2"/>
        <v>N/A</v>
      </c>
      <c r="G20" s="8">
        <v>0.50898223129999998</v>
      </c>
      <c r="H20" s="9" t="str">
        <f t="shared" si="3"/>
        <v>N/A</v>
      </c>
      <c r="I20" s="10">
        <v>-16.100000000000001</v>
      </c>
      <c r="J20" s="10">
        <v>20.86</v>
      </c>
      <c r="K20" s="9" t="str">
        <f t="shared" si="4"/>
        <v>Yes</v>
      </c>
    </row>
    <row r="21" spans="1:11" x14ac:dyDescent="0.25">
      <c r="A21" s="75" t="s">
        <v>387</v>
      </c>
      <c r="B21" s="35" t="s">
        <v>213</v>
      </c>
      <c r="C21" s="74">
        <v>6.1382371306000003</v>
      </c>
      <c r="D21" s="9" t="str">
        <f t="shared" si="5"/>
        <v>N/A</v>
      </c>
      <c r="E21" s="8">
        <v>5.9576035268999998</v>
      </c>
      <c r="F21" s="9" t="str">
        <f t="shared" si="2"/>
        <v>N/A</v>
      </c>
      <c r="G21" s="8">
        <v>6.0014225401000001</v>
      </c>
      <c r="H21" s="9" t="str">
        <f t="shared" si="3"/>
        <v>N/A</v>
      </c>
      <c r="I21" s="10">
        <v>-2.94</v>
      </c>
      <c r="J21" s="10">
        <v>0.73550000000000004</v>
      </c>
      <c r="K21" s="9" t="str">
        <f t="shared" si="4"/>
        <v>Yes</v>
      </c>
    </row>
    <row r="22" spans="1:11" x14ac:dyDescent="0.25">
      <c r="A22" s="75" t="s">
        <v>388</v>
      </c>
      <c r="B22" s="35" t="s">
        <v>213</v>
      </c>
      <c r="C22" s="74">
        <v>2.8519325833</v>
      </c>
      <c r="D22" s="9" t="str">
        <f t="shared" si="5"/>
        <v>N/A</v>
      </c>
      <c r="E22" s="8">
        <v>2.6973862368999999</v>
      </c>
      <c r="F22" s="9" t="str">
        <f t="shared" si="2"/>
        <v>N/A</v>
      </c>
      <c r="G22" s="8">
        <v>2.8827100475999998</v>
      </c>
      <c r="H22" s="9" t="str">
        <f t="shared" si="3"/>
        <v>N/A</v>
      </c>
      <c r="I22" s="10">
        <v>-5.42</v>
      </c>
      <c r="J22" s="10">
        <v>6.87</v>
      </c>
      <c r="K22" s="9" t="str">
        <f t="shared" si="4"/>
        <v>Yes</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2.4795493999999999E-3</v>
      </c>
      <c r="D25" s="9" t="str">
        <f t="shared" si="5"/>
        <v>N/A</v>
      </c>
      <c r="E25" s="8">
        <v>1.6248009599999998E-2</v>
      </c>
      <c r="F25" s="9" t="str">
        <f t="shared" si="2"/>
        <v>N/A</v>
      </c>
      <c r="G25" s="8">
        <v>4.5677892999999997E-3</v>
      </c>
      <c r="H25" s="9" t="str">
        <f t="shared" si="3"/>
        <v>N/A</v>
      </c>
      <c r="I25" s="10">
        <v>555.29999999999995</v>
      </c>
      <c r="J25" s="10">
        <v>-71.900000000000006</v>
      </c>
      <c r="K25" s="9" t="str">
        <f t="shared" si="4"/>
        <v>No</v>
      </c>
    </row>
    <row r="26" spans="1:11" x14ac:dyDescent="0.25">
      <c r="A26" s="75" t="s">
        <v>394</v>
      </c>
      <c r="B26" s="35" t="s">
        <v>213</v>
      </c>
      <c r="C26" s="74">
        <v>1.8781459281999999</v>
      </c>
      <c r="D26" s="9" t="str">
        <f t="shared" si="5"/>
        <v>N/A</v>
      </c>
      <c r="E26" s="8">
        <v>1.8223767587999999</v>
      </c>
      <c r="F26" s="9" t="str">
        <f t="shared" si="2"/>
        <v>N/A</v>
      </c>
      <c r="G26" s="8">
        <v>2.0755164321000001</v>
      </c>
      <c r="H26" s="9" t="str">
        <f t="shared" si="3"/>
        <v>N/A</v>
      </c>
      <c r="I26" s="10">
        <v>-2.97</v>
      </c>
      <c r="J26" s="10">
        <v>13.89</v>
      </c>
      <c r="K26" s="9" t="str">
        <f t="shared" si="4"/>
        <v>Yes</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7.7598624076</v>
      </c>
      <c r="D29" s="9" t="str">
        <f t="shared" si="5"/>
        <v>N/A</v>
      </c>
      <c r="E29" s="8">
        <v>7.0130742317000001</v>
      </c>
      <c r="F29" s="9" t="str">
        <f t="shared" si="2"/>
        <v>N/A</v>
      </c>
      <c r="G29" s="8">
        <v>7.7458830079999998</v>
      </c>
      <c r="H29" s="9" t="str">
        <f t="shared" si="3"/>
        <v>N/A</v>
      </c>
      <c r="I29" s="10">
        <v>-9.6199999999999992</v>
      </c>
      <c r="J29" s="10">
        <v>10.45</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5">
      <c r="A32" s="75" t="s">
        <v>39</v>
      </c>
      <c r="B32" s="35" t="s">
        <v>267</v>
      </c>
      <c r="C32" s="74">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75" t="s">
        <v>910</v>
      </c>
      <c r="B33" s="35" t="s">
        <v>213</v>
      </c>
      <c r="C33" s="74">
        <v>0</v>
      </c>
      <c r="D33" s="9" t="str">
        <f t="shared" si="5"/>
        <v>N/A</v>
      </c>
      <c r="E33" s="8">
        <v>0</v>
      </c>
      <c r="F33" s="9" t="str">
        <f t="shared" si="2"/>
        <v>N/A</v>
      </c>
      <c r="G33" s="8">
        <v>0</v>
      </c>
      <c r="H33" s="9" t="str">
        <f t="shared" si="3"/>
        <v>N/A</v>
      </c>
      <c r="I33" s="10" t="s">
        <v>1746</v>
      </c>
      <c r="J33" s="10" t="s">
        <v>1746</v>
      </c>
      <c r="K33" s="9" t="str">
        <f t="shared" si="6"/>
        <v>N/A</v>
      </c>
    </row>
    <row r="34" spans="1:11" x14ac:dyDescent="0.25">
      <c r="A34" s="75" t="s">
        <v>851</v>
      </c>
      <c r="B34" s="35" t="s">
        <v>268</v>
      </c>
      <c r="C34" s="74">
        <v>1.4669915628000001</v>
      </c>
      <c r="D34" s="9" t="str">
        <f>IF($B34="N/A","N/A",IF(C34&gt;25,"No",IF(C34&lt;5,"No","Yes")))</f>
        <v>No</v>
      </c>
      <c r="E34" s="8">
        <v>1.4618875854</v>
      </c>
      <c r="F34" s="9" t="str">
        <f>IF($B34="N/A","N/A",IF(E34&gt;25,"No",IF(E34&lt;5,"No","Yes")))</f>
        <v>No</v>
      </c>
      <c r="G34" s="8">
        <v>1.5234664735000001</v>
      </c>
      <c r="H34" s="9" t="str">
        <f>IF($B34="N/A","N/A",IF(G34&gt;25,"No",IF(G34&lt;5,"No","Yes")))</f>
        <v>No</v>
      </c>
      <c r="I34" s="10">
        <v>-0.34799999999999998</v>
      </c>
      <c r="J34" s="10">
        <v>4.2119999999999997</v>
      </c>
      <c r="K34" s="9" t="str">
        <f t="shared" si="6"/>
        <v>Yes</v>
      </c>
    </row>
    <row r="35" spans="1:11" x14ac:dyDescent="0.25">
      <c r="A35" s="75" t="s">
        <v>852</v>
      </c>
      <c r="B35" s="35" t="s">
        <v>269</v>
      </c>
      <c r="C35" s="74">
        <v>12.313667500999999</v>
      </c>
      <c r="D35" s="9" t="str">
        <f>IF($B35="N/A","N/A",IF(C35&gt;70,"No",IF(C35&lt;40,"No","Yes")))</f>
        <v>No</v>
      </c>
      <c r="E35" s="8">
        <v>12.755770751</v>
      </c>
      <c r="F35" s="9" t="str">
        <f>IF($B35="N/A","N/A",IF(E35&gt;70,"No",IF(E35&lt;40,"No","Yes")))</f>
        <v>No</v>
      </c>
      <c r="G35" s="8">
        <v>12.974044081000001</v>
      </c>
      <c r="H35" s="9" t="str">
        <f>IF($B35="N/A","N/A",IF(G35&gt;70,"No",IF(G35&lt;40,"No","Yes")))</f>
        <v>No</v>
      </c>
      <c r="I35" s="10">
        <v>3.59</v>
      </c>
      <c r="J35" s="10">
        <v>1.7110000000000001</v>
      </c>
      <c r="K35" s="9" t="str">
        <f t="shared" si="6"/>
        <v>Yes</v>
      </c>
    </row>
    <row r="36" spans="1:11" x14ac:dyDescent="0.25">
      <c r="A36" s="75" t="s">
        <v>853</v>
      </c>
      <c r="B36" s="35" t="s">
        <v>270</v>
      </c>
      <c r="C36" s="74">
        <v>86.219340935999995</v>
      </c>
      <c r="D36" s="9" t="str">
        <f>IF($B36="N/A","N/A",IF(C36&gt;55,"No",IF(C36&lt;20,"No","Yes")))</f>
        <v>No</v>
      </c>
      <c r="E36" s="8">
        <v>85.782341662999997</v>
      </c>
      <c r="F36" s="9" t="str">
        <f>IF($B36="N/A","N/A",IF(E36&gt;55,"No",IF(E36&lt;20,"No","Yes")))</f>
        <v>No</v>
      </c>
      <c r="G36" s="8">
        <v>85.502489444999995</v>
      </c>
      <c r="H36" s="9" t="str">
        <f>IF($B36="N/A","N/A",IF(G36&gt;55,"No",IF(G36&lt;20,"No","Yes")))</f>
        <v>No</v>
      </c>
      <c r="I36" s="10">
        <v>-0.50700000000000001</v>
      </c>
      <c r="J36" s="10">
        <v>-0.32600000000000001</v>
      </c>
      <c r="K36" s="9" t="str">
        <f t="shared" si="6"/>
        <v>Yes</v>
      </c>
    </row>
    <row r="37" spans="1:11" x14ac:dyDescent="0.25">
      <c r="A37" s="75" t="s">
        <v>163</v>
      </c>
      <c r="B37" s="35" t="s">
        <v>246</v>
      </c>
      <c r="C37" s="74">
        <v>94.061930125999993</v>
      </c>
      <c r="D37" s="9" t="str">
        <f>IF($B37="N/A","N/A",IF(C37&gt;95,"Yes","No"))</f>
        <v>No</v>
      </c>
      <c r="E37" s="8">
        <v>93.659810007000004</v>
      </c>
      <c r="F37" s="9" t="str">
        <f>IF($B37="N/A","N/A",IF(E37&gt;95,"Yes","No"))</f>
        <v>No</v>
      </c>
      <c r="G37" s="8">
        <v>95.876156358000003</v>
      </c>
      <c r="H37" s="9" t="str">
        <f>IF($B37="N/A","N/A",IF(G37&gt;95,"Yes","No"))</f>
        <v>Yes</v>
      </c>
      <c r="I37" s="10">
        <v>-0.42799999999999999</v>
      </c>
      <c r="J37" s="10">
        <v>2.3660000000000001</v>
      </c>
      <c r="K37" s="9" t="str">
        <f t="shared" si="6"/>
        <v>Yes</v>
      </c>
    </row>
    <row r="38" spans="1:11" x14ac:dyDescent="0.25">
      <c r="A38" s="75" t="s">
        <v>41</v>
      </c>
      <c r="B38" s="35" t="s">
        <v>213</v>
      </c>
      <c r="C38" s="74">
        <v>75.992128081000004</v>
      </c>
      <c r="D38" s="9" t="str">
        <f t="shared" ref="D38:D47" si="7">IF($B38="N/A","N/A",IF(C38&gt;15,"No",IF(C38&lt;-15,"No","Yes")))</f>
        <v>N/A</v>
      </c>
      <c r="E38" s="8">
        <v>75.931473378000007</v>
      </c>
      <c r="F38" s="9" t="str">
        <f>IF($B38="N/A","N/A",IF(E38&gt;15,"No",IF(E38&lt;-15,"No","Yes")))</f>
        <v>N/A</v>
      </c>
      <c r="G38" s="8">
        <v>78.531809862000003</v>
      </c>
      <c r="H38" s="9" t="str">
        <f>IF($B38="N/A","N/A",IF(G38&gt;15,"No",IF(G38&lt;-15,"No","Yes")))</f>
        <v>N/A</v>
      </c>
      <c r="I38" s="10">
        <v>-0.08</v>
      </c>
      <c r="J38" s="10">
        <v>3.4249999999999998</v>
      </c>
      <c r="K38" s="9" t="str">
        <f t="shared" si="6"/>
        <v>Yes</v>
      </c>
    </row>
    <row r="39" spans="1:11" x14ac:dyDescent="0.25">
      <c r="A39" s="75" t="s">
        <v>42</v>
      </c>
      <c r="B39" s="35" t="s">
        <v>213</v>
      </c>
      <c r="C39" s="74" t="s">
        <v>1746</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5">
      <c r="A40" s="75" t="s">
        <v>43</v>
      </c>
      <c r="B40" s="35" t="s">
        <v>223</v>
      </c>
      <c r="C40" s="74">
        <v>97.309378881000001</v>
      </c>
      <c r="D40" s="9" t="str">
        <f>IF($B40="N/A","N/A",IF(C40&gt;100,"No",IF(C40&lt;98,"No","Yes")))</f>
        <v>No</v>
      </c>
      <c r="E40" s="8">
        <v>96.959831019000006</v>
      </c>
      <c r="F40" s="9" t="str">
        <f>IF($B40="N/A","N/A",IF(E40&gt;100,"No",IF(E40&lt;98,"No","Yes")))</f>
        <v>No</v>
      </c>
      <c r="G40" s="8">
        <v>99.102999033000003</v>
      </c>
      <c r="H40" s="9" t="str">
        <f>IF($B40="N/A","N/A",IF(G40&gt;100,"No",IF(G40&lt;98,"No","Yes")))</f>
        <v>Yes</v>
      </c>
      <c r="I40" s="10">
        <v>-0.35899999999999999</v>
      </c>
      <c r="J40" s="10">
        <v>2.21</v>
      </c>
      <c r="K40" s="9" t="str">
        <f t="shared" si="6"/>
        <v>Yes</v>
      </c>
    </row>
    <row r="41" spans="1:11" x14ac:dyDescent="0.25">
      <c r="A41" s="75" t="s">
        <v>44</v>
      </c>
      <c r="B41" s="35" t="s">
        <v>213</v>
      </c>
      <c r="C41" s="74">
        <v>86.519078042000004</v>
      </c>
      <c r="D41" s="9" t="str">
        <f t="shared" si="7"/>
        <v>N/A</v>
      </c>
      <c r="E41" s="8">
        <v>86.198011237000003</v>
      </c>
      <c r="F41" s="9" t="str">
        <f t="shared" ref="F41:F47" si="8">IF($B41="N/A","N/A",IF(E41&gt;15,"No",IF(E41&lt;-15,"No","Yes")))</f>
        <v>N/A</v>
      </c>
      <c r="G41" s="8">
        <v>87.116760666000005</v>
      </c>
      <c r="H41" s="9" t="str">
        <f t="shared" ref="H41:H47" si="9">IF($B41="N/A","N/A",IF(G41&gt;15,"No",IF(G41&lt;-15,"No","Yes")))</f>
        <v>N/A</v>
      </c>
      <c r="I41" s="10">
        <v>-0.371</v>
      </c>
      <c r="J41" s="10">
        <v>1.0660000000000001</v>
      </c>
      <c r="K41" s="9" t="str">
        <f t="shared" si="6"/>
        <v>Yes</v>
      </c>
    </row>
    <row r="42" spans="1:11" x14ac:dyDescent="0.25">
      <c r="A42" s="75" t="s">
        <v>45</v>
      </c>
      <c r="B42" s="35" t="s">
        <v>213</v>
      </c>
      <c r="C42" s="74">
        <v>13.480921958</v>
      </c>
      <c r="D42" s="9" t="str">
        <f t="shared" si="7"/>
        <v>N/A</v>
      </c>
      <c r="E42" s="8">
        <v>13.801988763000001</v>
      </c>
      <c r="F42" s="9" t="str">
        <f t="shared" si="8"/>
        <v>N/A</v>
      </c>
      <c r="G42" s="8">
        <v>12.882558725000001</v>
      </c>
      <c r="H42" s="9" t="str">
        <f t="shared" si="9"/>
        <v>N/A</v>
      </c>
      <c r="I42" s="10">
        <v>2.3820000000000001</v>
      </c>
      <c r="J42" s="10">
        <v>-6.66</v>
      </c>
      <c r="K42" s="9" t="str">
        <f t="shared" si="6"/>
        <v>Yes</v>
      </c>
    </row>
    <row r="43" spans="1:11" x14ac:dyDescent="0.25">
      <c r="A43" s="75" t="s">
        <v>50</v>
      </c>
      <c r="B43" s="35" t="s">
        <v>213</v>
      </c>
      <c r="C43" s="74">
        <v>0</v>
      </c>
      <c r="D43" s="9" t="str">
        <f t="shared" si="7"/>
        <v>N/A</v>
      </c>
      <c r="E43" s="8">
        <v>0</v>
      </c>
      <c r="F43" s="9" t="str">
        <f t="shared" si="8"/>
        <v>N/A</v>
      </c>
      <c r="G43" s="8">
        <v>0</v>
      </c>
      <c r="H43" s="9" t="str">
        <f t="shared" si="9"/>
        <v>N/A</v>
      </c>
      <c r="I43" s="10" t="s">
        <v>1746</v>
      </c>
      <c r="J43" s="10" t="s">
        <v>1746</v>
      </c>
      <c r="K43" s="9" t="str">
        <f t="shared" si="6"/>
        <v>N/A</v>
      </c>
    </row>
    <row r="44" spans="1:11" x14ac:dyDescent="0.25">
      <c r="A44" s="75" t="s">
        <v>913</v>
      </c>
      <c r="B44" s="35" t="s">
        <v>213</v>
      </c>
      <c r="C44" s="74">
        <v>91.050630143999996</v>
      </c>
      <c r="D44" s="9" t="str">
        <f t="shared" si="7"/>
        <v>N/A</v>
      </c>
      <c r="E44" s="8">
        <v>91.372956813000002</v>
      </c>
      <c r="F44" s="9" t="str">
        <f t="shared" si="8"/>
        <v>N/A</v>
      </c>
      <c r="G44" s="8">
        <v>91.170245855999994</v>
      </c>
      <c r="H44" s="9" t="str">
        <f t="shared" si="9"/>
        <v>N/A</v>
      </c>
      <c r="I44" s="10">
        <v>0.35399999999999998</v>
      </c>
      <c r="J44" s="10">
        <v>-0.222</v>
      </c>
      <c r="K44" s="9" t="str">
        <f>IF(J44="Div by 0", "N/A", IF(J44="N/A","N/A", IF(J44&gt;30, "No", IF(J44&lt;-30, "No", "Yes"))))</f>
        <v>Yes</v>
      </c>
    </row>
    <row r="45" spans="1:11" x14ac:dyDescent="0.25">
      <c r="A45" s="75" t="s">
        <v>914</v>
      </c>
      <c r="B45" s="35" t="s">
        <v>213</v>
      </c>
      <c r="C45" s="74">
        <v>8.9493698563000006</v>
      </c>
      <c r="D45" s="9" t="str">
        <f t="shared" si="7"/>
        <v>N/A</v>
      </c>
      <c r="E45" s="8">
        <v>8.6270431872</v>
      </c>
      <c r="F45" s="9" t="str">
        <f t="shared" si="8"/>
        <v>N/A</v>
      </c>
      <c r="G45" s="8">
        <v>8.8297541442000007</v>
      </c>
      <c r="H45" s="9" t="str">
        <f t="shared" si="9"/>
        <v>N/A</v>
      </c>
      <c r="I45" s="10">
        <v>-3.6</v>
      </c>
      <c r="J45" s="10">
        <v>2.35</v>
      </c>
      <c r="K45" s="9" t="str">
        <f>IF(J45="Div by 0", "N/A", IF(J45="N/A","N/A", IF(J45&gt;30, "No", IF(J45&lt;-30, "No", "Yes"))))</f>
        <v>Yes</v>
      </c>
    </row>
    <row r="46" spans="1:11" x14ac:dyDescent="0.25">
      <c r="A46" s="75" t="s">
        <v>937</v>
      </c>
      <c r="B46" s="35" t="s">
        <v>213</v>
      </c>
      <c r="C46" s="74">
        <v>0</v>
      </c>
      <c r="D46" s="9" t="str">
        <f t="shared" si="7"/>
        <v>N/A</v>
      </c>
      <c r="E46" s="8">
        <v>0</v>
      </c>
      <c r="F46" s="9" t="str">
        <f t="shared" si="8"/>
        <v>N/A</v>
      </c>
      <c r="G46" s="8">
        <v>0</v>
      </c>
      <c r="H46" s="9" t="str">
        <f t="shared" si="9"/>
        <v>N/A</v>
      </c>
      <c r="I46" s="10" t="s">
        <v>1746</v>
      </c>
      <c r="J46" s="10" t="s">
        <v>1746</v>
      </c>
      <c r="K46" s="9" t="str">
        <f>IF(J46="Div by 0", "N/A", IF(J46="N/A","N/A", IF(J46&gt;30, "No", IF(J46&lt;-30, "No", "Yes"))))</f>
        <v>N/A</v>
      </c>
    </row>
    <row r="47" spans="1:11" x14ac:dyDescent="0.25">
      <c r="A47" s="75" t="s">
        <v>925</v>
      </c>
      <c r="B47" s="35" t="s">
        <v>213</v>
      </c>
      <c r="C47" s="74">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0</v>
      </c>
      <c r="D6" s="9" t="str">
        <f t="shared" ref="D6:D15" si="0">IF($B6="N/A","N/A",IF(C6&lt;0,"No","Yes"))</f>
        <v>N/A</v>
      </c>
      <c r="E6" s="73">
        <v>0</v>
      </c>
      <c r="F6" s="9" t="str">
        <f t="shared" ref="F6:F15" si="1">IF($B6="N/A","N/A",IF(E6&lt;0,"No","Yes"))</f>
        <v>N/A</v>
      </c>
      <c r="G6" s="73">
        <v>0</v>
      </c>
      <c r="H6" s="9" t="str">
        <f t="shared" ref="H6:H15" si="2">IF($B6="N/A","N/A",IF(G6&lt;0,"No","Yes"))</f>
        <v>N/A</v>
      </c>
      <c r="I6" s="10" t="s">
        <v>1746</v>
      </c>
      <c r="J6" s="10" t="s">
        <v>1746</v>
      </c>
      <c r="K6" s="9" t="str">
        <f t="shared" ref="K6:K15" si="3">IF(J6="Div by 0", "N/A", IF(J6="N/A","N/A", IF(J6&gt;30, "No", IF(J6&lt;-30, "No", "Yes"))))</f>
        <v>N/A</v>
      </c>
    </row>
    <row r="7" spans="1:11" x14ac:dyDescent="0.25">
      <c r="A7" s="72" t="s">
        <v>445</v>
      </c>
      <c r="B7" s="5" t="s">
        <v>213</v>
      </c>
      <c r="C7" s="74" t="s">
        <v>1746</v>
      </c>
      <c r="D7" s="9" t="str">
        <f t="shared" si="0"/>
        <v>N/A</v>
      </c>
      <c r="E7" s="74" t="s">
        <v>1746</v>
      </c>
      <c r="F7" s="9" t="str">
        <f t="shared" si="1"/>
        <v>N/A</v>
      </c>
      <c r="G7" s="74" t="s">
        <v>1746</v>
      </c>
      <c r="H7" s="9" t="str">
        <f t="shared" si="2"/>
        <v>N/A</v>
      </c>
      <c r="I7" s="10" t="s">
        <v>1746</v>
      </c>
      <c r="J7" s="10" t="s">
        <v>1746</v>
      </c>
      <c r="K7" s="9" t="str">
        <f t="shared" si="3"/>
        <v>N/A</v>
      </c>
    </row>
    <row r="8" spans="1:11" x14ac:dyDescent="0.25">
      <c r="A8" s="72" t="s">
        <v>446</v>
      </c>
      <c r="B8" s="5" t="s">
        <v>213</v>
      </c>
      <c r="C8" s="74" t="s">
        <v>1746</v>
      </c>
      <c r="D8" s="9" t="str">
        <f t="shared" si="0"/>
        <v>N/A</v>
      </c>
      <c r="E8" s="74" t="s">
        <v>1746</v>
      </c>
      <c r="F8" s="9" t="str">
        <f t="shared" si="1"/>
        <v>N/A</v>
      </c>
      <c r="G8" s="74" t="s">
        <v>1746</v>
      </c>
      <c r="H8" s="9" t="str">
        <f t="shared" si="2"/>
        <v>N/A</v>
      </c>
      <c r="I8" s="10" t="s">
        <v>1746</v>
      </c>
      <c r="J8" s="10" t="s">
        <v>1746</v>
      </c>
      <c r="K8" s="9" t="str">
        <f t="shared" si="3"/>
        <v>N/A</v>
      </c>
    </row>
    <row r="9" spans="1:11" x14ac:dyDescent="0.25">
      <c r="A9" s="72" t="s">
        <v>447</v>
      </c>
      <c r="B9" s="5" t="s">
        <v>213</v>
      </c>
      <c r="C9" s="74" t="s">
        <v>1746</v>
      </c>
      <c r="D9" s="9" t="str">
        <f t="shared" si="0"/>
        <v>N/A</v>
      </c>
      <c r="E9" s="74" t="s">
        <v>1746</v>
      </c>
      <c r="F9" s="9" t="str">
        <f t="shared" si="1"/>
        <v>N/A</v>
      </c>
      <c r="G9" s="74" t="s">
        <v>1746</v>
      </c>
      <c r="H9" s="9" t="str">
        <f t="shared" si="2"/>
        <v>N/A</v>
      </c>
      <c r="I9" s="10" t="s">
        <v>1746</v>
      </c>
      <c r="J9" s="10" t="s">
        <v>1746</v>
      </c>
      <c r="K9" s="9" t="str">
        <f t="shared" si="3"/>
        <v>N/A</v>
      </c>
    </row>
    <row r="10" spans="1:11" x14ac:dyDescent="0.25">
      <c r="A10" s="72" t="s">
        <v>448</v>
      </c>
      <c r="B10" s="5" t="s">
        <v>213</v>
      </c>
      <c r="C10" s="74" t="s">
        <v>1746</v>
      </c>
      <c r="D10" s="9" t="str">
        <f t="shared" si="0"/>
        <v>N/A</v>
      </c>
      <c r="E10" s="74" t="s">
        <v>1746</v>
      </c>
      <c r="F10" s="9" t="str">
        <f t="shared" si="1"/>
        <v>N/A</v>
      </c>
      <c r="G10" s="74" t="s">
        <v>1746</v>
      </c>
      <c r="H10" s="9" t="str">
        <f t="shared" si="2"/>
        <v>N/A</v>
      </c>
      <c r="I10" s="10" t="s">
        <v>1746</v>
      </c>
      <c r="J10" s="10" t="s">
        <v>1746</v>
      </c>
      <c r="K10" s="9" t="str">
        <f t="shared" si="3"/>
        <v>N/A</v>
      </c>
    </row>
    <row r="11" spans="1:11" ht="13" x14ac:dyDescent="0.3">
      <c r="A11" s="72" t="s">
        <v>1641</v>
      </c>
      <c r="B11" s="5" t="s">
        <v>213</v>
      </c>
      <c r="C11" s="74" t="s">
        <v>1746</v>
      </c>
      <c r="D11" s="9" t="str">
        <f t="shared" si="0"/>
        <v>N/A</v>
      </c>
      <c r="E11" s="74" t="s">
        <v>1746</v>
      </c>
      <c r="F11" s="9" t="str">
        <f t="shared" si="1"/>
        <v>N/A</v>
      </c>
      <c r="G11" s="74" t="s">
        <v>1746</v>
      </c>
      <c r="H11" s="9" t="str">
        <f t="shared" si="2"/>
        <v>N/A</v>
      </c>
      <c r="I11" s="10" t="s">
        <v>1746</v>
      </c>
      <c r="J11" s="10" t="s">
        <v>1746</v>
      </c>
      <c r="K11" s="9" t="str">
        <f t="shared" si="3"/>
        <v>N/A</v>
      </c>
    </row>
    <row r="12" spans="1:11" x14ac:dyDescent="0.25">
      <c r="A12" s="72" t="s">
        <v>16</v>
      </c>
      <c r="B12" s="5" t="s">
        <v>213</v>
      </c>
      <c r="C12" s="74" t="s">
        <v>1746</v>
      </c>
      <c r="D12" s="9" t="str">
        <f t="shared" si="0"/>
        <v>N/A</v>
      </c>
      <c r="E12" s="74" t="s">
        <v>1746</v>
      </c>
      <c r="F12" s="9" t="str">
        <f t="shared" si="1"/>
        <v>N/A</v>
      </c>
      <c r="G12" s="74" t="s">
        <v>1746</v>
      </c>
      <c r="H12" s="9" t="str">
        <f t="shared" si="2"/>
        <v>N/A</v>
      </c>
      <c r="I12" s="10" t="s">
        <v>1746</v>
      </c>
      <c r="J12" s="10" t="s">
        <v>1746</v>
      </c>
      <c r="K12" s="9" t="str">
        <f t="shared" si="3"/>
        <v>N/A</v>
      </c>
    </row>
    <row r="13" spans="1:11" x14ac:dyDescent="0.25">
      <c r="A13" s="72" t="s">
        <v>36</v>
      </c>
      <c r="B13" s="5" t="s">
        <v>213</v>
      </c>
      <c r="C13" s="74" t="s">
        <v>1746</v>
      </c>
      <c r="D13" s="9" t="str">
        <f t="shared" si="0"/>
        <v>N/A</v>
      </c>
      <c r="E13" s="74" t="s">
        <v>1746</v>
      </c>
      <c r="F13" s="9" t="str">
        <f t="shared" si="1"/>
        <v>N/A</v>
      </c>
      <c r="G13" s="74" t="s">
        <v>1746</v>
      </c>
      <c r="H13" s="9" t="str">
        <f t="shared" si="2"/>
        <v>N/A</v>
      </c>
      <c r="I13" s="10" t="s">
        <v>1746</v>
      </c>
      <c r="J13" s="10" t="s">
        <v>1746</v>
      </c>
      <c r="K13" s="9" t="str">
        <f t="shared" si="3"/>
        <v>N/A</v>
      </c>
    </row>
    <row r="14" spans="1:11" x14ac:dyDescent="0.25">
      <c r="A14" s="72" t="s">
        <v>37</v>
      </c>
      <c r="B14" s="5" t="s">
        <v>213</v>
      </c>
      <c r="C14" s="74" t="s">
        <v>1746</v>
      </c>
      <c r="D14" s="9" t="str">
        <f t="shared" si="0"/>
        <v>N/A</v>
      </c>
      <c r="E14" s="74" t="s">
        <v>1746</v>
      </c>
      <c r="F14" s="9" t="str">
        <f t="shared" si="1"/>
        <v>N/A</v>
      </c>
      <c r="G14" s="74" t="s">
        <v>1746</v>
      </c>
      <c r="H14" s="9" t="str">
        <f t="shared" si="2"/>
        <v>N/A</v>
      </c>
      <c r="I14" s="10" t="s">
        <v>1746</v>
      </c>
      <c r="J14" s="10" t="s">
        <v>1746</v>
      </c>
      <c r="K14" s="9" t="str">
        <f t="shared" si="3"/>
        <v>N/A</v>
      </c>
    </row>
    <row r="15" spans="1:11" x14ac:dyDescent="0.25">
      <c r="A15" s="72" t="s">
        <v>38</v>
      </c>
      <c r="B15" s="5" t="s">
        <v>213</v>
      </c>
      <c r="C15" s="74" t="s">
        <v>1746</v>
      </c>
      <c r="D15" s="9" t="str">
        <f t="shared" si="0"/>
        <v>N/A</v>
      </c>
      <c r="E15" s="74" t="s">
        <v>1746</v>
      </c>
      <c r="F15" s="9" t="str">
        <f t="shared" si="1"/>
        <v>N/A</v>
      </c>
      <c r="G15" s="74" t="s">
        <v>1746</v>
      </c>
      <c r="H15" s="9" t="str">
        <f t="shared" si="2"/>
        <v>N/A</v>
      </c>
      <c r="I15" s="10" t="s">
        <v>1746</v>
      </c>
      <c r="J15" s="10" t="s">
        <v>1746</v>
      </c>
      <c r="K15" s="9" t="str">
        <f t="shared" si="3"/>
        <v>N/A</v>
      </c>
    </row>
    <row r="16" spans="1:11" x14ac:dyDescent="0.25">
      <c r="A16" s="72" t="s">
        <v>378</v>
      </c>
      <c r="B16" s="5" t="s">
        <v>213</v>
      </c>
      <c r="C16" s="8" t="s">
        <v>1746</v>
      </c>
      <c r="D16" s="9" t="str">
        <f t="shared" ref="D16:D41" si="4">IF($B16="N/A","N/A",IF(C16&lt;0,"No","Yes"))</f>
        <v>N/A</v>
      </c>
      <c r="E16" s="8" t="s">
        <v>1746</v>
      </c>
      <c r="F16" s="9" t="str">
        <f t="shared" ref="F16:F41" si="5">IF($B16="N/A","N/A",IF(E16&lt;0,"No","Yes"))</f>
        <v>N/A</v>
      </c>
      <c r="G16" s="8" t="s">
        <v>1746</v>
      </c>
      <c r="H16" s="9" t="str">
        <f t="shared" ref="H16:H41" si="6">IF($B16="N/A","N/A",IF(G16&lt;0,"No","Yes"))</f>
        <v>N/A</v>
      </c>
      <c r="I16" s="10" t="s">
        <v>1746</v>
      </c>
      <c r="J16" s="10" t="s">
        <v>1746</v>
      </c>
      <c r="K16" s="9" t="str">
        <f t="shared" ref="K16:K41" si="7">IF(J16="Div by 0", "N/A", IF(J16="N/A","N/A", IF(J16&gt;30, "No", IF(J16&lt;-30, "No", "Yes"))))</f>
        <v>N/A</v>
      </c>
    </row>
    <row r="17" spans="1:11" x14ac:dyDescent="0.25">
      <c r="A17" s="72" t="s">
        <v>379</v>
      </c>
      <c r="B17" s="5" t="s">
        <v>213</v>
      </c>
      <c r="C17" s="8" t="s">
        <v>1746</v>
      </c>
      <c r="D17" s="9" t="str">
        <f t="shared" si="4"/>
        <v>N/A</v>
      </c>
      <c r="E17" s="8" t="s">
        <v>1746</v>
      </c>
      <c r="F17" s="9" t="str">
        <f t="shared" si="5"/>
        <v>N/A</v>
      </c>
      <c r="G17" s="8" t="s">
        <v>1746</v>
      </c>
      <c r="H17" s="9" t="str">
        <f t="shared" si="6"/>
        <v>N/A</v>
      </c>
      <c r="I17" s="10" t="s">
        <v>1746</v>
      </c>
      <c r="J17" s="10" t="s">
        <v>1746</v>
      </c>
      <c r="K17" s="9" t="str">
        <f t="shared" si="7"/>
        <v>N/A</v>
      </c>
    </row>
    <row r="18" spans="1:11" x14ac:dyDescent="0.25">
      <c r="A18" s="72" t="s">
        <v>380</v>
      </c>
      <c r="B18" s="5" t="s">
        <v>213</v>
      </c>
      <c r="C18" s="8" t="s">
        <v>1746</v>
      </c>
      <c r="D18" s="9" t="str">
        <f t="shared" si="4"/>
        <v>N/A</v>
      </c>
      <c r="E18" s="8" t="s">
        <v>1746</v>
      </c>
      <c r="F18" s="9" t="str">
        <f t="shared" si="5"/>
        <v>N/A</v>
      </c>
      <c r="G18" s="8" t="s">
        <v>1746</v>
      </c>
      <c r="H18" s="9" t="str">
        <f t="shared" si="6"/>
        <v>N/A</v>
      </c>
      <c r="I18" s="10" t="s">
        <v>1746</v>
      </c>
      <c r="J18" s="10" t="s">
        <v>1746</v>
      </c>
      <c r="K18" s="9" t="str">
        <f t="shared" si="7"/>
        <v>N/A</v>
      </c>
    </row>
    <row r="19" spans="1:11" x14ac:dyDescent="0.25">
      <c r="A19" s="72" t="s">
        <v>381</v>
      </c>
      <c r="B19" s="5" t="s">
        <v>213</v>
      </c>
      <c r="C19" s="8" t="s">
        <v>1746</v>
      </c>
      <c r="D19" s="9" t="str">
        <f t="shared" si="4"/>
        <v>N/A</v>
      </c>
      <c r="E19" s="8" t="s">
        <v>1746</v>
      </c>
      <c r="F19" s="9" t="str">
        <f t="shared" si="5"/>
        <v>N/A</v>
      </c>
      <c r="G19" s="8" t="s">
        <v>1746</v>
      </c>
      <c r="H19" s="9" t="str">
        <f t="shared" si="6"/>
        <v>N/A</v>
      </c>
      <c r="I19" s="10" t="s">
        <v>1746</v>
      </c>
      <c r="J19" s="10" t="s">
        <v>1746</v>
      </c>
      <c r="K19" s="9" t="str">
        <f t="shared" si="7"/>
        <v>N/A</v>
      </c>
    </row>
    <row r="20" spans="1:11" x14ac:dyDescent="0.25">
      <c r="A20" s="72" t="s">
        <v>382</v>
      </c>
      <c r="B20" s="5" t="s">
        <v>213</v>
      </c>
      <c r="C20" s="8" t="s">
        <v>1746</v>
      </c>
      <c r="D20" s="9" t="str">
        <f t="shared" si="4"/>
        <v>N/A</v>
      </c>
      <c r="E20" s="8" t="s">
        <v>1746</v>
      </c>
      <c r="F20" s="9" t="str">
        <f t="shared" si="5"/>
        <v>N/A</v>
      </c>
      <c r="G20" s="8" t="s">
        <v>1746</v>
      </c>
      <c r="H20" s="9" t="str">
        <f t="shared" si="6"/>
        <v>N/A</v>
      </c>
      <c r="I20" s="10" t="s">
        <v>1746</v>
      </c>
      <c r="J20" s="10" t="s">
        <v>1746</v>
      </c>
      <c r="K20" s="9" t="str">
        <f t="shared" si="7"/>
        <v>N/A</v>
      </c>
    </row>
    <row r="21" spans="1:11" x14ac:dyDescent="0.25">
      <c r="A21" s="72" t="s">
        <v>383</v>
      </c>
      <c r="B21" s="5" t="s">
        <v>213</v>
      </c>
      <c r="C21" s="8" t="s">
        <v>1746</v>
      </c>
      <c r="D21" s="9" t="str">
        <f t="shared" si="4"/>
        <v>N/A</v>
      </c>
      <c r="E21" s="8" t="s">
        <v>1746</v>
      </c>
      <c r="F21" s="9" t="str">
        <f t="shared" si="5"/>
        <v>N/A</v>
      </c>
      <c r="G21" s="8" t="s">
        <v>1746</v>
      </c>
      <c r="H21" s="9" t="str">
        <f t="shared" si="6"/>
        <v>N/A</v>
      </c>
      <c r="I21" s="10" t="s">
        <v>1746</v>
      </c>
      <c r="J21" s="10" t="s">
        <v>1746</v>
      </c>
      <c r="K21" s="9" t="str">
        <f t="shared" si="7"/>
        <v>N/A</v>
      </c>
    </row>
    <row r="22" spans="1:11" x14ac:dyDescent="0.25">
      <c r="A22" s="72" t="s">
        <v>384</v>
      </c>
      <c r="B22" s="5" t="s">
        <v>213</v>
      </c>
      <c r="C22" s="8" t="s">
        <v>1746</v>
      </c>
      <c r="D22" s="9" t="str">
        <f t="shared" si="4"/>
        <v>N/A</v>
      </c>
      <c r="E22" s="8" t="s">
        <v>1746</v>
      </c>
      <c r="F22" s="9" t="str">
        <f t="shared" si="5"/>
        <v>N/A</v>
      </c>
      <c r="G22" s="8" t="s">
        <v>1746</v>
      </c>
      <c r="H22" s="9" t="str">
        <f t="shared" si="6"/>
        <v>N/A</v>
      </c>
      <c r="I22" s="10" t="s">
        <v>1746</v>
      </c>
      <c r="J22" s="10" t="s">
        <v>1746</v>
      </c>
      <c r="K22" s="9" t="str">
        <f t="shared" si="7"/>
        <v>N/A</v>
      </c>
    </row>
    <row r="23" spans="1:11" x14ac:dyDescent="0.25">
      <c r="A23" s="72" t="s">
        <v>385</v>
      </c>
      <c r="B23" s="5" t="s">
        <v>213</v>
      </c>
      <c r="C23" s="8" t="s">
        <v>1746</v>
      </c>
      <c r="D23" s="9" t="str">
        <f t="shared" si="4"/>
        <v>N/A</v>
      </c>
      <c r="E23" s="8" t="s">
        <v>1746</v>
      </c>
      <c r="F23" s="9" t="str">
        <f t="shared" si="5"/>
        <v>N/A</v>
      </c>
      <c r="G23" s="8" t="s">
        <v>1746</v>
      </c>
      <c r="H23" s="9" t="str">
        <f t="shared" si="6"/>
        <v>N/A</v>
      </c>
      <c r="I23" s="10" t="s">
        <v>1746</v>
      </c>
      <c r="J23" s="10" t="s">
        <v>1746</v>
      </c>
      <c r="K23" s="9" t="str">
        <f t="shared" si="7"/>
        <v>N/A</v>
      </c>
    </row>
    <row r="24" spans="1:11" x14ac:dyDescent="0.25">
      <c r="A24" s="72" t="s">
        <v>386</v>
      </c>
      <c r="B24" s="5" t="s">
        <v>213</v>
      </c>
      <c r="C24" s="8" t="s">
        <v>1746</v>
      </c>
      <c r="D24" s="9" t="str">
        <f t="shared" si="4"/>
        <v>N/A</v>
      </c>
      <c r="E24" s="8" t="s">
        <v>1746</v>
      </c>
      <c r="F24" s="9" t="str">
        <f t="shared" si="5"/>
        <v>N/A</v>
      </c>
      <c r="G24" s="8" t="s">
        <v>1746</v>
      </c>
      <c r="H24" s="9" t="str">
        <f t="shared" si="6"/>
        <v>N/A</v>
      </c>
      <c r="I24" s="10" t="s">
        <v>1746</v>
      </c>
      <c r="J24" s="10" t="s">
        <v>1746</v>
      </c>
      <c r="K24" s="9" t="str">
        <f t="shared" si="7"/>
        <v>N/A</v>
      </c>
    </row>
    <row r="25" spans="1:11" x14ac:dyDescent="0.25">
      <c r="A25" s="72" t="s">
        <v>387</v>
      </c>
      <c r="B25" s="5" t="s">
        <v>213</v>
      </c>
      <c r="C25" s="8" t="s">
        <v>1746</v>
      </c>
      <c r="D25" s="9" t="str">
        <f t="shared" si="4"/>
        <v>N/A</v>
      </c>
      <c r="E25" s="8" t="s">
        <v>1746</v>
      </c>
      <c r="F25" s="9" t="str">
        <f t="shared" si="5"/>
        <v>N/A</v>
      </c>
      <c r="G25" s="8" t="s">
        <v>1746</v>
      </c>
      <c r="H25" s="9" t="str">
        <f t="shared" si="6"/>
        <v>N/A</v>
      </c>
      <c r="I25" s="10" t="s">
        <v>1746</v>
      </c>
      <c r="J25" s="10" t="s">
        <v>1746</v>
      </c>
      <c r="K25" s="9" t="str">
        <f t="shared" si="7"/>
        <v>N/A</v>
      </c>
    </row>
    <row r="26" spans="1:11" x14ac:dyDescent="0.25">
      <c r="A26" s="72" t="s">
        <v>388</v>
      </c>
      <c r="B26" s="5" t="s">
        <v>213</v>
      </c>
      <c r="C26" s="8" t="s">
        <v>1746</v>
      </c>
      <c r="D26" s="9" t="str">
        <f t="shared" si="4"/>
        <v>N/A</v>
      </c>
      <c r="E26" s="8" t="s">
        <v>1746</v>
      </c>
      <c r="F26" s="9" t="str">
        <f t="shared" si="5"/>
        <v>N/A</v>
      </c>
      <c r="G26" s="8" t="s">
        <v>1746</v>
      </c>
      <c r="H26" s="9" t="str">
        <f t="shared" si="6"/>
        <v>N/A</v>
      </c>
      <c r="I26" s="10" t="s">
        <v>1746</v>
      </c>
      <c r="J26" s="10" t="s">
        <v>1746</v>
      </c>
      <c r="K26" s="9" t="str">
        <f t="shared" si="7"/>
        <v>N/A</v>
      </c>
    </row>
    <row r="27" spans="1:11" x14ac:dyDescent="0.25">
      <c r="A27" s="72" t="s">
        <v>389</v>
      </c>
      <c r="B27" s="5" t="s">
        <v>213</v>
      </c>
      <c r="C27" s="8" t="s">
        <v>1746</v>
      </c>
      <c r="D27" s="9" t="str">
        <f t="shared" si="4"/>
        <v>N/A</v>
      </c>
      <c r="E27" s="8" t="s">
        <v>1746</v>
      </c>
      <c r="F27" s="9" t="str">
        <f t="shared" si="5"/>
        <v>N/A</v>
      </c>
      <c r="G27" s="8" t="s">
        <v>1746</v>
      </c>
      <c r="H27" s="9" t="str">
        <f t="shared" si="6"/>
        <v>N/A</v>
      </c>
      <c r="I27" s="10" t="s">
        <v>1746</v>
      </c>
      <c r="J27" s="10" t="s">
        <v>1746</v>
      </c>
      <c r="K27" s="9" t="str">
        <f t="shared" si="7"/>
        <v>N/A</v>
      </c>
    </row>
    <row r="28" spans="1:11" x14ac:dyDescent="0.25">
      <c r="A28" s="72" t="s">
        <v>390</v>
      </c>
      <c r="B28" s="5" t="s">
        <v>213</v>
      </c>
      <c r="C28" s="8" t="s">
        <v>1746</v>
      </c>
      <c r="D28" s="9" t="str">
        <f t="shared" si="4"/>
        <v>N/A</v>
      </c>
      <c r="E28" s="8" t="s">
        <v>1746</v>
      </c>
      <c r="F28" s="9" t="str">
        <f t="shared" si="5"/>
        <v>N/A</v>
      </c>
      <c r="G28" s="8" t="s">
        <v>1746</v>
      </c>
      <c r="H28" s="9" t="str">
        <f t="shared" si="6"/>
        <v>N/A</v>
      </c>
      <c r="I28" s="10" t="s">
        <v>1746</v>
      </c>
      <c r="J28" s="10" t="s">
        <v>1746</v>
      </c>
      <c r="K28" s="9" t="str">
        <f t="shared" si="7"/>
        <v>N/A</v>
      </c>
    </row>
    <row r="29" spans="1:11" x14ac:dyDescent="0.25">
      <c r="A29" s="72" t="s">
        <v>391</v>
      </c>
      <c r="B29" s="5" t="s">
        <v>213</v>
      </c>
      <c r="C29" s="8" t="s">
        <v>1746</v>
      </c>
      <c r="D29" s="9" t="str">
        <f t="shared" si="4"/>
        <v>N/A</v>
      </c>
      <c r="E29" s="8" t="s">
        <v>1746</v>
      </c>
      <c r="F29" s="9" t="str">
        <f t="shared" si="5"/>
        <v>N/A</v>
      </c>
      <c r="G29" s="8" t="s">
        <v>1746</v>
      </c>
      <c r="H29" s="9" t="str">
        <f t="shared" si="6"/>
        <v>N/A</v>
      </c>
      <c r="I29" s="10" t="s">
        <v>1746</v>
      </c>
      <c r="J29" s="10" t="s">
        <v>1746</v>
      </c>
      <c r="K29" s="9" t="str">
        <f t="shared" si="7"/>
        <v>N/A</v>
      </c>
    </row>
    <row r="30" spans="1:11" x14ac:dyDescent="0.25">
      <c r="A30" s="72" t="s">
        <v>392</v>
      </c>
      <c r="B30" s="5" t="s">
        <v>213</v>
      </c>
      <c r="C30" s="8" t="s">
        <v>1746</v>
      </c>
      <c r="D30" s="9" t="str">
        <f t="shared" si="4"/>
        <v>N/A</v>
      </c>
      <c r="E30" s="8" t="s">
        <v>1746</v>
      </c>
      <c r="F30" s="9" t="str">
        <f t="shared" si="5"/>
        <v>N/A</v>
      </c>
      <c r="G30" s="8" t="s">
        <v>1746</v>
      </c>
      <c r="H30" s="9" t="str">
        <f t="shared" si="6"/>
        <v>N/A</v>
      </c>
      <c r="I30" s="10" t="s">
        <v>1746</v>
      </c>
      <c r="J30" s="10" t="s">
        <v>1746</v>
      </c>
      <c r="K30" s="9" t="str">
        <f t="shared" si="7"/>
        <v>N/A</v>
      </c>
    </row>
    <row r="31" spans="1:11" x14ac:dyDescent="0.25">
      <c r="A31" s="72" t="s">
        <v>393</v>
      </c>
      <c r="B31" s="5" t="s">
        <v>213</v>
      </c>
      <c r="C31" s="8" t="s">
        <v>1746</v>
      </c>
      <c r="D31" s="9" t="str">
        <f t="shared" si="4"/>
        <v>N/A</v>
      </c>
      <c r="E31" s="8" t="s">
        <v>1746</v>
      </c>
      <c r="F31" s="9" t="str">
        <f t="shared" si="5"/>
        <v>N/A</v>
      </c>
      <c r="G31" s="8" t="s">
        <v>1746</v>
      </c>
      <c r="H31" s="9" t="str">
        <f t="shared" si="6"/>
        <v>N/A</v>
      </c>
      <c r="I31" s="10" t="s">
        <v>1746</v>
      </c>
      <c r="J31" s="10" t="s">
        <v>1746</v>
      </c>
      <c r="K31" s="9" t="str">
        <f t="shared" si="7"/>
        <v>N/A</v>
      </c>
    </row>
    <row r="32" spans="1:11" x14ac:dyDescent="0.25">
      <c r="A32" s="72" t="s">
        <v>394</v>
      </c>
      <c r="B32" s="5" t="s">
        <v>213</v>
      </c>
      <c r="C32" s="8" t="s">
        <v>1746</v>
      </c>
      <c r="D32" s="9" t="str">
        <f t="shared" si="4"/>
        <v>N/A</v>
      </c>
      <c r="E32" s="8" t="s">
        <v>1746</v>
      </c>
      <c r="F32" s="9" t="str">
        <f t="shared" si="5"/>
        <v>N/A</v>
      </c>
      <c r="G32" s="8" t="s">
        <v>1746</v>
      </c>
      <c r="H32" s="9" t="str">
        <f t="shared" si="6"/>
        <v>N/A</v>
      </c>
      <c r="I32" s="10" t="s">
        <v>1746</v>
      </c>
      <c r="J32" s="10" t="s">
        <v>1746</v>
      </c>
      <c r="K32" s="9" t="str">
        <f t="shared" si="7"/>
        <v>N/A</v>
      </c>
    </row>
    <row r="33" spans="1:11" x14ac:dyDescent="0.25">
      <c r="A33" s="72" t="s">
        <v>395</v>
      </c>
      <c r="B33" s="5" t="s">
        <v>213</v>
      </c>
      <c r="C33" s="8" t="s">
        <v>1746</v>
      </c>
      <c r="D33" s="9" t="str">
        <f t="shared" si="4"/>
        <v>N/A</v>
      </c>
      <c r="E33" s="8" t="s">
        <v>1746</v>
      </c>
      <c r="F33" s="9" t="str">
        <f t="shared" si="5"/>
        <v>N/A</v>
      </c>
      <c r="G33" s="8" t="s">
        <v>1746</v>
      </c>
      <c r="H33" s="9" t="str">
        <f t="shared" si="6"/>
        <v>N/A</v>
      </c>
      <c r="I33" s="10" t="s">
        <v>1746</v>
      </c>
      <c r="J33" s="10" t="s">
        <v>1746</v>
      </c>
      <c r="K33" s="9" t="str">
        <f t="shared" si="7"/>
        <v>N/A</v>
      </c>
    </row>
    <row r="34" spans="1:11" x14ac:dyDescent="0.25">
      <c r="A34" s="72" t="s">
        <v>396</v>
      </c>
      <c r="B34" s="5" t="s">
        <v>213</v>
      </c>
      <c r="C34" s="8" t="s">
        <v>1746</v>
      </c>
      <c r="D34" s="9" t="str">
        <f t="shared" si="4"/>
        <v>N/A</v>
      </c>
      <c r="E34" s="8" t="s">
        <v>1746</v>
      </c>
      <c r="F34" s="9" t="str">
        <f t="shared" si="5"/>
        <v>N/A</v>
      </c>
      <c r="G34" s="8" t="s">
        <v>1746</v>
      </c>
      <c r="H34" s="9" t="str">
        <f t="shared" si="6"/>
        <v>N/A</v>
      </c>
      <c r="I34" s="10" t="s">
        <v>1746</v>
      </c>
      <c r="J34" s="10" t="s">
        <v>1746</v>
      </c>
      <c r="K34" s="9" t="str">
        <f t="shared" si="7"/>
        <v>N/A</v>
      </c>
    </row>
    <row r="35" spans="1:11" x14ac:dyDescent="0.25">
      <c r="A35" s="72" t="s">
        <v>397</v>
      </c>
      <c r="B35" s="5" t="s">
        <v>213</v>
      </c>
      <c r="C35" s="8" t="s">
        <v>1746</v>
      </c>
      <c r="D35" s="9" t="str">
        <f t="shared" si="4"/>
        <v>N/A</v>
      </c>
      <c r="E35" s="8" t="s">
        <v>1746</v>
      </c>
      <c r="F35" s="9" t="str">
        <f t="shared" si="5"/>
        <v>N/A</v>
      </c>
      <c r="G35" s="8" t="s">
        <v>1746</v>
      </c>
      <c r="H35" s="9" t="str">
        <f t="shared" si="6"/>
        <v>N/A</v>
      </c>
      <c r="I35" s="10" t="s">
        <v>1746</v>
      </c>
      <c r="J35" s="10" t="s">
        <v>1746</v>
      </c>
      <c r="K35" s="9" t="str">
        <f t="shared" si="7"/>
        <v>N/A</v>
      </c>
    </row>
    <row r="36" spans="1:11" x14ac:dyDescent="0.25">
      <c r="A36" s="72" t="s">
        <v>398</v>
      </c>
      <c r="B36" s="5" t="s">
        <v>213</v>
      </c>
      <c r="C36" s="8" t="s">
        <v>1746</v>
      </c>
      <c r="D36" s="9" t="str">
        <f t="shared" si="4"/>
        <v>N/A</v>
      </c>
      <c r="E36" s="8" t="s">
        <v>1746</v>
      </c>
      <c r="F36" s="9" t="str">
        <f t="shared" si="5"/>
        <v>N/A</v>
      </c>
      <c r="G36" s="8" t="s">
        <v>1746</v>
      </c>
      <c r="H36" s="9" t="str">
        <f t="shared" si="6"/>
        <v>N/A</v>
      </c>
      <c r="I36" s="10" t="s">
        <v>1746</v>
      </c>
      <c r="J36" s="10" t="s">
        <v>1746</v>
      </c>
      <c r="K36" s="9" t="str">
        <f t="shared" si="7"/>
        <v>N/A</v>
      </c>
    </row>
    <row r="37" spans="1:11" x14ac:dyDescent="0.25">
      <c r="A37" s="72" t="s">
        <v>399</v>
      </c>
      <c r="B37" s="5" t="s">
        <v>213</v>
      </c>
      <c r="C37" s="8" t="s">
        <v>1746</v>
      </c>
      <c r="D37" s="9" t="str">
        <f t="shared" si="4"/>
        <v>N/A</v>
      </c>
      <c r="E37" s="8" t="s">
        <v>1746</v>
      </c>
      <c r="F37" s="9" t="str">
        <f t="shared" si="5"/>
        <v>N/A</v>
      </c>
      <c r="G37" s="8" t="s">
        <v>1746</v>
      </c>
      <c r="H37" s="9" t="str">
        <f t="shared" si="6"/>
        <v>N/A</v>
      </c>
      <c r="I37" s="10" t="s">
        <v>1746</v>
      </c>
      <c r="J37" s="10" t="s">
        <v>1746</v>
      </c>
      <c r="K37" s="9" t="str">
        <f t="shared" si="7"/>
        <v>N/A</v>
      </c>
    </row>
    <row r="38" spans="1:11" x14ac:dyDescent="0.25">
      <c r="A38" s="72" t="s">
        <v>400</v>
      </c>
      <c r="B38" s="5" t="s">
        <v>213</v>
      </c>
      <c r="C38" s="8" t="s">
        <v>1746</v>
      </c>
      <c r="D38" s="9" t="str">
        <f t="shared" si="4"/>
        <v>N/A</v>
      </c>
      <c r="E38" s="8" t="s">
        <v>1746</v>
      </c>
      <c r="F38" s="9" t="str">
        <f t="shared" si="5"/>
        <v>N/A</v>
      </c>
      <c r="G38" s="8" t="s">
        <v>1746</v>
      </c>
      <c r="H38" s="9" t="str">
        <f t="shared" si="6"/>
        <v>N/A</v>
      </c>
      <c r="I38" s="10" t="s">
        <v>1746</v>
      </c>
      <c r="J38" s="10" t="s">
        <v>1746</v>
      </c>
      <c r="K38" s="9" t="str">
        <f t="shared" si="7"/>
        <v>N/A</v>
      </c>
    </row>
    <row r="39" spans="1:11" x14ac:dyDescent="0.25">
      <c r="A39" s="72" t="s">
        <v>401</v>
      </c>
      <c r="B39" s="5" t="s">
        <v>213</v>
      </c>
      <c r="C39" s="8" t="s">
        <v>1746</v>
      </c>
      <c r="D39" s="9" t="str">
        <f t="shared" si="4"/>
        <v>N/A</v>
      </c>
      <c r="E39" s="8" t="s">
        <v>1746</v>
      </c>
      <c r="F39" s="9" t="str">
        <f t="shared" si="5"/>
        <v>N/A</v>
      </c>
      <c r="G39" s="8" t="s">
        <v>1746</v>
      </c>
      <c r="H39" s="9" t="str">
        <f t="shared" si="6"/>
        <v>N/A</v>
      </c>
      <c r="I39" s="10" t="s">
        <v>1746</v>
      </c>
      <c r="J39" s="10" t="s">
        <v>1746</v>
      </c>
      <c r="K39" s="9" t="str">
        <f t="shared" si="7"/>
        <v>N/A</v>
      </c>
    </row>
    <row r="40" spans="1:11" x14ac:dyDescent="0.25">
      <c r="A40" s="72" t="s">
        <v>402</v>
      </c>
      <c r="B40" s="5" t="s">
        <v>213</v>
      </c>
      <c r="C40" s="8" t="s">
        <v>1746</v>
      </c>
      <c r="D40" s="9" t="str">
        <f t="shared" si="4"/>
        <v>N/A</v>
      </c>
      <c r="E40" s="8" t="s">
        <v>1746</v>
      </c>
      <c r="F40" s="9" t="str">
        <f t="shared" si="5"/>
        <v>N/A</v>
      </c>
      <c r="G40" s="8" t="s">
        <v>1746</v>
      </c>
      <c r="H40" s="9" t="str">
        <f t="shared" si="6"/>
        <v>N/A</v>
      </c>
      <c r="I40" s="10" t="s">
        <v>1746</v>
      </c>
      <c r="J40" s="10" t="s">
        <v>1746</v>
      </c>
      <c r="K40" s="9" t="str">
        <f t="shared" si="7"/>
        <v>N/A</v>
      </c>
    </row>
    <row r="41" spans="1:11" x14ac:dyDescent="0.25">
      <c r="A41" s="72" t="s">
        <v>403</v>
      </c>
      <c r="B41" s="5" t="s">
        <v>213</v>
      </c>
      <c r="C41" s="8" t="s">
        <v>1746</v>
      </c>
      <c r="D41" s="9" t="str">
        <f t="shared" si="4"/>
        <v>N/A</v>
      </c>
      <c r="E41" s="8" t="s">
        <v>1746</v>
      </c>
      <c r="F41" s="9" t="str">
        <f t="shared" si="5"/>
        <v>N/A</v>
      </c>
      <c r="G41" s="8" t="s">
        <v>1746</v>
      </c>
      <c r="H41" s="9" t="str">
        <f t="shared" si="6"/>
        <v>N/A</v>
      </c>
      <c r="I41" s="10" t="s">
        <v>1746</v>
      </c>
      <c r="J41" s="10" t="s">
        <v>1746</v>
      </c>
      <c r="K41" s="9" t="str">
        <f t="shared" si="7"/>
        <v>N/A</v>
      </c>
    </row>
    <row r="42" spans="1:11" x14ac:dyDescent="0.25">
      <c r="A42" s="72" t="s">
        <v>32</v>
      </c>
      <c r="B42" s="5" t="s">
        <v>213</v>
      </c>
      <c r="C42" s="8" t="s">
        <v>1746</v>
      </c>
      <c r="D42" s="9" t="str">
        <f t="shared" ref="D42:D51" si="8">IF($B42="N/A","N/A",IF(C42&lt;0,"No","Yes"))</f>
        <v>N/A</v>
      </c>
      <c r="E42" s="8" t="s">
        <v>1746</v>
      </c>
      <c r="F42" s="9" t="str">
        <f t="shared" ref="F42:F51" si="9">IF($B42="N/A","N/A",IF(E42&lt;0,"No","Yes"))</f>
        <v>N/A</v>
      </c>
      <c r="G42" s="8" t="s">
        <v>1746</v>
      </c>
      <c r="H42" s="9" t="str">
        <f t="shared" ref="H42:H51" si="10">IF($B42="N/A","N/A",IF(G42&lt;0,"No","Yes"))</f>
        <v>N/A</v>
      </c>
      <c r="I42" s="10" t="s">
        <v>1746</v>
      </c>
      <c r="J42" s="10" t="s">
        <v>1746</v>
      </c>
      <c r="K42" s="9" t="str">
        <f t="shared" ref="K42:K51" si="11">IF(J42="Div by 0", "N/A", IF(J42="N/A","N/A", IF(J42&gt;30, "No", IF(J42&lt;-30, "No", "Yes"))))</f>
        <v>N/A</v>
      </c>
    </row>
    <row r="43" spans="1:11" x14ac:dyDescent="0.25">
      <c r="A43" s="72" t="s">
        <v>39</v>
      </c>
      <c r="B43" s="5" t="s">
        <v>213</v>
      </c>
      <c r="C43" s="8" t="s">
        <v>1746</v>
      </c>
      <c r="D43" s="9" t="str">
        <f t="shared" si="8"/>
        <v>N/A</v>
      </c>
      <c r="E43" s="8" t="s">
        <v>1746</v>
      </c>
      <c r="F43" s="9" t="str">
        <f t="shared" si="9"/>
        <v>N/A</v>
      </c>
      <c r="G43" s="8" t="s">
        <v>1746</v>
      </c>
      <c r="H43" s="9" t="str">
        <f t="shared" si="10"/>
        <v>N/A</v>
      </c>
      <c r="I43" s="10" t="s">
        <v>1746</v>
      </c>
      <c r="J43" s="10" t="s">
        <v>1746</v>
      </c>
      <c r="K43" s="9" t="str">
        <f t="shared" si="11"/>
        <v>N/A</v>
      </c>
    </row>
    <row r="44" spans="1:11" x14ac:dyDescent="0.25">
      <c r="A44" s="72" t="s">
        <v>40</v>
      </c>
      <c r="B44" s="5" t="s">
        <v>213</v>
      </c>
      <c r="C44" s="8" t="s">
        <v>1746</v>
      </c>
      <c r="D44" s="9" t="str">
        <f t="shared" si="8"/>
        <v>N/A</v>
      </c>
      <c r="E44" s="8" t="s">
        <v>1746</v>
      </c>
      <c r="F44" s="9" t="str">
        <f t="shared" si="9"/>
        <v>N/A</v>
      </c>
      <c r="G44" s="8" t="s">
        <v>1746</v>
      </c>
      <c r="H44" s="9" t="str">
        <f t="shared" si="10"/>
        <v>N/A</v>
      </c>
      <c r="I44" s="10" t="s">
        <v>1746</v>
      </c>
      <c r="J44" s="10" t="s">
        <v>1746</v>
      </c>
      <c r="K44" s="9" t="str">
        <f t="shared" si="11"/>
        <v>N/A</v>
      </c>
    </row>
    <row r="45" spans="1:11" x14ac:dyDescent="0.25">
      <c r="A45" s="72" t="s">
        <v>163</v>
      </c>
      <c r="B45" s="5" t="s">
        <v>213</v>
      </c>
      <c r="C45" s="8" t="s">
        <v>1746</v>
      </c>
      <c r="D45" s="9" t="str">
        <f t="shared" si="8"/>
        <v>N/A</v>
      </c>
      <c r="E45" s="8" t="s">
        <v>1746</v>
      </c>
      <c r="F45" s="9" t="str">
        <f t="shared" si="9"/>
        <v>N/A</v>
      </c>
      <c r="G45" s="8" t="s">
        <v>1746</v>
      </c>
      <c r="H45" s="9" t="str">
        <f t="shared" si="10"/>
        <v>N/A</v>
      </c>
      <c r="I45" s="10" t="s">
        <v>1746</v>
      </c>
      <c r="J45" s="10" t="s">
        <v>1746</v>
      </c>
      <c r="K45" s="9" t="str">
        <f t="shared" si="11"/>
        <v>N/A</v>
      </c>
    </row>
    <row r="46" spans="1:11" x14ac:dyDescent="0.25">
      <c r="A46" s="72" t="s">
        <v>41</v>
      </c>
      <c r="B46" s="5" t="s">
        <v>213</v>
      </c>
      <c r="C46" s="8" t="s">
        <v>1746</v>
      </c>
      <c r="D46" s="9" t="str">
        <f t="shared" si="8"/>
        <v>N/A</v>
      </c>
      <c r="E46" s="8" t="s">
        <v>1746</v>
      </c>
      <c r="F46" s="9" t="str">
        <f t="shared" si="9"/>
        <v>N/A</v>
      </c>
      <c r="G46" s="8" t="s">
        <v>1746</v>
      </c>
      <c r="H46" s="9" t="str">
        <f t="shared" si="10"/>
        <v>N/A</v>
      </c>
      <c r="I46" s="10" t="s">
        <v>1746</v>
      </c>
      <c r="J46" s="10" t="s">
        <v>1746</v>
      </c>
      <c r="K46" s="9" t="str">
        <f t="shared" si="11"/>
        <v>N/A</v>
      </c>
    </row>
    <row r="47" spans="1:11" x14ac:dyDescent="0.25">
      <c r="A47" s="72" t="s">
        <v>42</v>
      </c>
      <c r="B47" s="5" t="s">
        <v>213</v>
      </c>
      <c r="C47" s="8" t="s">
        <v>1746</v>
      </c>
      <c r="D47" s="9" t="str">
        <f t="shared" si="8"/>
        <v>N/A</v>
      </c>
      <c r="E47" s="8" t="s">
        <v>1746</v>
      </c>
      <c r="F47" s="9" t="str">
        <f t="shared" si="9"/>
        <v>N/A</v>
      </c>
      <c r="G47" s="8" t="s">
        <v>1746</v>
      </c>
      <c r="H47" s="9" t="str">
        <f t="shared" si="10"/>
        <v>N/A</v>
      </c>
      <c r="I47" s="10" t="s">
        <v>1746</v>
      </c>
      <c r="J47" s="10" t="s">
        <v>1746</v>
      </c>
      <c r="K47" s="9" t="str">
        <f t="shared" si="11"/>
        <v>N/A</v>
      </c>
    </row>
    <row r="48" spans="1:11" x14ac:dyDescent="0.25">
      <c r="A48" s="72" t="s">
        <v>43</v>
      </c>
      <c r="B48" s="5" t="s">
        <v>213</v>
      </c>
      <c r="C48" s="8" t="s">
        <v>1746</v>
      </c>
      <c r="D48" s="9" t="str">
        <f t="shared" si="8"/>
        <v>N/A</v>
      </c>
      <c r="E48" s="8" t="s">
        <v>1746</v>
      </c>
      <c r="F48" s="9" t="str">
        <f t="shared" si="9"/>
        <v>N/A</v>
      </c>
      <c r="G48" s="8" t="s">
        <v>1746</v>
      </c>
      <c r="H48" s="9" t="str">
        <f t="shared" si="10"/>
        <v>N/A</v>
      </c>
      <c r="I48" s="10" t="s">
        <v>1746</v>
      </c>
      <c r="J48" s="10" t="s">
        <v>1746</v>
      </c>
      <c r="K48" s="9" t="str">
        <f t="shared" si="11"/>
        <v>N/A</v>
      </c>
    </row>
    <row r="49" spans="1:12" x14ac:dyDescent="0.25">
      <c r="A49" s="72" t="s">
        <v>44</v>
      </c>
      <c r="B49" s="5" t="s">
        <v>213</v>
      </c>
      <c r="C49" s="8" t="s">
        <v>1746</v>
      </c>
      <c r="D49" s="9" t="str">
        <f t="shared" si="8"/>
        <v>N/A</v>
      </c>
      <c r="E49" s="8" t="s">
        <v>1746</v>
      </c>
      <c r="F49" s="9" t="str">
        <f t="shared" si="9"/>
        <v>N/A</v>
      </c>
      <c r="G49" s="8" t="s">
        <v>1746</v>
      </c>
      <c r="H49" s="9" t="str">
        <f t="shared" si="10"/>
        <v>N/A</v>
      </c>
      <c r="I49" s="10" t="s">
        <v>1746</v>
      </c>
      <c r="J49" s="10" t="s">
        <v>1746</v>
      </c>
      <c r="K49" s="9" t="str">
        <f t="shared" si="11"/>
        <v>N/A</v>
      </c>
    </row>
    <row r="50" spans="1:12" x14ac:dyDescent="0.25">
      <c r="A50" s="72" t="s">
        <v>45</v>
      </c>
      <c r="B50" s="5" t="s">
        <v>213</v>
      </c>
      <c r="C50" s="8" t="s">
        <v>1746</v>
      </c>
      <c r="D50" s="9" t="str">
        <f t="shared" si="8"/>
        <v>N/A</v>
      </c>
      <c r="E50" s="8" t="s">
        <v>1746</v>
      </c>
      <c r="F50" s="9" t="str">
        <f t="shared" si="9"/>
        <v>N/A</v>
      </c>
      <c r="G50" s="8" t="s">
        <v>1746</v>
      </c>
      <c r="H50" s="9" t="str">
        <f t="shared" si="10"/>
        <v>N/A</v>
      </c>
      <c r="I50" s="10" t="s">
        <v>1746</v>
      </c>
      <c r="J50" s="10" t="s">
        <v>1746</v>
      </c>
      <c r="K50" s="9" t="str">
        <f t="shared" si="11"/>
        <v>N/A</v>
      </c>
    </row>
    <row r="51" spans="1:12" x14ac:dyDescent="0.25">
      <c r="A51" s="72" t="s">
        <v>50</v>
      </c>
      <c r="B51" s="5" t="s">
        <v>213</v>
      </c>
      <c r="C51" s="8" t="s">
        <v>1746</v>
      </c>
      <c r="D51" s="9" t="str">
        <f t="shared" si="8"/>
        <v>N/A</v>
      </c>
      <c r="E51" s="8" t="s">
        <v>1746</v>
      </c>
      <c r="F51" s="9" t="str">
        <f t="shared" si="9"/>
        <v>N/A</v>
      </c>
      <c r="G51" s="8" t="s">
        <v>1746</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t="s">
        <v>1746</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t="s">
        <v>1746</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t="s">
        <v>1746</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t="s">
        <v>1746</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t="s">
        <v>1746</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t="s">
        <v>1746</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2135282</v>
      </c>
      <c r="D7" s="32" t="str">
        <f>IF($B7="N/A","N/A",IF(C7&gt;15,"No",IF(C7&lt;-15,"No","Yes")))</f>
        <v>N/A</v>
      </c>
      <c r="E7" s="31">
        <v>2112059</v>
      </c>
      <c r="F7" s="32" t="str">
        <f>IF($B7="N/A","N/A",IF(E7&gt;15,"No",IF(E7&lt;-15,"No","Yes")))</f>
        <v>N/A</v>
      </c>
      <c r="G7" s="31">
        <v>2051565</v>
      </c>
      <c r="H7" s="32" t="str">
        <f>IF($B7="N/A","N/A",IF(G7&gt;15,"No",IF(G7&lt;-15,"No","Yes")))</f>
        <v>N/A</v>
      </c>
      <c r="I7" s="33">
        <v>-1.0900000000000001</v>
      </c>
      <c r="J7" s="33">
        <v>-2.86</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3" t="s">
        <v>119</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1.0771411E-3</v>
      </c>
      <c r="D13" s="9" t="str">
        <f t="shared" si="1"/>
        <v>No</v>
      </c>
      <c r="E13" s="9">
        <v>3.787773E-4</v>
      </c>
      <c r="F13" s="9" t="str">
        <f t="shared" si="2"/>
        <v>No</v>
      </c>
      <c r="G13" s="9">
        <v>0</v>
      </c>
      <c r="H13" s="9" t="str">
        <f t="shared" si="3"/>
        <v>No</v>
      </c>
      <c r="I13" s="10">
        <v>-64.8</v>
      </c>
      <c r="J13" s="10">
        <v>-100</v>
      </c>
      <c r="K13" s="9" t="str">
        <f t="shared" si="0"/>
        <v>No</v>
      </c>
    </row>
    <row r="14" spans="1:11" x14ac:dyDescent="0.25">
      <c r="A14" s="3" t="s">
        <v>13</v>
      </c>
      <c r="B14" s="35" t="s">
        <v>213</v>
      </c>
      <c r="C14" s="36">
        <v>2135282</v>
      </c>
      <c r="D14" s="9" t="str">
        <f>IF($B14="N/A","N/A",IF(C14&gt;15,"No",IF(C14&lt;-15,"No","Yes")))</f>
        <v>N/A</v>
      </c>
      <c r="E14" s="36">
        <v>2112059</v>
      </c>
      <c r="F14" s="9" t="str">
        <f>IF($B14="N/A","N/A",IF(E14&gt;15,"No",IF(E14&lt;-15,"No","Yes")))</f>
        <v>N/A</v>
      </c>
      <c r="G14" s="36">
        <v>2051565</v>
      </c>
      <c r="H14" s="9" t="str">
        <f>IF($B14="N/A","N/A",IF(G14&gt;15,"No",IF(G14&lt;-15,"No","Yes")))</f>
        <v>N/A</v>
      </c>
      <c r="I14" s="10">
        <v>-1.0900000000000001</v>
      </c>
      <c r="J14" s="10">
        <v>-2.86</v>
      </c>
      <c r="K14" s="9" t="str">
        <f t="shared" si="0"/>
        <v>Yes</v>
      </c>
    </row>
    <row r="15" spans="1:11" ht="14.25" customHeight="1" x14ac:dyDescent="0.25">
      <c r="A15" s="3" t="s">
        <v>444</v>
      </c>
      <c r="B15" s="35" t="s">
        <v>213</v>
      </c>
      <c r="C15" s="9">
        <v>2.0137854999999999E-3</v>
      </c>
      <c r="D15" s="9" t="str">
        <f>IF($B15="N/A","N/A",IF(C15&gt;15,"No",IF(C15&lt;-15,"No","Yes")))</f>
        <v>N/A</v>
      </c>
      <c r="E15" s="9">
        <v>3.9298145E-3</v>
      </c>
      <c r="F15" s="9" t="str">
        <f>IF($B15="N/A","N/A",IF(E15&gt;15,"No",IF(E15&lt;-15,"No","Yes")))</f>
        <v>N/A</v>
      </c>
      <c r="G15" s="9">
        <v>4.0944351999999996E-3</v>
      </c>
      <c r="H15" s="9" t="str">
        <f>IF($B15="N/A","N/A",IF(G15&gt;15,"No",IF(G15&lt;-15,"No","Yes")))</f>
        <v>N/A</v>
      </c>
      <c r="I15" s="10">
        <v>95.15</v>
      </c>
      <c r="J15" s="10">
        <v>4.1890000000000001</v>
      </c>
      <c r="K15" s="9" t="str">
        <f t="shared" si="0"/>
        <v>Yes</v>
      </c>
    </row>
    <row r="16" spans="1:11" ht="12.75" customHeight="1" x14ac:dyDescent="0.25">
      <c r="A16" s="3" t="s">
        <v>862</v>
      </c>
      <c r="B16" s="35" t="s">
        <v>213</v>
      </c>
      <c r="C16" s="37">
        <v>453.81395349000002</v>
      </c>
      <c r="D16" s="9" t="str">
        <f>IF($B16="N/A","N/A",IF(C16&gt;15,"No",IF(C16&lt;-15,"No","Yes")))</f>
        <v>N/A</v>
      </c>
      <c r="E16" s="37">
        <v>510.42168674999999</v>
      </c>
      <c r="F16" s="9" t="str">
        <f>IF($B16="N/A","N/A",IF(E16&gt;15,"No",IF(E16&lt;-15,"No","Yes")))</f>
        <v>N/A</v>
      </c>
      <c r="G16" s="37">
        <v>1047.25</v>
      </c>
      <c r="H16" s="9" t="str">
        <f>IF($B16="N/A","N/A",IF(G16&gt;15,"No",IF(G16&lt;-15,"No","Yes")))</f>
        <v>N/A</v>
      </c>
      <c r="I16" s="10">
        <v>12.47</v>
      </c>
      <c r="J16" s="10">
        <v>105.2</v>
      </c>
      <c r="K16" s="9" t="str">
        <f t="shared" si="0"/>
        <v>No</v>
      </c>
    </row>
    <row r="17" spans="1:11" x14ac:dyDescent="0.25">
      <c r="A17" s="3" t="s">
        <v>131</v>
      </c>
      <c r="B17" s="35" t="s">
        <v>213</v>
      </c>
      <c r="C17" s="36">
        <v>511</v>
      </c>
      <c r="D17" s="9" t="str">
        <f>IF($B17="N/A","N/A",IF(C17&gt;15,"No",IF(C17&lt;-15,"No","Yes")))</f>
        <v>N/A</v>
      </c>
      <c r="E17" s="36">
        <v>862</v>
      </c>
      <c r="F17" s="9" t="str">
        <f>IF($B17="N/A","N/A",IF(E17&gt;15,"No",IF(E17&lt;-15,"No","Yes")))</f>
        <v>N/A</v>
      </c>
      <c r="G17" s="36">
        <v>705</v>
      </c>
      <c r="H17" s="9" t="str">
        <f>IF($B17="N/A","N/A",IF(G17&gt;15,"No",IF(G17&lt;-15,"No","Yes")))</f>
        <v>N/A</v>
      </c>
      <c r="I17" s="10">
        <v>68.69</v>
      </c>
      <c r="J17" s="10">
        <v>-18.2</v>
      </c>
      <c r="K17" s="9" t="str">
        <f t="shared" si="0"/>
        <v>Yes</v>
      </c>
    </row>
    <row r="18" spans="1:11" x14ac:dyDescent="0.25">
      <c r="A18" s="3" t="s">
        <v>346</v>
      </c>
      <c r="B18" s="35" t="s">
        <v>213</v>
      </c>
      <c r="C18" s="8" t="s">
        <v>213</v>
      </c>
      <c r="D18" s="9" t="str">
        <f>IF($B18="N/A","N/A",IF(C18&gt;15,"No",IF(C18&lt;-15,"No","Yes")))</f>
        <v>N/A</v>
      </c>
      <c r="E18" s="8">
        <v>4.0813253799999998E-2</v>
      </c>
      <c r="F18" s="9" t="str">
        <f>IF($B18="N/A","N/A",IF(E18&gt;15,"No",IF(E18&lt;-15,"No","Yes")))</f>
        <v>N/A</v>
      </c>
      <c r="G18" s="8">
        <v>3.4364009899999999E-2</v>
      </c>
      <c r="H18" s="9" t="str">
        <f>IF($B18="N/A","N/A",IF(G18&gt;15,"No",IF(G18&lt;-15,"No","Yes")))</f>
        <v>N/A</v>
      </c>
      <c r="I18" s="10" t="s">
        <v>213</v>
      </c>
      <c r="J18" s="10">
        <v>-15.8</v>
      </c>
      <c r="K18" s="9" t="str">
        <f t="shared" si="0"/>
        <v>Yes</v>
      </c>
    </row>
    <row r="19" spans="1:11" ht="27.75" customHeight="1" x14ac:dyDescent="0.25">
      <c r="A19" s="3" t="s">
        <v>841</v>
      </c>
      <c r="B19" s="35" t="s">
        <v>213</v>
      </c>
      <c r="C19" s="37">
        <v>45.753424658</v>
      </c>
      <c r="D19" s="9" t="str">
        <f>IF($B19="N/A","N/A",IF(C19&gt;60,"No",IF(C19&lt;15,"No","Yes")))</f>
        <v>N/A</v>
      </c>
      <c r="E19" s="37">
        <v>80.888631090000004</v>
      </c>
      <c r="F19" s="9" t="str">
        <f>IF($B19="N/A","N/A",IF(E19&gt;60,"No",IF(E19&lt;15,"No","Yes")))</f>
        <v>N/A</v>
      </c>
      <c r="G19" s="37">
        <v>36.373049645000002</v>
      </c>
      <c r="H19" s="9" t="str">
        <f>IF($B19="N/A","N/A",IF(G19&gt;60,"No",IF(G19&lt;15,"No","Yes")))</f>
        <v>N/A</v>
      </c>
      <c r="I19" s="10">
        <v>76.790000000000006</v>
      </c>
      <c r="J19" s="10">
        <v>-55</v>
      </c>
      <c r="K19" s="9" t="str">
        <f t="shared" si="0"/>
        <v>No</v>
      </c>
    </row>
    <row r="20" spans="1:11" x14ac:dyDescent="0.25">
      <c r="A20" s="3" t="s">
        <v>27</v>
      </c>
      <c r="B20" s="35" t="s">
        <v>217</v>
      </c>
      <c r="C20" s="36">
        <v>0</v>
      </c>
      <c r="D20" s="9" t="str">
        <f>IF($B20="N/A","N/A",IF(C20="N/A","N/A",IF(C20=0,"Yes","No")))</f>
        <v>Yes</v>
      </c>
      <c r="E20" s="36">
        <v>0</v>
      </c>
      <c r="F20" s="9" t="str">
        <f>IF($B20="N/A","N/A",IF(E20="N/A","N/A",IF(E20=0,"Yes","No")))</f>
        <v>Yes</v>
      </c>
      <c r="G20" s="36">
        <v>0</v>
      </c>
      <c r="H20" s="9" t="str">
        <f>IF($B20="N/A","N/A",IF(G20=0,"Yes","No"))</f>
        <v>Yes</v>
      </c>
      <c r="I20" s="10" t="s">
        <v>1746</v>
      </c>
      <c r="J20" s="10" t="s">
        <v>1746</v>
      </c>
      <c r="K20" s="9" t="str">
        <f t="shared" si="0"/>
        <v>N/A</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2135282</v>
      </c>
      <c r="D6" s="9" t="str">
        <f>IF($B6="N/A","N/A",IF(C6&gt;15,"No",IF(C6&lt;-15,"No","Yes")))</f>
        <v>N/A</v>
      </c>
      <c r="E6" s="36">
        <v>2112059</v>
      </c>
      <c r="F6" s="9" t="str">
        <f>IF($B6="N/A","N/A",IF(E6&gt;15,"No",IF(E6&lt;-15,"No","Yes")))</f>
        <v>N/A</v>
      </c>
      <c r="G6" s="36">
        <v>2051565</v>
      </c>
      <c r="H6" s="9" t="str">
        <f>IF($B6="N/A","N/A",IF(G6&gt;15,"No",IF(G6&lt;-15,"No","Yes")))</f>
        <v>N/A</v>
      </c>
      <c r="I6" s="10">
        <v>-1.0900000000000001</v>
      </c>
      <c r="J6" s="10">
        <v>-2.86</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59.949137397000001</v>
      </c>
      <c r="D9" s="9" t="str">
        <f>IF($B9="N/A","N/A",IF(C9&gt;60,"No",IF(C9&lt;15,"No","Yes")))</f>
        <v>Yes</v>
      </c>
      <c r="E9" s="37">
        <v>63.401471739000002</v>
      </c>
      <c r="F9" s="9" t="str">
        <f>IF($B9="N/A","N/A",IF(E9&gt;60,"No",IF(E9&lt;15,"No","Yes")))</f>
        <v>No</v>
      </c>
      <c r="G9" s="37">
        <v>65.962333146000006</v>
      </c>
      <c r="H9" s="9" t="str">
        <f>IF($B9="N/A","N/A",IF(G9&gt;60,"No",IF(G9&lt;15,"No","Yes")))</f>
        <v>No</v>
      </c>
      <c r="I9" s="10">
        <v>5.7590000000000003</v>
      </c>
      <c r="J9" s="10">
        <v>4.0389999999999997</v>
      </c>
      <c r="K9" s="9" t="str">
        <f t="shared" si="0"/>
        <v>Yes</v>
      </c>
    </row>
    <row r="10" spans="1:11" x14ac:dyDescent="0.25">
      <c r="A10" s="3" t="s">
        <v>14</v>
      </c>
      <c r="B10" s="35" t="s">
        <v>272</v>
      </c>
      <c r="C10" s="9">
        <v>17.466264409000001</v>
      </c>
      <c r="D10" s="9" t="str">
        <f>IF($B10="N/A","N/A",IF(C10&gt;15,"No",IF(C10&lt;=0,"No","Yes")))</f>
        <v>No</v>
      </c>
      <c r="E10" s="9">
        <v>17.621856208000001</v>
      </c>
      <c r="F10" s="9" t="str">
        <f>IF($B10="N/A","N/A",IF(E10&gt;15,"No",IF(E10&lt;=0,"No","Yes")))</f>
        <v>No</v>
      </c>
      <c r="G10" s="9">
        <v>18.645668062999999</v>
      </c>
      <c r="H10" s="9" t="str">
        <f>IF($B10="N/A","N/A",IF(G10&gt;15,"No",IF(G10&lt;=0,"No","Yes")))</f>
        <v>No</v>
      </c>
      <c r="I10" s="10">
        <v>0.89080000000000004</v>
      </c>
      <c r="J10" s="10">
        <v>5.81</v>
      </c>
      <c r="K10" s="9" t="str">
        <f t="shared" si="0"/>
        <v>Yes</v>
      </c>
    </row>
    <row r="11" spans="1:11" x14ac:dyDescent="0.25">
      <c r="A11" s="3" t="s">
        <v>877</v>
      </c>
      <c r="B11" s="35" t="s">
        <v>213</v>
      </c>
      <c r="C11" s="37">
        <v>65.979689183999994</v>
      </c>
      <c r="D11" s="9" t="str">
        <f>IF($B11="N/A","N/A",IF(C11&gt;15,"No",IF(C11&lt;-15,"No","Yes")))</f>
        <v>N/A</v>
      </c>
      <c r="E11" s="37">
        <v>75.450102637000001</v>
      </c>
      <c r="F11" s="9" t="str">
        <f>IF($B11="N/A","N/A",IF(E11&gt;15,"No",IF(E11&lt;-15,"No","Yes")))</f>
        <v>N/A</v>
      </c>
      <c r="G11" s="37">
        <v>79.500637862000005</v>
      </c>
      <c r="H11" s="9" t="str">
        <f>IF($B11="N/A","N/A",IF(G11&gt;15,"No",IF(G11&lt;-15,"No","Yes")))</f>
        <v>N/A</v>
      </c>
      <c r="I11" s="10">
        <v>14.35</v>
      </c>
      <c r="J11" s="10">
        <v>5.3680000000000003</v>
      </c>
      <c r="K11" s="9" t="str">
        <f t="shared" si="0"/>
        <v>Yes</v>
      </c>
    </row>
    <row r="12" spans="1:11" x14ac:dyDescent="0.25">
      <c r="A12" s="3" t="s">
        <v>939</v>
      </c>
      <c r="B12" s="35" t="s">
        <v>213</v>
      </c>
      <c r="C12" s="9">
        <v>1.7000564797</v>
      </c>
      <c r="D12" s="9" t="str">
        <f>IF($B12="N/A","N/A",IF(C12&gt;15,"No",IF(C12&lt;-15,"No","Yes")))</f>
        <v>N/A</v>
      </c>
      <c r="E12" s="9">
        <v>1.269093335</v>
      </c>
      <c r="F12" s="9" t="str">
        <f>IF($B12="N/A","N/A",IF(E12&gt;15,"No",IF(E12&lt;-15,"No","Yes")))</f>
        <v>N/A</v>
      </c>
      <c r="G12" s="9">
        <v>1.1608211291999999</v>
      </c>
      <c r="H12" s="9" t="str">
        <f>IF($B12="N/A","N/A",IF(G12&gt;15,"No",IF(G12&lt;-15,"No","Yes")))</f>
        <v>N/A</v>
      </c>
      <c r="I12" s="10">
        <v>-25.3</v>
      </c>
      <c r="J12" s="10">
        <v>-8.5299999999999994</v>
      </c>
      <c r="K12" s="9" t="str">
        <f t="shared" si="0"/>
        <v>Yes</v>
      </c>
    </row>
    <row r="13" spans="1:11" x14ac:dyDescent="0.25">
      <c r="A13" s="3" t="s">
        <v>51</v>
      </c>
      <c r="B13" s="35" t="s">
        <v>273</v>
      </c>
      <c r="C13" s="9">
        <v>99.997002738000006</v>
      </c>
      <c r="D13" s="9" t="str">
        <f>IF($B13="N/A","N/A",IF(C13&gt;99,"No",IF(C13&lt;95,"No","Yes")))</f>
        <v>No</v>
      </c>
      <c r="E13" s="9">
        <v>99.995833450000006</v>
      </c>
      <c r="F13" s="9" t="str">
        <f>IF($B13="N/A","N/A",IF(E13&gt;99,"No",IF(E13&lt;95,"No","Yes")))</f>
        <v>No</v>
      </c>
      <c r="G13" s="9">
        <v>99.999366336999998</v>
      </c>
      <c r="H13" s="9" t="str">
        <f>IF($B13="N/A","N/A",IF(G13&gt;99,"No",IF(G13&lt;95,"No","Yes")))</f>
        <v>No</v>
      </c>
      <c r="I13" s="10">
        <v>-1E-3</v>
      </c>
      <c r="J13" s="10">
        <v>3.5000000000000001E-3</v>
      </c>
      <c r="K13" s="9" t="str">
        <f t="shared" si="0"/>
        <v>Yes</v>
      </c>
    </row>
    <row r="14" spans="1:11" x14ac:dyDescent="0.25">
      <c r="A14" s="3" t="s">
        <v>52</v>
      </c>
      <c r="B14" s="35" t="s">
        <v>274</v>
      </c>
      <c r="C14" s="9">
        <v>1.0771411E-3</v>
      </c>
      <c r="D14" s="9" t="str">
        <f>IF($B14="N/A","N/A",IF(C14&gt;6,"No",IF(C14&lt;=0,"No","Yes")))</f>
        <v>Yes</v>
      </c>
      <c r="E14" s="9">
        <v>3.787773E-4</v>
      </c>
      <c r="F14" s="9" t="str">
        <f>IF($B14="N/A","N/A",IF(E14&gt;6,"No",IF(E14&lt;=0,"No","Yes")))</f>
        <v>Yes</v>
      </c>
      <c r="G14" s="9">
        <v>0</v>
      </c>
      <c r="H14" s="9" t="str">
        <f>IF($B14="N/A","N/A",IF(G14&gt;6,"No",IF(G14&lt;=0,"No","Yes")))</f>
        <v>No</v>
      </c>
      <c r="I14" s="10">
        <v>-64.8</v>
      </c>
      <c r="J14" s="10">
        <v>-100</v>
      </c>
      <c r="K14" s="9" t="str">
        <f t="shared" si="0"/>
        <v>No</v>
      </c>
    </row>
    <row r="15" spans="1:11" x14ac:dyDescent="0.25">
      <c r="A15" s="3" t="s">
        <v>164</v>
      </c>
      <c r="B15" s="35" t="s">
        <v>213</v>
      </c>
      <c r="C15" s="9">
        <v>99.993724294000003</v>
      </c>
      <c r="D15" s="9" t="str">
        <f>IF($B15="N/A","N/A",IF(C15&gt;15,"No",IF(C15&lt;-15,"No","Yes")))</f>
        <v>N/A</v>
      </c>
      <c r="E15" s="9">
        <v>99.980965647999994</v>
      </c>
      <c r="F15" s="9" t="str">
        <f>IF($B15="N/A","N/A",IF(E15&gt;15,"No",IF(E15&lt;-15,"No","Yes")))</f>
        <v>N/A</v>
      </c>
      <c r="G15" s="9">
        <v>99.944724773999994</v>
      </c>
      <c r="H15" s="9" t="str">
        <f>IF($B15="N/A","N/A",IF(G15&gt;15,"No",IF(G15&lt;-15,"No","Yes")))</f>
        <v>N/A</v>
      </c>
      <c r="I15" s="10">
        <v>-1.2999999999999999E-2</v>
      </c>
      <c r="J15" s="10">
        <v>-3.5999999999999997E-2</v>
      </c>
      <c r="K15" s="9" t="str">
        <f t="shared" si="0"/>
        <v>Yes</v>
      </c>
    </row>
    <row r="16" spans="1:11" x14ac:dyDescent="0.25">
      <c r="A16" s="3" t="s">
        <v>165</v>
      </c>
      <c r="B16" s="35"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5">
      <c r="A17" s="3" t="s">
        <v>21</v>
      </c>
      <c r="B17" s="35" t="s">
        <v>275</v>
      </c>
      <c r="C17" s="9">
        <v>100</v>
      </c>
      <c r="D17" s="9" t="str">
        <f>IF($B17="N/A","N/A",IF(C17&gt;98,"Yes","No"))</f>
        <v>Yes</v>
      </c>
      <c r="E17" s="9">
        <v>100</v>
      </c>
      <c r="F17" s="9" t="str">
        <f>IF($B17="N/A","N/A",IF(E17&gt;98,"Yes","No"))</f>
        <v>Yes</v>
      </c>
      <c r="G17" s="9">
        <v>99.999951256000003</v>
      </c>
      <c r="H17" s="9" t="str">
        <f>IF($B17="N/A","N/A",IF(G17&gt;98,"Yes","No"))</f>
        <v>Yes</v>
      </c>
      <c r="I17" s="10">
        <v>0</v>
      </c>
      <c r="J17" s="10">
        <v>0</v>
      </c>
      <c r="K17" s="9" t="str">
        <f t="shared" si="0"/>
        <v>Yes</v>
      </c>
    </row>
    <row r="18" spans="1:11" x14ac:dyDescent="0.25">
      <c r="A18" s="3" t="s">
        <v>53</v>
      </c>
      <c r="B18" s="35" t="s">
        <v>275</v>
      </c>
      <c r="C18" s="9">
        <v>99.999531664000003</v>
      </c>
      <c r="D18" s="9" t="str">
        <f>IF($B18="N/A","N/A",IF(C18&gt;98,"Yes","No"))</f>
        <v>Yes</v>
      </c>
      <c r="E18" s="9">
        <v>99.999810603</v>
      </c>
      <c r="F18" s="9" t="str">
        <f>IF($B18="N/A","N/A",IF(E18&gt;98,"Yes","No"))</f>
        <v>Yes</v>
      </c>
      <c r="G18" s="9">
        <v>100</v>
      </c>
      <c r="H18" s="9" t="str">
        <f>IF($B18="N/A","N/A",IF(G18&gt;98,"Yes","No"))</f>
        <v>Yes</v>
      </c>
      <c r="I18" s="10">
        <v>2.9999999999999997E-4</v>
      </c>
      <c r="J18" s="10">
        <v>2.0000000000000001E-4</v>
      </c>
      <c r="K18" s="9" t="str">
        <f t="shared" si="0"/>
        <v>Yes</v>
      </c>
    </row>
    <row r="19" spans="1:11" ht="12.75" customHeight="1" x14ac:dyDescent="0.25">
      <c r="A19" s="3" t="s">
        <v>678</v>
      </c>
      <c r="B19" s="35" t="s">
        <v>223</v>
      </c>
      <c r="C19" s="9">
        <v>99.688237900000004</v>
      </c>
      <c r="D19" s="9" t="str">
        <f>IF($B19="N/A","N/A",IF(C19&gt;100,"No",IF(C19&lt;98,"No","Yes")))</f>
        <v>Yes</v>
      </c>
      <c r="E19" s="9">
        <v>99.568288574999997</v>
      </c>
      <c r="F19" s="9" t="str">
        <f>IF($B19="N/A","N/A",IF(E19&gt;100,"No",IF(E19&lt;98,"No","Yes")))</f>
        <v>Yes</v>
      </c>
      <c r="G19" s="9">
        <v>99.568524517</v>
      </c>
      <c r="H19" s="9" t="str">
        <f>IF($B19="N/A","N/A",IF(G19&gt;100,"No",IF(G19&lt;98,"No","Yes")))</f>
        <v>Yes</v>
      </c>
      <c r="I19" s="10">
        <v>-0.12</v>
      </c>
      <c r="J19" s="10">
        <v>2.0000000000000001E-4</v>
      </c>
      <c r="K19" s="9" t="str">
        <f>IF(J19="Div by 0", "N/A", IF(J19="N/A","N/A", IF(J19&gt;30, "No", IF(J19&lt;-30, "No", "Yes"))))</f>
        <v>Yes</v>
      </c>
    </row>
    <row r="20" spans="1:11" x14ac:dyDescent="0.25">
      <c r="A20" s="3" t="s">
        <v>679</v>
      </c>
      <c r="B20" s="35" t="s">
        <v>223</v>
      </c>
      <c r="C20" s="9">
        <v>99.824660162000001</v>
      </c>
      <c r="D20" s="9" t="str">
        <f>IF($B20="N/A","N/A",IF(C20&gt;100,"No",IF(C20&lt;98,"No","Yes")))</f>
        <v>Yes</v>
      </c>
      <c r="E20" s="9">
        <v>99.795081482000001</v>
      </c>
      <c r="F20" s="9" t="str">
        <f>IF($B20="N/A","N/A",IF(E20&gt;100,"No",IF(E20&lt;98,"No","Yes")))</f>
        <v>Yes</v>
      </c>
      <c r="G20" s="9">
        <v>99.803710826</v>
      </c>
      <c r="H20" s="9" t="str">
        <f>IF($B20="N/A","N/A",IF(G20&gt;100,"No",IF(G20&lt;98,"No","Yes")))</f>
        <v>Yes</v>
      </c>
      <c r="I20" s="10">
        <v>-0.03</v>
      </c>
      <c r="J20" s="10">
        <v>8.6E-3</v>
      </c>
      <c r="K20" s="9" t="str">
        <f>IF(J20="Div by 0", "N/A", IF(J20="N/A","N/A", IF(J20&gt;30, "No", IF(J20&lt;-30, "No", "Yes"))))</f>
        <v>Yes</v>
      </c>
    </row>
    <row r="21" spans="1:11" x14ac:dyDescent="0.25">
      <c r="A21" s="3" t="s">
        <v>680</v>
      </c>
      <c r="B21" s="35" t="s">
        <v>223</v>
      </c>
      <c r="C21" s="9">
        <v>99.824660162000001</v>
      </c>
      <c r="D21" s="9" t="str">
        <f>IF($B21="N/A","N/A",IF(C21&gt;100,"No",IF(C21&lt;98,"No","Yes")))</f>
        <v>Yes</v>
      </c>
      <c r="E21" s="9">
        <v>99.795081482000001</v>
      </c>
      <c r="F21" s="9" t="str">
        <f>IF($B21="N/A","N/A",IF(E21&gt;100,"No",IF(E21&lt;98,"No","Yes")))</f>
        <v>Yes</v>
      </c>
      <c r="G21" s="9">
        <v>99.803710826</v>
      </c>
      <c r="H21" s="9" t="str">
        <f>IF($B21="N/A","N/A",IF(G21&gt;100,"No",IF(G21&lt;98,"No","Yes")))</f>
        <v>Yes</v>
      </c>
      <c r="I21" s="10">
        <v>-0.03</v>
      </c>
      <c r="J21" s="10">
        <v>8.6E-3</v>
      </c>
      <c r="K21" s="9" t="str">
        <f>IF(J21="Div by 0", "N/A", IF(J21="N/A","N/A", IF(J21&gt;30, "No", IF(J21&lt;-30, "No", "Yes"))))</f>
        <v>Yes</v>
      </c>
    </row>
    <row r="22" spans="1:11" ht="15" customHeight="1" x14ac:dyDescent="0.25">
      <c r="A22" s="3" t="s">
        <v>1713</v>
      </c>
      <c r="B22" s="35" t="s">
        <v>213</v>
      </c>
      <c r="C22" s="9">
        <v>66.318500319999998</v>
      </c>
      <c r="D22" s="9" t="str">
        <f>IF($B22="N/A","N/A",IF(C22&gt;15,"No",IF(C22&lt;-15,"No","Yes")))</f>
        <v>N/A</v>
      </c>
      <c r="E22" s="9">
        <v>67.942278127999998</v>
      </c>
      <c r="F22" s="9" t="str">
        <f>IF($B22="N/A","N/A",IF(E22&gt;15,"No",IF(E22&lt;-15,"No","Yes")))</f>
        <v>N/A</v>
      </c>
      <c r="G22" s="9">
        <v>65.815316600000003</v>
      </c>
      <c r="H22" s="9" t="str">
        <f>IF($B22="N/A","N/A",IF(G22&gt;15,"No",IF(G22&lt;-15,"No","Yes")))</f>
        <v>N/A</v>
      </c>
      <c r="I22" s="10">
        <v>2.448</v>
      </c>
      <c r="J22" s="10">
        <v>-3.13</v>
      </c>
      <c r="K22" s="9" t="str">
        <f t="shared" ref="K22:K31" si="1">IF(J22="Div by 0", "N/A", IF(J22="N/A","N/A", IF(J22&gt;30, "No", IF(J22&lt;-30, "No", "Yes"))))</f>
        <v>Yes</v>
      </c>
    </row>
    <row r="23" spans="1:11" x14ac:dyDescent="0.25">
      <c r="A23" s="3" t="s">
        <v>940</v>
      </c>
      <c r="B23" s="35" t="s">
        <v>213</v>
      </c>
      <c r="C23" s="9">
        <v>32.607028018000001</v>
      </c>
      <c r="D23" s="9" t="str">
        <f>IF($B23="N/A","N/A",IF(C23&gt;15,"No",IF(C23&lt;-15,"No","Yes")))</f>
        <v>N/A</v>
      </c>
      <c r="E23" s="9">
        <v>30.928539401999998</v>
      </c>
      <c r="F23" s="9" t="str">
        <f>IF($B23="N/A","N/A",IF(E23&gt;15,"No",IF(E23&lt;-15,"No","Yes")))</f>
        <v>N/A</v>
      </c>
      <c r="G23" s="9">
        <v>33.064611650000003</v>
      </c>
      <c r="H23" s="9" t="str">
        <f>IF($B23="N/A","N/A",IF(G23&gt;15,"No",IF(G23&lt;-15,"No","Yes")))</f>
        <v>N/A</v>
      </c>
      <c r="I23" s="10">
        <v>-5.15</v>
      </c>
      <c r="J23" s="10">
        <v>6.9059999999999997</v>
      </c>
      <c r="K23" s="9" t="str">
        <f t="shared" si="1"/>
        <v>Yes</v>
      </c>
    </row>
    <row r="24" spans="1:11" ht="25" x14ac:dyDescent="0.25">
      <c r="A24" s="3" t="s">
        <v>941</v>
      </c>
      <c r="B24" s="35" t="s">
        <v>213</v>
      </c>
      <c r="C24" s="9">
        <v>0.51056488089999996</v>
      </c>
      <c r="D24" s="9" t="str">
        <f>IF($B24="N/A","N/A",IF(C24&gt;15,"No",IF(C24&lt;-15,"No","Yes")))</f>
        <v>N/A</v>
      </c>
      <c r="E24" s="9">
        <v>0.56267367530000001</v>
      </c>
      <c r="F24" s="9" t="str">
        <f>IF($B24="N/A","N/A",IF(E24&gt;15,"No",IF(E24&lt;-15,"No","Yes")))</f>
        <v>N/A</v>
      </c>
      <c r="G24" s="9">
        <v>0.52072442259999996</v>
      </c>
      <c r="H24" s="9" t="str">
        <f>IF($B24="N/A","N/A",IF(G24&gt;15,"No",IF(G24&lt;-15,"No","Yes")))</f>
        <v>N/A</v>
      </c>
      <c r="I24" s="10">
        <v>10.210000000000001</v>
      </c>
      <c r="J24" s="10">
        <v>-7.46</v>
      </c>
      <c r="K24" s="9" t="str">
        <f t="shared" si="1"/>
        <v>Yes</v>
      </c>
    </row>
    <row r="25" spans="1:11" x14ac:dyDescent="0.25">
      <c r="A25" s="3" t="s">
        <v>166</v>
      </c>
      <c r="B25" s="35" t="s">
        <v>213</v>
      </c>
      <c r="C25" s="9">
        <v>99.824660162000001</v>
      </c>
      <c r="D25" s="9" t="str">
        <f t="shared" ref="D25:D27" si="2">IF($B25="N/A","N/A",IF(C25&gt;15,"No",IF(C25&lt;-15,"No","Yes")))</f>
        <v>N/A</v>
      </c>
      <c r="E25" s="9">
        <v>99.795081482000001</v>
      </c>
      <c r="F25" s="9" t="str">
        <f t="shared" ref="F25:F27" si="3">IF($B25="N/A","N/A",IF(E25&gt;15,"No",IF(E25&lt;-15,"No","Yes")))</f>
        <v>N/A</v>
      </c>
      <c r="G25" s="9">
        <v>99.803710826</v>
      </c>
      <c r="H25" s="9" t="str">
        <f t="shared" ref="H25:H27" si="4">IF($B25="N/A","N/A",IF(G25&gt;15,"No",IF(G25&lt;-15,"No","Yes")))</f>
        <v>N/A</v>
      </c>
      <c r="I25" s="10">
        <v>-0.03</v>
      </c>
      <c r="J25" s="10">
        <v>8.6E-3</v>
      </c>
      <c r="K25" s="9" t="str">
        <f t="shared" si="1"/>
        <v>Yes</v>
      </c>
    </row>
    <row r="26" spans="1:11" x14ac:dyDescent="0.25">
      <c r="A26" s="3" t="s">
        <v>167</v>
      </c>
      <c r="B26" s="35" t="s">
        <v>213</v>
      </c>
      <c r="C26" s="9">
        <v>99.824660162000001</v>
      </c>
      <c r="D26" s="9" t="str">
        <f t="shared" si="2"/>
        <v>N/A</v>
      </c>
      <c r="E26" s="9">
        <v>99.795081482000001</v>
      </c>
      <c r="F26" s="9" t="str">
        <f t="shared" si="3"/>
        <v>N/A</v>
      </c>
      <c r="G26" s="9">
        <v>99.803710826</v>
      </c>
      <c r="H26" s="9" t="str">
        <f t="shared" si="4"/>
        <v>N/A</v>
      </c>
      <c r="I26" s="10">
        <v>-0.03</v>
      </c>
      <c r="J26" s="10">
        <v>8.6E-3</v>
      </c>
      <c r="K26" s="9" t="str">
        <f t="shared" si="1"/>
        <v>Yes</v>
      </c>
    </row>
    <row r="27" spans="1:11" x14ac:dyDescent="0.25">
      <c r="A27" s="3" t="s">
        <v>168</v>
      </c>
      <c r="B27" s="35" t="s">
        <v>213</v>
      </c>
      <c r="C27" s="9">
        <v>99.824660162000001</v>
      </c>
      <c r="D27" s="9" t="str">
        <f t="shared" si="2"/>
        <v>N/A</v>
      </c>
      <c r="E27" s="9">
        <v>99.795081482000001</v>
      </c>
      <c r="F27" s="9" t="str">
        <f t="shared" si="3"/>
        <v>N/A</v>
      </c>
      <c r="G27" s="9">
        <v>99.803710826</v>
      </c>
      <c r="H27" s="9" t="str">
        <f t="shared" si="4"/>
        <v>N/A</v>
      </c>
      <c r="I27" s="10">
        <v>-0.03</v>
      </c>
      <c r="J27" s="10">
        <v>8.6E-3</v>
      </c>
      <c r="K27" s="9" t="str">
        <f t="shared" si="1"/>
        <v>Yes</v>
      </c>
    </row>
    <row r="28" spans="1:11" x14ac:dyDescent="0.25">
      <c r="A28" s="3" t="s">
        <v>54</v>
      </c>
      <c r="B28" s="35" t="s">
        <v>213</v>
      </c>
      <c r="C28" s="9">
        <v>12.347034256000001</v>
      </c>
      <c r="D28" s="9" t="str">
        <f>IF($B28="N/A","N/A",IF(C28&gt;15,"No",IF(C28&lt;-15,"No","Yes")))</f>
        <v>N/A</v>
      </c>
      <c r="E28" s="9">
        <v>12.838419760000001</v>
      </c>
      <c r="F28" s="9" t="str">
        <f>IF($B28="N/A","N/A",IF(E28&gt;15,"No",IF(E28&lt;-15,"No","Yes")))</f>
        <v>N/A</v>
      </c>
      <c r="G28" s="9">
        <v>11.214609335</v>
      </c>
      <c r="H28" s="9" t="str">
        <f>IF($B28="N/A","N/A",IF(G28&gt;15,"No",IF(G28&lt;-15,"No","Yes")))</f>
        <v>N/A</v>
      </c>
      <c r="I28" s="10">
        <v>3.98</v>
      </c>
      <c r="J28" s="10">
        <v>-12.6</v>
      </c>
      <c r="K28" s="9" t="str">
        <f t="shared" si="1"/>
        <v>Yes</v>
      </c>
    </row>
    <row r="29" spans="1:11" x14ac:dyDescent="0.25">
      <c r="A29" s="3" t="s">
        <v>55</v>
      </c>
      <c r="B29" s="35" t="s">
        <v>213</v>
      </c>
      <c r="C29" s="9">
        <v>87.477625906</v>
      </c>
      <c r="D29" s="9" t="str">
        <f>IF($B29="N/A","N/A",IF(C29&gt;15,"No",IF(C29&lt;-15,"No","Yes")))</f>
        <v>N/A</v>
      </c>
      <c r="E29" s="9">
        <v>86.956661722000007</v>
      </c>
      <c r="F29" s="9" t="str">
        <f>IF($B29="N/A","N/A",IF(E29&gt;15,"No",IF(E29&lt;-15,"No","Yes")))</f>
        <v>N/A</v>
      </c>
      <c r="G29" s="9">
        <v>88.589101490999994</v>
      </c>
      <c r="H29" s="9" t="str">
        <f>IF($B29="N/A","N/A",IF(G29&gt;15,"No",IF(G29&lt;-15,"No","Yes")))</f>
        <v>N/A</v>
      </c>
      <c r="I29" s="10">
        <v>-0.59599999999999997</v>
      </c>
      <c r="J29" s="10">
        <v>1.877</v>
      </c>
      <c r="K29" s="9" t="str">
        <f t="shared" si="1"/>
        <v>Yes</v>
      </c>
    </row>
    <row r="30" spans="1:11" x14ac:dyDescent="0.25">
      <c r="A30" s="3" t="s">
        <v>56</v>
      </c>
      <c r="B30" s="35" t="s">
        <v>213</v>
      </c>
      <c r="C30" s="9">
        <v>67.569997779999994</v>
      </c>
      <c r="D30" s="9" t="str">
        <f>IF($B30="N/A","N/A",IF(C30&gt;15,"No",IF(C30&lt;-15,"No","Yes")))</f>
        <v>N/A</v>
      </c>
      <c r="E30" s="9">
        <v>70.355752371999998</v>
      </c>
      <c r="F30" s="9" t="str">
        <f>IF($B30="N/A","N/A",IF(E30&gt;15,"No",IF(E30&lt;-15,"No","Yes")))</f>
        <v>N/A</v>
      </c>
      <c r="G30" s="9">
        <v>73.189784384000006</v>
      </c>
      <c r="H30" s="9" t="str">
        <f>IF($B30="N/A","N/A",IF(G30&gt;15,"No",IF(G30&lt;-15,"No","Yes")))</f>
        <v>N/A</v>
      </c>
      <c r="I30" s="10">
        <v>4.1230000000000002</v>
      </c>
      <c r="J30" s="10">
        <v>4.0279999999999996</v>
      </c>
      <c r="K30" s="9" t="str">
        <f t="shared" si="1"/>
        <v>Yes</v>
      </c>
    </row>
    <row r="31" spans="1:11" x14ac:dyDescent="0.25">
      <c r="A31" s="3" t="s">
        <v>57</v>
      </c>
      <c r="B31" s="35" t="s">
        <v>213</v>
      </c>
      <c r="C31" s="9">
        <v>25.528525038000002</v>
      </c>
      <c r="D31" s="9" t="str">
        <f>IF($B31="N/A","N/A",IF(C31&gt;15,"No",IF(C31&lt;-15,"No","Yes")))</f>
        <v>N/A</v>
      </c>
      <c r="E31" s="9">
        <v>22.208091724999999</v>
      </c>
      <c r="F31" s="9" t="str">
        <f>IF($B31="N/A","N/A",IF(E31&gt;15,"No",IF(E31&lt;-15,"No","Yes")))</f>
        <v>N/A</v>
      </c>
      <c r="G31" s="9">
        <v>18.922578616999999</v>
      </c>
      <c r="H31" s="9" t="str">
        <f>IF($B31="N/A","N/A",IF(G31&gt;15,"No",IF(G31&lt;-15,"No","Yes")))</f>
        <v>N/A</v>
      </c>
      <c r="I31" s="10">
        <v>-13</v>
      </c>
      <c r="J31" s="10">
        <v>-14.8</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0</v>
      </c>
      <c r="D6" s="9" t="str">
        <f t="shared" ref="D6:F18" si="0">IF($B6="N/A","N/A",IF(C6&lt;0,"No","Yes"))</f>
        <v>N/A</v>
      </c>
      <c r="E6" s="36">
        <v>0</v>
      </c>
      <c r="F6" s="9" t="str">
        <f t="shared" si="0"/>
        <v>N/A</v>
      </c>
      <c r="G6" s="36">
        <v>0</v>
      </c>
      <c r="H6" s="9" t="str">
        <f t="shared" ref="H6:H18" si="1">IF($B6="N/A","N/A",IF(G6&lt;0,"No","Yes"))</f>
        <v>N/A</v>
      </c>
      <c r="I6" s="10" t="s">
        <v>1746</v>
      </c>
      <c r="J6" s="10" t="s">
        <v>1746</v>
      </c>
      <c r="K6" s="9" t="str">
        <f t="shared" ref="K6:K18" si="2">IF(J6="Div by 0", "N/A", IF(J6="N/A","N/A", IF(J6&gt;30, "No", IF(J6&lt;-30, "No", "Yes"))))</f>
        <v>N/A</v>
      </c>
    </row>
    <row r="7" spans="1:11" x14ac:dyDescent="0.25">
      <c r="A7" s="26" t="s">
        <v>445</v>
      </c>
      <c r="B7" s="71"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6" t="s">
        <v>446</v>
      </c>
      <c r="B8" s="71"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6" t="s">
        <v>447</v>
      </c>
      <c r="B9" s="71"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6" t="s">
        <v>448</v>
      </c>
      <c r="B10" s="71"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71"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71"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71"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71"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71"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71"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71"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71"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71"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71"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71"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71"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71"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71"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71"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190276</v>
      </c>
      <c r="D7" s="68" t="str">
        <f>IF($B7="N/A","N/A",IF(C7&gt;10,"No",IF(C7&lt;-10,"No","Yes")))</f>
        <v>N/A</v>
      </c>
      <c r="E7" s="31">
        <v>201119</v>
      </c>
      <c r="F7" s="68" t="str">
        <f>IF($B7="N/A","N/A",IF(E7&gt;10,"No",IF(E7&lt;-10,"No","Yes")))</f>
        <v>N/A</v>
      </c>
      <c r="G7" s="31">
        <v>205698</v>
      </c>
      <c r="H7" s="68" t="str">
        <f>IF($B7="N/A","N/A",IF(G7&gt;10,"No",IF(G7&lt;-10,"No","Yes")))</f>
        <v>N/A</v>
      </c>
      <c r="I7" s="69">
        <v>5.6989999999999998</v>
      </c>
      <c r="J7" s="69">
        <v>2.2770000000000001</v>
      </c>
      <c r="K7" s="70" t="s">
        <v>739</v>
      </c>
      <c r="L7" s="32" t="str">
        <f>IF(J7="Div by 0", "N/A", IF(K7="N/A","N/A", IF(J7&gt;VALUE(MID(K7,1,2)), "No", IF(J7&lt;-1*VALUE(MID(K7,1,2)), "No", "Yes"))))</f>
        <v>Yes</v>
      </c>
    </row>
    <row r="8" spans="1:12" x14ac:dyDescent="0.25">
      <c r="A8" s="3" t="s">
        <v>58</v>
      </c>
      <c r="B8" s="35" t="s">
        <v>213</v>
      </c>
      <c r="C8" s="45">
        <v>982545395</v>
      </c>
      <c r="D8" s="11" t="str">
        <f>IF($B8="N/A","N/A",IF(C8&gt;10,"No",IF(C8&lt;-10,"No","Yes")))</f>
        <v>N/A</v>
      </c>
      <c r="E8" s="45">
        <v>1021330644</v>
      </c>
      <c r="F8" s="11" t="str">
        <f>IF($B8="N/A","N/A",IF(E8&gt;10,"No",IF(E8&lt;-10,"No","Yes")))</f>
        <v>N/A</v>
      </c>
      <c r="G8" s="45">
        <v>1065464372</v>
      </c>
      <c r="H8" s="11" t="str">
        <f>IF($B8="N/A","N/A",IF(G8&gt;10,"No",IF(G8&lt;-10,"No","Yes")))</f>
        <v>N/A</v>
      </c>
      <c r="I8" s="12">
        <v>3.9470000000000001</v>
      </c>
      <c r="J8" s="12">
        <v>4.3209999999999997</v>
      </c>
      <c r="K8" s="43" t="s">
        <v>739</v>
      </c>
      <c r="L8" s="9" t="str">
        <f>IF(J8="Div by 0", "N/A", IF(K8="N/A","N/A", IF(J8&gt;VALUE(MID(K8,1,2)), "No", IF(J8&lt;-1*VALUE(MID(K8,1,2)), "No", "Yes"))))</f>
        <v>Yes</v>
      </c>
    </row>
    <row r="9" spans="1:12" x14ac:dyDescent="0.25">
      <c r="A9" s="4" t="s">
        <v>944</v>
      </c>
      <c r="B9" s="9" t="s">
        <v>213</v>
      </c>
      <c r="C9" s="8">
        <v>10.866846055</v>
      </c>
      <c r="D9" s="11" t="str">
        <f>IF($B9="N/A","N/A",IF(C9&gt;10,"No",IF(C9&lt;-10,"No","Yes")))</f>
        <v>N/A</v>
      </c>
      <c r="E9" s="8">
        <v>11.227681124</v>
      </c>
      <c r="F9" s="11" t="str">
        <f>IF($B9="N/A","N/A",IF(E9&gt;10,"No",IF(E9&lt;-10,"No","Yes")))</f>
        <v>N/A</v>
      </c>
      <c r="G9" s="8">
        <v>11.544108353</v>
      </c>
      <c r="H9" s="11" t="str">
        <f>IF($B9="N/A","N/A",IF(G9&gt;10,"No",IF(G9&lt;-10,"No","Yes")))</f>
        <v>N/A</v>
      </c>
      <c r="I9" s="12">
        <v>3.3210000000000002</v>
      </c>
      <c r="J9" s="12">
        <v>2.8180000000000001</v>
      </c>
      <c r="K9" s="9" t="s">
        <v>213</v>
      </c>
      <c r="L9" s="9" t="str">
        <f>IF(J9="Div by 0", "N/A", IF(K9="N/A","N/A", IF(J9&gt;VALUE(MID(K9,1,2)), "No", IF(J9&lt;-1*VALUE(MID(K9,1,2)), "No", "Yes"))))</f>
        <v>N/A</v>
      </c>
    </row>
    <row r="10" spans="1:12" x14ac:dyDescent="0.25">
      <c r="A10" s="4" t="s">
        <v>945</v>
      </c>
      <c r="B10" s="9" t="s">
        <v>213</v>
      </c>
      <c r="C10" s="8">
        <v>23.267253883999999</v>
      </c>
      <c r="D10" s="11" t="str">
        <f t="shared" ref="D10:D19" si="0">IF($B10="N/A","N/A",IF(C10&gt;10,"No",IF(C10&lt;-10,"No","Yes")))</f>
        <v>N/A</v>
      </c>
      <c r="E10" s="8">
        <v>23.227044684999999</v>
      </c>
      <c r="F10" s="11" t="str">
        <f t="shared" ref="F10:F19" si="1">IF($B10="N/A","N/A",IF(E10&gt;10,"No",IF(E10&lt;-10,"No","Yes")))</f>
        <v>N/A</v>
      </c>
      <c r="G10" s="8">
        <v>22.759579578</v>
      </c>
      <c r="H10" s="11" t="str">
        <f t="shared" ref="H10:H19" si="2">IF($B10="N/A","N/A",IF(G10&gt;10,"No",IF(G10&lt;-10,"No","Yes")))</f>
        <v>N/A</v>
      </c>
      <c r="I10" s="12">
        <v>-0.17299999999999999</v>
      </c>
      <c r="J10" s="12">
        <v>-2.0099999999999998</v>
      </c>
      <c r="K10" s="9" t="s">
        <v>213</v>
      </c>
      <c r="L10" s="9" t="str">
        <f t="shared" ref="L10:L26" si="3">IF(J10="Div by 0", "N/A", IF(K10="N/A","N/A", IF(J10&gt;VALUE(MID(K10,1,2)), "No", IF(J10&lt;-1*VALUE(MID(K10,1,2)), "No", "Yes"))))</f>
        <v>N/A</v>
      </c>
    </row>
    <row r="11" spans="1:12" x14ac:dyDescent="0.25">
      <c r="A11" s="4" t="s">
        <v>946</v>
      </c>
      <c r="B11" s="9" t="s">
        <v>213</v>
      </c>
      <c r="C11" s="8">
        <v>6.4485274022999999</v>
      </c>
      <c r="D11" s="11" t="str">
        <f t="shared" si="0"/>
        <v>N/A</v>
      </c>
      <c r="E11" s="8">
        <v>6.7502324494000003</v>
      </c>
      <c r="F11" s="11" t="str">
        <f t="shared" si="1"/>
        <v>N/A</v>
      </c>
      <c r="G11" s="8">
        <v>6.7317134829</v>
      </c>
      <c r="H11" s="11" t="str">
        <f t="shared" si="2"/>
        <v>N/A</v>
      </c>
      <c r="I11" s="12">
        <v>4.6790000000000003</v>
      </c>
      <c r="J11" s="12">
        <v>-0.27400000000000002</v>
      </c>
      <c r="K11" s="9" t="s">
        <v>213</v>
      </c>
      <c r="L11" s="9" t="str">
        <f t="shared" si="3"/>
        <v>N/A</v>
      </c>
    </row>
    <row r="12" spans="1:12" x14ac:dyDescent="0.25">
      <c r="A12" s="4" t="s">
        <v>947</v>
      </c>
      <c r="B12" s="9" t="s">
        <v>213</v>
      </c>
      <c r="C12" s="8">
        <v>0</v>
      </c>
      <c r="D12" s="11" t="str">
        <f t="shared" si="0"/>
        <v>N/A</v>
      </c>
      <c r="E12" s="8">
        <v>0</v>
      </c>
      <c r="F12" s="11" t="str">
        <f t="shared" si="1"/>
        <v>N/A</v>
      </c>
      <c r="G12" s="8">
        <v>0</v>
      </c>
      <c r="H12" s="11" t="str">
        <f t="shared" si="2"/>
        <v>N/A</v>
      </c>
      <c r="I12" s="12" t="s">
        <v>1746</v>
      </c>
      <c r="J12" s="12" t="s">
        <v>1746</v>
      </c>
      <c r="K12" s="9" t="s">
        <v>213</v>
      </c>
      <c r="L12" s="9" t="str">
        <f t="shared" si="3"/>
        <v>N/A</v>
      </c>
    </row>
    <row r="13" spans="1:12" x14ac:dyDescent="0.25">
      <c r="A13" s="4" t="s">
        <v>948</v>
      </c>
      <c r="B13" s="11" t="s">
        <v>213</v>
      </c>
      <c r="C13" s="8">
        <v>59.417372659000002</v>
      </c>
      <c r="D13" s="11" t="str">
        <f t="shared" si="0"/>
        <v>N/A</v>
      </c>
      <c r="E13" s="8">
        <v>58.795041740999999</v>
      </c>
      <c r="F13" s="11" t="str">
        <f t="shared" si="1"/>
        <v>N/A</v>
      </c>
      <c r="G13" s="8">
        <v>58.964598586000001</v>
      </c>
      <c r="H13" s="11" t="str">
        <f t="shared" si="2"/>
        <v>N/A</v>
      </c>
      <c r="I13" s="12">
        <v>-1.05</v>
      </c>
      <c r="J13" s="12">
        <v>0.28839999999999999</v>
      </c>
      <c r="K13" s="9" t="s">
        <v>213</v>
      </c>
      <c r="L13" s="9" t="str">
        <f t="shared" si="3"/>
        <v>N/A</v>
      </c>
    </row>
    <row r="14" spans="1:12" ht="12.75" customHeight="1" x14ac:dyDescent="0.25">
      <c r="A14" s="4" t="s">
        <v>949</v>
      </c>
      <c r="B14" s="11" t="s">
        <v>213</v>
      </c>
      <c r="C14" s="8">
        <v>0</v>
      </c>
      <c r="D14" s="11" t="str">
        <f t="shared" si="0"/>
        <v>N/A</v>
      </c>
      <c r="E14" s="8">
        <v>0</v>
      </c>
      <c r="F14" s="11" t="str">
        <f t="shared" si="1"/>
        <v>N/A</v>
      </c>
      <c r="G14" s="8">
        <v>0</v>
      </c>
      <c r="H14" s="11" t="str">
        <f t="shared" si="2"/>
        <v>N/A</v>
      </c>
      <c r="I14" s="12" t="s">
        <v>1746</v>
      </c>
      <c r="J14" s="12" t="s">
        <v>1746</v>
      </c>
      <c r="K14" s="9" t="s">
        <v>213</v>
      </c>
      <c r="L14" s="9" t="str">
        <f t="shared" si="3"/>
        <v>N/A</v>
      </c>
    </row>
    <row r="15" spans="1:12" x14ac:dyDescent="0.25">
      <c r="A15" s="4" t="s">
        <v>950</v>
      </c>
      <c r="B15" s="11" t="s">
        <v>213</v>
      </c>
      <c r="C15" s="8">
        <v>0</v>
      </c>
      <c r="D15" s="11" t="str">
        <f t="shared" si="0"/>
        <v>N/A</v>
      </c>
      <c r="E15" s="8">
        <v>0</v>
      </c>
      <c r="F15" s="11" t="str">
        <f t="shared" si="1"/>
        <v>N/A</v>
      </c>
      <c r="G15" s="8">
        <v>0</v>
      </c>
      <c r="H15" s="11" t="str">
        <f t="shared" si="2"/>
        <v>N/A</v>
      </c>
      <c r="I15" s="12" t="s">
        <v>1746</v>
      </c>
      <c r="J15" s="12" t="s">
        <v>1746</v>
      </c>
      <c r="K15" s="9" t="s">
        <v>213</v>
      </c>
      <c r="L15" s="9" t="str">
        <f t="shared" si="3"/>
        <v>N/A</v>
      </c>
    </row>
    <row r="16" spans="1:12" ht="12.75" customHeight="1" x14ac:dyDescent="0.25">
      <c r="A16" s="4" t="s">
        <v>951</v>
      </c>
      <c r="B16" s="11" t="s">
        <v>213</v>
      </c>
      <c r="C16" s="8">
        <v>0</v>
      </c>
      <c r="D16" s="11" t="str">
        <f t="shared" si="0"/>
        <v>N/A</v>
      </c>
      <c r="E16" s="8">
        <v>0</v>
      </c>
      <c r="F16" s="11" t="str">
        <f t="shared" si="1"/>
        <v>N/A</v>
      </c>
      <c r="G16" s="8">
        <v>0</v>
      </c>
      <c r="H16" s="11" t="str">
        <f t="shared" si="2"/>
        <v>N/A</v>
      </c>
      <c r="I16" s="12" t="s">
        <v>1746</v>
      </c>
      <c r="J16" s="12" t="s">
        <v>1746</v>
      </c>
      <c r="K16" s="9" t="s">
        <v>213</v>
      </c>
      <c r="L16" s="9" t="str">
        <f t="shared" si="3"/>
        <v>N/A</v>
      </c>
    </row>
    <row r="17" spans="1:12" ht="12.75" customHeight="1" x14ac:dyDescent="0.25">
      <c r="A17" s="4" t="s">
        <v>952</v>
      </c>
      <c r="B17" s="11" t="s">
        <v>213</v>
      </c>
      <c r="C17" s="8" t="s">
        <v>213</v>
      </c>
      <c r="D17" s="11" t="str">
        <f t="shared" si="0"/>
        <v>N/A</v>
      </c>
      <c r="E17" s="8">
        <v>82.022086426000001</v>
      </c>
      <c r="F17" s="11" t="str">
        <f t="shared" si="1"/>
        <v>N/A</v>
      </c>
      <c r="G17" s="8">
        <v>81.724178163999994</v>
      </c>
      <c r="H17" s="11" t="str">
        <f t="shared" si="2"/>
        <v>N/A</v>
      </c>
      <c r="I17" s="12" t="s">
        <v>213</v>
      </c>
      <c r="J17" s="12">
        <v>-0.36299999999999999</v>
      </c>
      <c r="K17" s="9" t="s">
        <v>213</v>
      </c>
      <c r="L17" s="9" t="str">
        <f t="shared" si="3"/>
        <v>N/A</v>
      </c>
    </row>
    <row r="18" spans="1:12" ht="12.75" customHeight="1" x14ac:dyDescent="0.25">
      <c r="A18" s="4" t="s">
        <v>953</v>
      </c>
      <c r="B18" s="11" t="s">
        <v>213</v>
      </c>
      <c r="C18" s="8" t="s">
        <v>213</v>
      </c>
      <c r="D18" s="11" t="str">
        <f t="shared" si="0"/>
        <v>N/A</v>
      </c>
      <c r="E18" s="8">
        <v>6.7502324494000003</v>
      </c>
      <c r="F18" s="11" t="str">
        <f t="shared" si="1"/>
        <v>N/A</v>
      </c>
      <c r="G18" s="8">
        <v>6.7317134829</v>
      </c>
      <c r="H18" s="11" t="str">
        <f t="shared" si="2"/>
        <v>N/A</v>
      </c>
      <c r="I18" s="12" t="s">
        <v>213</v>
      </c>
      <c r="J18" s="12">
        <v>-0.27400000000000002</v>
      </c>
      <c r="K18" s="9" t="s">
        <v>213</v>
      </c>
      <c r="L18" s="9" t="str">
        <f t="shared" si="3"/>
        <v>N/A</v>
      </c>
    </row>
    <row r="19" spans="1:12" ht="12.75" customHeight="1" x14ac:dyDescent="0.25">
      <c r="A19" s="18" t="s">
        <v>132</v>
      </c>
      <c r="B19" s="1" t="s">
        <v>213</v>
      </c>
      <c r="C19" s="36">
        <v>353</v>
      </c>
      <c r="D19" s="11" t="str">
        <f t="shared" si="0"/>
        <v>N/A</v>
      </c>
      <c r="E19" s="36">
        <v>440</v>
      </c>
      <c r="F19" s="11" t="str">
        <f t="shared" si="1"/>
        <v>N/A</v>
      </c>
      <c r="G19" s="36">
        <v>554</v>
      </c>
      <c r="H19" s="11" t="str">
        <f t="shared" si="2"/>
        <v>N/A</v>
      </c>
      <c r="I19" s="12">
        <v>24.65</v>
      </c>
      <c r="J19" s="12">
        <v>25.91</v>
      </c>
      <c r="K19" s="36" t="s">
        <v>213</v>
      </c>
      <c r="L19" s="9" t="str">
        <f t="shared" si="3"/>
        <v>N/A</v>
      </c>
    </row>
    <row r="20" spans="1:12" ht="12.75" customHeight="1" x14ac:dyDescent="0.25">
      <c r="A20" s="18" t="s">
        <v>133</v>
      </c>
      <c r="B20" s="43" t="s">
        <v>276</v>
      </c>
      <c r="C20" s="8">
        <v>0.18551998149999999</v>
      </c>
      <c r="D20" s="11" t="str">
        <f>IF($B20="N/A","N/A",IF(C20&gt;=2,"No",IF(C20&lt;0,"No","Yes")))</f>
        <v>Yes</v>
      </c>
      <c r="E20" s="8">
        <v>0.21877594859999999</v>
      </c>
      <c r="F20" s="11" t="str">
        <f>IF($B20="N/A","N/A",IF(E20&gt;=2,"No",IF(E20&lt;0,"No","Yes")))</f>
        <v>Yes</v>
      </c>
      <c r="G20" s="8">
        <v>0.26932687729999999</v>
      </c>
      <c r="H20" s="11" t="str">
        <f>IF($B20="N/A","N/A",IF(G20&gt;=2,"No",IF(G20&lt;0,"No","Yes")))</f>
        <v>Yes</v>
      </c>
      <c r="I20" s="12">
        <v>17.93</v>
      </c>
      <c r="J20" s="12">
        <v>23.11</v>
      </c>
      <c r="K20" s="9" t="s">
        <v>213</v>
      </c>
      <c r="L20" s="9" t="str">
        <f t="shared" si="3"/>
        <v>N/A</v>
      </c>
    </row>
    <row r="21" spans="1:12" x14ac:dyDescent="0.25">
      <c r="A21" s="2" t="s">
        <v>134</v>
      </c>
      <c r="B21" s="43" t="s">
        <v>213</v>
      </c>
      <c r="C21" s="45">
        <v>687727</v>
      </c>
      <c r="D21" s="11" t="str">
        <f t="shared" ref="D21:D26" si="4">IF($B21="N/A","N/A",IF(C21&gt;10,"No",IF(C21&lt;-10,"No","Yes")))</f>
        <v>N/A</v>
      </c>
      <c r="E21" s="45">
        <v>782810</v>
      </c>
      <c r="F21" s="11" t="str">
        <f t="shared" ref="F21:F26" si="5">IF($B21="N/A","N/A",IF(E21&gt;10,"No",IF(E21&lt;-10,"No","Yes")))</f>
        <v>N/A</v>
      </c>
      <c r="G21" s="45">
        <v>1436312</v>
      </c>
      <c r="H21" s="11" t="str">
        <f t="shared" ref="H21:H26" si="6">IF($B21="N/A","N/A",IF(G21&gt;10,"No",IF(G21&lt;-10,"No","Yes")))</f>
        <v>N/A</v>
      </c>
      <c r="I21" s="12">
        <v>13.83</v>
      </c>
      <c r="J21" s="12">
        <v>83.48</v>
      </c>
      <c r="K21" s="9" t="s">
        <v>213</v>
      </c>
      <c r="L21" s="9" t="str">
        <f t="shared" si="3"/>
        <v>N/A</v>
      </c>
    </row>
    <row r="22" spans="1:12" x14ac:dyDescent="0.25">
      <c r="A22" s="2" t="s">
        <v>1707</v>
      </c>
      <c r="B22" s="43" t="s">
        <v>213</v>
      </c>
      <c r="C22" s="45">
        <v>1948.2351275000001</v>
      </c>
      <c r="D22" s="11" t="str">
        <f t="shared" si="4"/>
        <v>N/A</v>
      </c>
      <c r="E22" s="45">
        <v>1779.1136363999999</v>
      </c>
      <c r="F22" s="11" t="str">
        <f t="shared" si="5"/>
        <v>N/A</v>
      </c>
      <c r="G22" s="45">
        <v>2592.6209386</v>
      </c>
      <c r="H22" s="11" t="str">
        <f t="shared" si="6"/>
        <v>N/A</v>
      </c>
      <c r="I22" s="12">
        <v>-8.68</v>
      </c>
      <c r="J22" s="12">
        <v>45.73</v>
      </c>
      <c r="K22" s="9" t="s">
        <v>213</v>
      </c>
      <c r="L22" s="9" t="str">
        <f t="shared" si="3"/>
        <v>N/A</v>
      </c>
    </row>
    <row r="23" spans="1:12" ht="12.75" customHeight="1" x14ac:dyDescent="0.25">
      <c r="A23" s="18" t="s">
        <v>135</v>
      </c>
      <c r="B23" s="35" t="s">
        <v>213</v>
      </c>
      <c r="C23" s="1">
        <v>327</v>
      </c>
      <c r="D23" s="11" t="str">
        <f t="shared" si="4"/>
        <v>N/A</v>
      </c>
      <c r="E23" s="1">
        <v>396</v>
      </c>
      <c r="F23" s="11" t="str">
        <f t="shared" si="5"/>
        <v>N/A</v>
      </c>
      <c r="G23" s="1">
        <v>527</v>
      </c>
      <c r="H23" s="11" t="str">
        <f t="shared" si="6"/>
        <v>N/A</v>
      </c>
      <c r="I23" s="12">
        <v>21.1</v>
      </c>
      <c r="J23" s="12">
        <v>33.08</v>
      </c>
      <c r="K23" s="36" t="s">
        <v>213</v>
      </c>
      <c r="L23" s="9" t="str">
        <f t="shared" si="3"/>
        <v>N/A</v>
      </c>
    </row>
    <row r="24" spans="1:12" ht="12.75" customHeight="1" x14ac:dyDescent="0.25">
      <c r="A24" s="18" t="s">
        <v>136</v>
      </c>
      <c r="B24" s="35" t="s">
        <v>213</v>
      </c>
      <c r="C24" s="13">
        <v>0.17185562030000001</v>
      </c>
      <c r="D24" s="11" t="str">
        <f t="shared" si="4"/>
        <v>N/A</v>
      </c>
      <c r="E24" s="13">
        <v>0.1968983537</v>
      </c>
      <c r="F24" s="11" t="str">
        <f t="shared" si="5"/>
        <v>N/A</v>
      </c>
      <c r="G24" s="13">
        <v>0.25620083809999999</v>
      </c>
      <c r="H24" s="11" t="str">
        <f t="shared" si="6"/>
        <v>N/A</v>
      </c>
      <c r="I24" s="12">
        <v>14.57</v>
      </c>
      <c r="J24" s="12">
        <v>30.12</v>
      </c>
      <c r="K24" s="9" t="s">
        <v>213</v>
      </c>
      <c r="L24" s="9" t="str">
        <f t="shared" si="3"/>
        <v>N/A</v>
      </c>
    </row>
    <row r="25" spans="1:12" ht="25" x14ac:dyDescent="0.25">
      <c r="A25" s="2" t="s">
        <v>137</v>
      </c>
      <c r="B25" s="35" t="s">
        <v>213</v>
      </c>
      <c r="C25" s="14">
        <v>687302</v>
      </c>
      <c r="D25" s="11" t="str">
        <f t="shared" si="4"/>
        <v>N/A</v>
      </c>
      <c r="E25" s="14">
        <v>782145</v>
      </c>
      <c r="F25" s="11" t="str">
        <f t="shared" si="5"/>
        <v>N/A</v>
      </c>
      <c r="G25" s="14">
        <v>1436072</v>
      </c>
      <c r="H25" s="11" t="str">
        <f t="shared" si="6"/>
        <v>N/A</v>
      </c>
      <c r="I25" s="12">
        <v>13.8</v>
      </c>
      <c r="J25" s="12">
        <v>83.61</v>
      </c>
      <c r="K25" s="9" t="s">
        <v>213</v>
      </c>
      <c r="L25" s="9" t="str">
        <f t="shared" si="3"/>
        <v>N/A</v>
      </c>
    </row>
    <row r="26" spans="1:12" ht="25" x14ac:dyDescent="0.25">
      <c r="A26" s="2" t="s">
        <v>954</v>
      </c>
      <c r="B26" s="35" t="s">
        <v>213</v>
      </c>
      <c r="C26" s="14">
        <v>2101.8409786000002</v>
      </c>
      <c r="D26" s="11" t="str">
        <f t="shared" si="4"/>
        <v>N/A</v>
      </c>
      <c r="E26" s="14">
        <v>1975.1136363999999</v>
      </c>
      <c r="F26" s="11" t="str">
        <f t="shared" si="5"/>
        <v>N/A</v>
      </c>
      <c r="G26" s="14">
        <v>2724.9943073999998</v>
      </c>
      <c r="H26" s="11" t="str">
        <f t="shared" si="6"/>
        <v>N/A</v>
      </c>
      <c r="I26" s="12">
        <v>-6.03</v>
      </c>
      <c r="J26" s="12">
        <v>37.97</v>
      </c>
      <c r="K26" s="9" t="s">
        <v>213</v>
      </c>
      <c r="L26" s="9" t="str">
        <f t="shared" si="3"/>
        <v>N/A</v>
      </c>
    </row>
    <row r="27" spans="1:12" x14ac:dyDescent="0.25">
      <c r="A27" s="18" t="s">
        <v>138</v>
      </c>
      <c r="B27" s="1" t="s">
        <v>213</v>
      </c>
      <c r="C27" s="36">
        <v>2141</v>
      </c>
      <c r="D27" s="11" t="str">
        <f>IF($B27="N/A","N/A",IF(C27&gt;10,"No",IF(C27&lt;-10,"No","Yes")))</f>
        <v>N/A</v>
      </c>
      <c r="E27" s="36">
        <v>2370</v>
      </c>
      <c r="F27" s="11" t="str">
        <f>IF($B27="N/A","N/A",IF(E27&gt;10,"No",IF(E27&lt;-10,"No","Yes")))</f>
        <v>N/A</v>
      </c>
      <c r="G27" s="36">
        <v>2605</v>
      </c>
      <c r="H27" s="11" t="str">
        <f>IF($B27="N/A","N/A",IF(G27&gt;10,"No",IF(G27&lt;-10,"No","Yes")))</f>
        <v>N/A</v>
      </c>
      <c r="I27" s="12">
        <v>10.7</v>
      </c>
      <c r="J27" s="12">
        <v>9.9160000000000004</v>
      </c>
      <c r="K27" s="36" t="s">
        <v>213</v>
      </c>
      <c r="L27" s="9" t="str">
        <f>IF(J27="Div by 0", "N/A", IF(K27="N/A","N/A", IF(J27&gt;VALUE(MID(K27,1,2)), "No", IF(J27&lt;-1*VALUE(MID(K27,1,2)), "No", "Yes"))))</f>
        <v>N/A</v>
      </c>
    </row>
    <row r="28" spans="1:12" x14ac:dyDescent="0.25">
      <c r="A28" s="2" t="s">
        <v>139</v>
      </c>
      <c r="B28" s="43" t="s">
        <v>213</v>
      </c>
      <c r="C28" s="8">
        <v>1.1252075932000001</v>
      </c>
      <c r="D28" s="11" t="str">
        <f>IF($B28="N/A","N/A",IF(C28&gt;10,"No",IF(C28&lt;-10,"No","Yes")))</f>
        <v>N/A</v>
      </c>
      <c r="E28" s="8">
        <v>1.1784068138999999</v>
      </c>
      <c r="F28" s="11" t="str">
        <f>IF($B28="N/A","N/A",IF(E28&gt;10,"No",IF(E28&lt;-10,"No","Yes")))</f>
        <v>N/A</v>
      </c>
      <c r="G28" s="8">
        <v>1.2664197026999999</v>
      </c>
      <c r="H28" s="11" t="str">
        <f>IF($B28="N/A","N/A",IF(G28&gt;10,"No",IF(G28&lt;-10,"No","Yes")))</f>
        <v>N/A</v>
      </c>
      <c r="I28" s="12">
        <v>4.7279999999999998</v>
      </c>
      <c r="J28" s="12">
        <v>7.4690000000000003</v>
      </c>
      <c r="K28" s="9" t="s">
        <v>213</v>
      </c>
      <c r="L28" s="9" t="str">
        <f>IF(J28="Div by 0", "N/A", IF(K28="N/A","N/A", IF(J28&gt;VALUE(MID(K28,1,2)), "No", IF(J28&lt;-1*VALUE(MID(K28,1,2)), "No", "Yes"))))</f>
        <v>N/A</v>
      </c>
    </row>
    <row r="29" spans="1:12" x14ac:dyDescent="0.25">
      <c r="A29" s="18" t="s">
        <v>140</v>
      </c>
      <c r="B29" s="36" t="s">
        <v>213</v>
      </c>
      <c r="C29" s="36">
        <v>6950</v>
      </c>
      <c r="D29" s="11" t="str">
        <f>IF($B29="N/A","N/A",IF(C29&gt;10,"No",IF(C29&lt;-10,"No","Yes")))</f>
        <v>N/A</v>
      </c>
      <c r="E29" s="36">
        <v>7178</v>
      </c>
      <c r="F29" s="11" t="str">
        <f>IF($B29="N/A","N/A",IF(E29&gt;10,"No",IF(E29&lt;-10,"No","Yes")))</f>
        <v>N/A</v>
      </c>
      <c r="G29" s="36">
        <v>7333</v>
      </c>
      <c r="H29" s="11" t="str">
        <f>IF($B29="N/A","N/A",IF(G29&gt;10,"No",IF(G29&lt;-10,"No","Yes")))</f>
        <v>N/A</v>
      </c>
      <c r="I29" s="12">
        <v>3.2810000000000001</v>
      </c>
      <c r="J29" s="12">
        <v>2.1589999999999998</v>
      </c>
      <c r="K29" s="36" t="s">
        <v>213</v>
      </c>
      <c r="L29" s="9" t="str">
        <f>IF(J29="Div by 0", "N/A", IF(K29="N/A","N/A", IF(J29&gt;VALUE(MID(K29,1,2)), "No", IF(J29&lt;-1*VALUE(MID(K29,1,2)), "No", "Yes"))))</f>
        <v>N/A</v>
      </c>
    </row>
    <row r="30" spans="1:12" x14ac:dyDescent="0.25">
      <c r="A30" s="2" t="s">
        <v>141</v>
      </c>
      <c r="B30" s="35" t="s">
        <v>213</v>
      </c>
      <c r="C30" s="8">
        <v>3.6525888708999998</v>
      </c>
      <c r="D30" s="11" t="str">
        <f>IF($B30="N/A","N/A",IF(C30&gt;10,"No",IF(C30&lt;-10,"No","Yes")))</f>
        <v>N/A</v>
      </c>
      <c r="E30" s="8">
        <v>3.56903127</v>
      </c>
      <c r="F30" s="11" t="str">
        <f>IF($B30="N/A","N/A",IF(E30&gt;10,"No",IF(E30&lt;-10,"No","Yes")))</f>
        <v>N/A</v>
      </c>
      <c r="G30" s="8">
        <v>3.5649350017999999</v>
      </c>
      <c r="H30" s="11" t="str">
        <f>IF($B30="N/A","N/A",IF(G30&gt;10,"No",IF(G30&lt;-10,"No","Yes")))</f>
        <v>N/A</v>
      </c>
      <c r="I30" s="12">
        <v>-2.29</v>
      </c>
      <c r="J30" s="12">
        <v>-0.115</v>
      </c>
      <c r="K30" s="9" t="s">
        <v>213</v>
      </c>
      <c r="L30" s="9" t="str">
        <f>IF(J30="Div by 0", "N/A", IF(K30="N/A","N/A", IF(J30&gt;VALUE(MID(K30,1,2)), "No", IF(J30&lt;-1*VALUE(MID(K30,1,2)), "No", "Yes"))))</f>
        <v>N/A</v>
      </c>
    </row>
    <row r="31" spans="1:12" ht="12.75" customHeight="1" x14ac:dyDescent="0.25">
      <c r="A31" s="18" t="s">
        <v>142</v>
      </c>
      <c r="B31" s="1" t="s">
        <v>213</v>
      </c>
      <c r="C31" s="1">
        <v>3392</v>
      </c>
      <c r="D31" s="11" t="str">
        <f>IF($B31="N/A","N/A",IF(C31&gt;10,"No",IF(C31&lt;-10,"No","Yes")))</f>
        <v>N/A</v>
      </c>
      <c r="E31" s="1">
        <v>3603.8333333</v>
      </c>
      <c r="F31" s="11" t="str">
        <f>IF($B31="N/A","N/A",IF(E31&gt;10,"No",IF(E31&lt;-10,"No","Yes")))</f>
        <v>N/A</v>
      </c>
      <c r="G31" s="1">
        <v>3797</v>
      </c>
      <c r="H31" s="11" t="str">
        <f>IF($B31="N/A","N/A",IF(G31&gt;10,"No",IF(G31&lt;-10,"No","Yes")))</f>
        <v>N/A</v>
      </c>
      <c r="I31" s="12">
        <v>6.2450000000000001</v>
      </c>
      <c r="J31" s="12">
        <v>5.36</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187782</v>
      </c>
      <c r="D6" s="11" t="str">
        <f>IF($B6="N/A","N/A",IF(C6&gt;10,"No",IF(C6&lt;-10,"No","Yes")))</f>
        <v>N/A</v>
      </c>
      <c r="E6" s="36">
        <v>198309</v>
      </c>
      <c r="F6" s="11" t="str">
        <f>IF($B6="N/A","N/A",IF(E6&gt;10,"No",IF(E6&lt;-10,"No","Yes")))</f>
        <v>N/A</v>
      </c>
      <c r="G6" s="36">
        <v>202539</v>
      </c>
      <c r="H6" s="11" t="str">
        <f>IF($B6="N/A","N/A",IF(G6&gt;10,"No",IF(G6&lt;-10,"No","Yes")))</f>
        <v>N/A</v>
      </c>
      <c r="I6" s="12">
        <v>5.6059999999999999</v>
      </c>
      <c r="J6" s="12">
        <v>2.133</v>
      </c>
      <c r="K6" s="1" t="s">
        <v>739</v>
      </c>
      <c r="L6" s="9" t="str">
        <f>IF(J6="Div by 0", "N/A", IF(K6="N/A","N/A", IF(J6&gt;VALUE(MID(K6,1,2)), "No", IF(J6&lt;-1*VALUE(MID(K6,1,2)), "No", "Yes"))))</f>
        <v>Yes</v>
      </c>
    </row>
    <row r="7" spans="1:12" x14ac:dyDescent="0.25">
      <c r="A7" s="18" t="s">
        <v>59</v>
      </c>
      <c r="B7" s="36" t="s">
        <v>213</v>
      </c>
      <c r="C7" s="36">
        <v>150974.62</v>
      </c>
      <c r="D7" s="11" t="str">
        <f>IF($B7="N/A","N/A",IF(C7&gt;10,"No",IF(C7&lt;-10,"No","Yes")))</f>
        <v>N/A</v>
      </c>
      <c r="E7" s="36">
        <v>162478.10999999999</v>
      </c>
      <c r="F7" s="11" t="str">
        <f>IF($B7="N/A","N/A",IF(E7&gt;10,"No",IF(E7&lt;-10,"No","Yes")))</f>
        <v>N/A</v>
      </c>
      <c r="G7" s="36">
        <v>165653.21</v>
      </c>
      <c r="H7" s="11" t="str">
        <f>IF($B7="N/A","N/A",IF(G7&gt;10,"No",IF(G7&lt;-10,"No","Yes")))</f>
        <v>N/A</v>
      </c>
      <c r="I7" s="12">
        <v>7.6189999999999998</v>
      </c>
      <c r="J7" s="12">
        <v>1.954</v>
      </c>
      <c r="K7" s="1" t="s">
        <v>740</v>
      </c>
      <c r="L7" s="9" t="str">
        <f>IF(J7="Div by 0", "N/A", IF(K7="N/A","N/A", IF(J7&gt;VALUE(MID(K7,1,2)), "No", IF(J7&lt;-1*VALUE(MID(K7,1,2)), "No", "Yes"))))</f>
        <v>Yes</v>
      </c>
    </row>
    <row r="8" spans="1:12" x14ac:dyDescent="0.25">
      <c r="A8" s="59" t="s">
        <v>143</v>
      </c>
      <c r="B8" s="36" t="s">
        <v>213</v>
      </c>
      <c r="C8" s="36">
        <v>0</v>
      </c>
      <c r="D8" s="11" t="str">
        <f>IF($B8="N/A","N/A",IF(C8&gt;10,"No",IF(C8&lt;-10,"No","Yes")))</f>
        <v>N/A</v>
      </c>
      <c r="E8" s="36">
        <v>0</v>
      </c>
      <c r="F8" s="11" t="str">
        <f>IF($B8="N/A","N/A",IF(E8&gt;10,"No",IF(E8&lt;-10,"No","Yes")))</f>
        <v>N/A</v>
      </c>
      <c r="G8" s="36">
        <v>0</v>
      </c>
      <c r="H8" s="11" t="str">
        <f>IF($B8="N/A","N/A",IF(G8&gt;10,"No",IF(G8&lt;-10,"No","Yes")))</f>
        <v>N/A</v>
      </c>
      <c r="I8" s="12" t="s">
        <v>1746</v>
      </c>
      <c r="J8" s="12" t="s">
        <v>1746</v>
      </c>
      <c r="K8" s="36" t="s">
        <v>213</v>
      </c>
      <c r="L8" s="9" t="str">
        <f>IF(J8="Div by 0", "N/A", IF(K8="N/A","N/A", IF(J8&gt;VALUE(MID(K8,1,2)), "No", IF(J8&lt;-1*VALUE(MID(K8,1,2)), "No", "Yes"))))</f>
        <v>N/A</v>
      </c>
    </row>
    <row r="9" spans="1:12" x14ac:dyDescent="0.25">
      <c r="A9" s="18" t="s">
        <v>681</v>
      </c>
      <c r="B9" s="36" t="s">
        <v>213</v>
      </c>
      <c r="C9" s="36" t="s">
        <v>1746</v>
      </c>
      <c r="D9" s="11" t="str">
        <f t="shared" ref="D9:D11" si="0">IF($B9="N/A","N/A",IF(C9&gt;10,"No",IF(C9&lt;-10,"No","Yes")))</f>
        <v>N/A</v>
      </c>
      <c r="E9" s="36" t="s">
        <v>1746</v>
      </c>
      <c r="F9" s="11" t="str">
        <f t="shared" ref="F9:F11" si="1">IF($B9="N/A","N/A",IF(E9&gt;10,"No",IF(E9&lt;-10,"No","Yes")))</f>
        <v>N/A</v>
      </c>
      <c r="G9" s="36" t="s">
        <v>1746</v>
      </c>
      <c r="H9" s="11" t="str">
        <f t="shared" ref="H9:H11" si="2">IF($B9="N/A","N/A",IF(G9&gt;10,"No",IF(G9&lt;-10,"No","Yes")))</f>
        <v>N/A</v>
      </c>
      <c r="I9" s="12" t="s">
        <v>1746</v>
      </c>
      <c r="J9" s="12" t="s">
        <v>1746</v>
      </c>
      <c r="K9" s="36" t="s">
        <v>213</v>
      </c>
      <c r="L9" s="9" t="str">
        <f t="shared" ref="L9:L11" si="3">IF(J9="Div by 0", "N/A", IF(K9="N/A","N/A", IF(J9&gt;VALUE(MID(K9,1,2)), "No", IF(J9&lt;-1*VALUE(MID(K9,1,2)), "No", "Yes"))))</f>
        <v>N/A</v>
      </c>
    </row>
    <row r="10" spans="1:12" x14ac:dyDescent="0.25">
      <c r="A10" s="18" t="s">
        <v>425</v>
      </c>
      <c r="B10" s="36" t="s">
        <v>213</v>
      </c>
      <c r="C10" s="36" t="s">
        <v>1746</v>
      </c>
      <c r="D10" s="11" t="str">
        <f t="shared" si="0"/>
        <v>N/A</v>
      </c>
      <c r="E10" s="36" t="s">
        <v>1746</v>
      </c>
      <c r="F10" s="11" t="str">
        <f t="shared" si="1"/>
        <v>N/A</v>
      </c>
      <c r="G10" s="36" t="s">
        <v>1746</v>
      </c>
      <c r="H10" s="11" t="str">
        <f t="shared" si="2"/>
        <v>N/A</v>
      </c>
      <c r="I10" s="12" t="s">
        <v>1746</v>
      </c>
      <c r="J10" s="12" t="s">
        <v>1746</v>
      </c>
      <c r="K10" s="36" t="s">
        <v>213</v>
      </c>
      <c r="L10" s="9" t="str">
        <f t="shared" si="3"/>
        <v>N/A</v>
      </c>
    </row>
    <row r="11" spans="1:12" x14ac:dyDescent="0.25">
      <c r="A11" s="18" t="s">
        <v>169</v>
      </c>
      <c r="B11" s="36" t="s">
        <v>213</v>
      </c>
      <c r="C11" s="8">
        <v>0</v>
      </c>
      <c r="D11" s="11" t="str">
        <f t="shared" si="0"/>
        <v>N/A</v>
      </c>
      <c r="E11" s="8">
        <v>0</v>
      </c>
      <c r="F11" s="11" t="str">
        <f t="shared" si="1"/>
        <v>N/A</v>
      </c>
      <c r="G11" s="8">
        <v>0</v>
      </c>
      <c r="H11" s="11" t="str">
        <f t="shared" si="2"/>
        <v>N/A</v>
      </c>
      <c r="I11" s="12" t="s">
        <v>1746</v>
      </c>
      <c r="J11" s="12" t="s">
        <v>1746</v>
      </c>
      <c r="K11" s="36" t="s">
        <v>213</v>
      </c>
      <c r="L11" s="9" t="str">
        <f t="shared" si="3"/>
        <v>N/A</v>
      </c>
    </row>
    <row r="12" spans="1:12" x14ac:dyDescent="0.25">
      <c r="A12" s="18" t="s">
        <v>144</v>
      </c>
      <c r="B12" s="36" t="s">
        <v>213</v>
      </c>
      <c r="C12" s="36">
        <v>0</v>
      </c>
      <c r="D12" s="11" t="str">
        <f>IF($B12="N/A","N/A",IF(C12&gt;10,"No",IF(C12&lt;-10,"No","Yes")))</f>
        <v>N/A</v>
      </c>
      <c r="E12" s="36">
        <v>0</v>
      </c>
      <c r="F12" s="11" t="str">
        <f>IF($B12="N/A","N/A",IF(E12&gt;10,"No",IF(E12&lt;-10,"No","Yes")))</f>
        <v>N/A</v>
      </c>
      <c r="G12" s="36">
        <v>0</v>
      </c>
      <c r="H12" s="11" t="str">
        <f>IF($B12="N/A","N/A",IF(G12&gt;10,"No",IF(G12&lt;-10,"No","Yes")))</f>
        <v>N/A</v>
      </c>
      <c r="I12" s="12" t="s">
        <v>1746</v>
      </c>
      <c r="J12" s="12" t="s">
        <v>1746</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99.623776161999999</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0.37326144589999999</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2.9623924E-3</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762</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0.37622383840000001</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87.926509186000004</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54.986876639999998</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0</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v>
      </c>
      <c r="H21" s="64" t="str">
        <f t="shared" si="7"/>
        <v>N/A</v>
      </c>
      <c r="I21" s="12" t="s">
        <v>213</v>
      </c>
      <c r="J21" s="12" t="s">
        <v>213</v>
      </c>
      <c r="K21" s="63" t="s">
        <v>213</v>
      </c>
      <c r="L21" s="9" t="str">
        <f t="shared" si="4"/>
        <v>N/A</v>
      </c>
    </row>
    <row r="22" spans="1:12" x14ac:dyDescent="0.25">
      <c r="A22" s="2" t="s">
        <v>1714</v>
      </c>
      <c r="B22" s="43" t="s">
        <v>217</v>
      </c>
      <c r="C22" s="1">
        <v>0</v>
      </c>
      <c r="D22" s="11" t="str">
        <f>IF($B22="N/A","N/A",IF(C22&gt;0,"No",IF(C22&lt;0,"No","Yes")))</f>
        <v>Yes</v>
      </c>
      <c r="E22" s="1">
        <v>0</v>
      </c>
      <c r="F22" s="11" t="str">
        <f>IF($B22="N/A","N/A",IF(E22&gt;0,"No",IF(E22&lt;0,"No","Yes")))</f>
        <v>Yes</v>
      </c>
      <c r="G22" s="1">
        <v>0</v>
      </c>
      <c r="H22" s="11" t="str">
        <f>IF($B22="N/A","N/A",IF(G22&gt;0,"No",IF(G22&lt;0,"No","Yes")))</f>
        <v>Yes</v>
      </c>
      <c r="I22" s="12" t="s">
        <v>1746</v>
      </c>
      <c r="J22" s="12" t="s">
        <v>1746</v>
      </c>
      <c r="K22" s="43" t="s">
        <v>213</v>
      </c>
      <c r="L22" s="9" t="str">
        <f t="shared" si="4"/>
        <v>N/A</v>
      </c>
    </row>
    <row r="23" spans="1:12" x14ac:dyDescent="0.25">
      <c r="A23" s="6" t="s">
        <v>145</v>
      </c>
      <c r="B23" s="43" t="s">
        <v>279</v>
      </c>
      <c r="C23" s="8">
        <v>0</v>
      </c>
      <c r="D23" s="11" t="str">
        <f>IF($B23="N/A","N/A",IF(C23&gt;=10,"No",IF(C23&lt;0,"No","Yes")))</f>
        <v>Yes</v>
      </c>
      <c r="E23" s="8">
        <v>0</v>
      </c>
      <c r="F23" s="11" t="str">
        <f>IF($B23="N/A","N/A",IF(E23&gt;=10,"No",IF(E23&lt;0,"No","Yes")))</f>
        <v>Yes</v>
      </c>
      <c r="G23" s="8">
        <v>0</v>
      </c>
      <c r="H23" s="11" t="str">
        <f>IF($B23="N/A","N/A",IF(G23&gt;=10,"No",IF(G23&lt;0,"No","Yes")))</f>
        <v>Yes</v>
      </c>
      <c r="I23" s="12" t="s">
        <v>1746</v>
      </c>
      <c r="J23" s="12" t="s">
        <v>1746</v>
      </c>
      <c r="K23" s="43" t="s">
        <v>213</v>
      </c>
      <c r="L23" s="9" t="str">
        <f t="shared" si="4"/>
        <v>N/A</v>
      </c>
    </row>
    <row r="24" spans="1:12" x14ac:dyDescent="0.25">
      <c r="A24" s="2" t="s">
        <v>426</v>
      </c>
      <c r="B24" s="35" t="s">
        <v>213</v>
      </c>
      <c r="C24" s="13" t="s">
        <v>1746</v>
      </c>
      <c r="D24" s="64" t="str">
        <f t="shared" ref="D24:D27" si="8">IF($B24="N/A","N/A",IF(C24&gt;10,"No",IF(C24&lt;-10,"No","Yes")))</f>
        <v>N/A</v>
      </c>
      <c r="E24" s="13" t="s">
        <v>1746</v>
      </c>
      <c r="F24" s="11" t="str">
        <f t="shared" ref="F24:F27" si="9">IF($B24="N/A","N/A",IF(E24&gt;10,"No",IF(E24&lt;-10,"No","Yes")))</f>
        <v>N/A</v>
      </c>
      <c r="G24" s="13" t="s">
        <v>1746</v>
      </c>
      <c r="H24" s="11" t="str">
        <f t="shared" ref="H24:H27" si="10">IF($B24="N/A","N/A",IF(G24&gt;10,"No",IF(G24&lt;-10,"No","Yes")))</f>
        <v>N/A</v>
      </c>
      <c r="I24" s="12" t="s">
        <v>1746</v>
      </c>
      <c r="J24" s="12" t="s">
        <v>1746</v>
      </c>
      <c r="K24" s="43" t="s">
        <v>213</v>
      </c>
      <c r="L24" s="9" t="str">
        <f t="shared" si="4"/>
        <v>N/A</v>
      </c>
    </row>
    <row r="25" spans="1:12" x14ac:dyDescent="0.25">
      <c r="A25" s="2" t="s">
        <v>427</v>
      </c>
      <c r="B25" s="35" t="s">
        <v>213</v>
      </c>
      <c r="C25" s="13" t="s">
        <v>1746</v>
      </c>
      <c r="D25" s="64" t="str">
        <f t="shared" si="8"/>
        <v>N/A</v>
      </c>
      <c r="E25" s="13" t="s">
        <v>1746</v>
      </c>
      <c r="F25" s="11" t="str">
        <f t="shared" si="9"/>
        <v>N/A</v>
      </c>
      <c r="G25" s="13" t="s">
        <v>1746</v>
      </c>
      <c r="H25" s="11" t="str">
        <f t="shared" si="10"/>
        <v>N/A</v>
      </c>
      <c r="I25" s="12" t="s">
        <v>1746</v>
      </c>
      <c r="J25" s="12" t="s">
        <v>1746</v>
      </c>
      <c r="K25" s="43" t="s">
        <v>213</v>
      </c>
      <c r="L25" s="9" t="str">
        <f t="shared" si="4"/>
        <v>N/A</v>
      </c>
    </row>
    <row r="26" spans="1:12" x14ac:dyDescent="0.25">
      <c r="A26" s="2" t="s">
        <v>423</v>
      </c>
      <c r="B26" s="35" t="s">
        <v>213</v>
      </c>
      <c r="C26" s="13" t="s">
        <v>1746</v>
      </c>
      <c r="D26" s="64" t="str">
        <f t="shared" si="8"/>
        <v>N/A</v>
      </c>
      <c r="E26" s="13" t="s">
        <v>1746</v>
      </c>
      <c r="F26" s="11" t="str">
        <f t="shared" si="9"/>
        <v>N/A</v>
      </c>
      <c r="G26" s="13" t="s">
        <v>1746</v>
      </c>
      <c r="H26" s="11" t="str">
        <f t="shared" si="10"/>
        <v>N/A</v>
      </c>
      <c r="I26" s="12" t="s">
        <v>1746</v>
      </c>
      <c r="J26" s="12" t="s">
        <v>1746</v>
      </c>
      <c r="K26" s="43" t="s">
        <v>213</v>
      </c>
      <c r="L26" s="9" t="str">
        <f t="shared" si="4"/>
        <v>N/A</v>
      </c>
    </row>
    <row r="27" spans="1:12" x14ac:dyDescent="0.25">
      <c r="A27" s="2" t="s">
        <v>424</v>
      </c>
      <c r="B27" s="35" t="s">
        <v>213</v>
      </c>
      <c r="C27" s="13" t="s">
        <v>1746</v>
      </c>
      <c r="D27" s="64" t="str">
        <f t="shared" si="8"/>
        <v>N/A</v>
      </c>
      <c r="E27" s="13" t="s">
        <v>1746</v>
      </c>
      <c r="F27" s="11" t="str">
        <f t="shared" si="9"/>
        <v>N/A</v>
      </c>
      <c r="G27" s="13" t="s">
        <v>1746</v>
      </c>
      <c r="H27" s="11" t="str">
        <f t="shared" si="10"/>
        <v>N/A</v>
      </c>
      <c r="I27" s="12" t="s">
        <v>1746</v>
      </c>
      <c r="J27" s="12" t="s">
        <v>1746</v>
      </c>
      <c r="K27" s="43" t="s">
        <v>213</v>
      </c>
      <c r="L27" s="9" t="str">
        <f t="shared" si="4"/>
        <v>N/A</v>
      </c>
    </row>
    <row r="28" spans="1:12" x14ac:dyDescent="0.25">
      <c r="A28" s="2" t="s">
        <v>955</v>
      </c>
      <c r="B28" s="35" t="s">
        <v>213</v>
      </c>
      <c r="C28" s="61">
        <v>20.966333300999999</v>
      </c>
      <c r="D28" s="64" t="str">
        <f>IF($B28="N/A","N/A",IF(C28&gt;10,"No",IF(C28&lt;-10,"No","Yes")))</f>
        <v>N/A</v>
      </c>
      <c r="E28" s="61">
        <v>20.719180673</v>
      </c>
      <c r="F28" s="64" t="str">
        <f>IF($B28="N/A","N/A",IF(E28&gt;10,"No",IF(E28&lt;-10,"No","Yes")))</f>
        <v>N/A</v>
      </c>
      <c r="G28" s="61">
        <v>20.900666045000001</v>
      </c>
      <c r="H28" s="64" t="str">
        <f>IF($B28="N/A","N/A",IF(G28&gt;10,"No",IF(G28&lt;-10,"No","Yes")))</f>
        <v>N/A</v>
      </c>
      <c r="I28" s="12">
        <v>-1.18</v>
      </c>
      <c r="J28" s="12">
        <v>0.87590000000000001</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96.616289101000007</v>
      </c>
      <c r="D30" s="11" t="str">
        <f>IF($B30="N/A","N/A",IF(C30&gt;=98,"Yes","No"))</f>
        <v>No</v>
      </c>
      <c r="E30" s="13">
        <v>97.348077998999997</v>
      </c>
      <c r="F30" s="11" t="str">
        <f>IF($B30="N/A","N/A",IF(E30&gt;=98,"Yes","No"))</f>
        <v>No</v>
      </c>
      <c r="G30" s="13">
        <v>97.261268200000004</v>
      </c>
      <c r="H30" s="11" t="str">
        <f>IF($B30="N/A","N/A",IF(G30&gt;=98,"Yes","No"))</f>
        <v>No</v>
      </c>
      <c r="I30" s="12">
        <v>0.75739999999999996</v>
      </c>
      <c r="J30" s="12">
        <v>-8.8999999999999996E-2</v>
      </c>
      <c r="K30" s="43" t="s">
        <v>740</v>
      </c>
      <c r="L30" s="9" t="str">
        <f t="shared" si="4"/>
        <v>Yes</v>
      </c>
    </row>
    <row r="31" spans="1:12" x14ac:dyDescent="0.25">
      <c r="A31" s="2" t="s">
        <v>18</v>
      </c>
      <c r="B31" s="43" t="s">
        <v>277</v>
      </c>
      <c r="C31" s="13">
        <v>99.998934934999994</v>
      </c>
      <c r="D31" s="11" t="str">
        <f>IF($B31="N/A","N/A",IF(C31&gt;=95,"Yes","No"))</f>
        <v>Yes</v>
      </c>
      <c r="E31" s="13">
        <v>99.997478681999993</v>
      </c>
      <c r="F31" s="11" t="str">
        <f>IF($B31="N/A","N/A",IF(E31&gt;=95,"Yes","No"))</f>
        <v>Yes</v>
      </c>
      <c r="G31" s="13">
        <v>99.998518804</v>
      </c>
      <c r="H31" s="11" t="str">
        <f>IF($B31="N/A","N/A",IF(G31&gt;=95,"Yes","No"))</f>
        <v>Yes</v>
      </c>
      <c r="I31" s="12">
        <v>-1E-3</v>
      </c>
      <c r="J31" s="12">
        <v>1E-3</v>
      </c>
      <c r="K31" s="43" t="s">
        <v>740</v>
      </c>
      <c r="L31" s="9" t="str">
        <f t="shared" si="4"/>
        <v>Yes</v>
      </c>
    </row>
    <row r="32" spans="1:12" x14ac:dyDescent="0.25">
      <c r="A32" s="2" t="s">
        <v>23</v>
      </c>
      <c r="B32" s="35" t="s">
        <v>213</v>
      </c>
      <c r="C32" s="13">
        <v>65.025401795999997</v>
      </c>
      <c r="D32" s="11" t="str">
        <f t="shared" ref="D32:D37" si="11">IF($B32="N/A","N/A",IF(C32&gt;10,"No",IF(C32&lt;-10,"No","Yes")))</f>
        <v>N/A</v>
      </c>
      <c r="E32" s="13">
        <v>65.000579903000002</v>
      </c>
      <c r="F32" s="11" t="str">
        <f t="shared" ref="F32:F37" si="12">IF($B32="N/A","N/A",IF(E32&gt;10,"No",IF(E32&lt;-10,"No","Yes")))</f>
        <v>N/A</v>
      </c>
      <c r="G32" s="13">
        <v>67.137687063000001</v>
      </c>
      <c r="H32" s="11" t="str">
        <f t="shared" ref="H32:H37" si="13">IF($B32="N/A","N/A",IF(G32&gt;10,"No",IF(G32&lt;-10,"No","Yes")))</f>
        <v>N/A</v>
      </c>
      <c r="I32" s="12">
        <v>-3.7999999999999999E-2</v>
      </c>
      <c r="J32" s="12">
        <v>3.2879999999999998</v>
      </c>
      <c r="K32" s="43" t="s">
        <v>740</v>
      </c>
      <c r="L32" s="9" t="str">
        <f t="shared" si="4"/>
        <v>Yes</v>
      </c>
    </row>
    <row r="33" spans="1:12" x14ac:dyDescent="0.25">
      <c r="A33" s="2" t="s">
        <v>24</v>
      </c>
      <c r="B33" s="35" t="s">
        <v>213</v>
      </c>
      <c r="C33" s="13">
        <v>1.3169526365999999</v>
      </c>
      <c r="D33" s="11" t="str">
        <f t="shared" si="11"/>
        <v>N/A</v>
      </c>
      <c r="E33" s="13">
        <v>1.3211704965</v>
      </c>
      <c r="F33" s="11" t="str">
        <f t="shared" si="12"/>
        <v>N/A</v>
      </c>
      <c r="G33" s="13">
        <v>1.4056552070999999</v>
      </c>
      <c r="H33" s="11" t="str">
        <f t="shared" si="13"/>
        <v>N/A</v>
      </c>
      <c r="I33" s="12">
        <v>0.32029999999999997</v>
      </c>
      <c r="J33" s="12">
        <v>6.3949999999999996</v>
      </c>
      <c r="K33" s="43" t="s">
        <v>740</v>
      </c>
      <c r="L33" s="9" t="str">
        <f t="shared" si="4"/>
        <v>Yes</v>
      </c>
    </row>
    <row r="34" spans="1:12" x14ac:dyDescent="0.25">
      <c r="A34" s="2" t="s">
        <v>25</v>
      </c>
      <c r="B34" s="35" t="s">
        <v>213</v>
      </c>
      <c r="C34" s="13">
        <v>0.16721517499999999</v>
      </c>
      <c r="D34" s="11" t="str">
        <f t="shared" si="11"/>
        <v>N/A</v>
      </c>
      <c r="E34" s="13">
        <v>0.1648941803</v>
      </c>
      <c r="F34" s="11" t="str">
        <f t="shared" si="12"/>
        <v>N/A</v>
      </c>
      <c r="G34" s="13">
        <v>0.1713250288</v>
      </c>
      <c r="H34" s="11" t="str">
        <f t="shared" si="13"/>
        <v>N/A</v>
      </c>
      <c r="I34" s="12">
        <v>-1.39</v>
      </c>
      <c r="J34" s="12">
        <v>3.9</v>
      </c>
      <c r="K34" s="43" t="s">
        <v>740</v>
      </c>
      <c r="L34" s="9" t="str">
        <f t="shared" si="4"/>
        <v>Yes</v>
      </c>
    </row>
    <row r="35" spans="1:12" x14ac:dyDescent="0.25">
      <c r="A35" s="2" t="s">
        <v>26</v>
      </c>
      <c r="B35" s="43" t="s">
        <v>213</v>
      </c>
      <c r="C35" s="13">
        <v>0.49898286310000001</v>
      </c>
      <c r="D35" s="11" t="str">
        <f t="shared" si="11"/>
        <v>N/A</v>
      </c>
      <c r="E35" s="13">
        <v>0.58242439830000003</v>
      </c>
      <c r="F35" s="11" t="str">
        <f t="shared" si="12"/>
        <v>N/A</v>
      </c>
      <c r="G35" s="13">
        <v>0.65222006629999996</v>
      </c>
      <c r="H35" s="11" t="str">
        <f t="shared" si="13"/>
        <v>N/A</v>
      </c>
      <c r="I35" s="12">
        <v>16.72</v>
      </c>
      <c r="J35" s="12">
        <v>11.98</v>
      </c>
      <c r="K35" s="43" t="s">
        <v>213</v>
      </c>
      <c r="L35" s="9" t="str">
        <f t="shared" si="4"/>
        <v>N/A</v>
      </c>
    </row>
    <row r="36" spans="1:12" x14ac:dyDescent="0.25">
      <c r="A36" s="2" t="s">
        <v>60</v>
      </c>
      <c r="B36" s="43" t="s">
        <v>213</v>
      </c>
      <c r="C36" s="13">
        <v>0</v>
      </c>
      <c r="D36" s="11" t="str">
        <f t="shared" si="11"/>
        <v>N/A</v>
      </c>
      <c r="E36" s="13">
        <v>0</v>
      </c>
      <c r="F36" s="11" t="str">
        <f t="shared" si="12"/>
        <v>N/A</v>
      </c>
      <c r="G36" s="13">
        <v>0</v>
      </c>
      <c r="H36" s="11" t="str">
        <f t="shared" si="13"/>
        <v>N/A</v>
      </c>
      <c r="I36" s="12" t="s">
        <v>1746</v>
      </c>
      <c r="J36" s="12" t="s">
        <v>1746</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32.991447530000002</v>
      </c>
      <c r="D38" s="11" t="str">
        <f>IF($B38="N/A","N/A",IF(C38&gt;=5,"No",IF(C38&lt;0,"No","Yes")))</f>
        <v>No</v>
      </c>
      <c r="E38" s="13">
        <v>32.930931022000003</v>
      </c>
      <c r="F38" s="11" t="str">
        <f>IF($B38="N/A","N/A",IF(E38&gt;=5,"No",IF(E38&lt;0,"No","Yes")))</f>
        <v>No</v>
      </c>
      <c r="G38" s="13">
        <v>30.633112635</v>
      </c>
      <c r="H38" s="11" t="str">
        <f>IF($B38="N/A","N/A",IF(G38&gt;=5,"No",IF(G38&lt;0,"No","Yes")))</f>
        <v>No</v>
      </c>
      <c r="I38" s="12">
        <v>-0.183</v>
      </c>
      <c r="J38" s="12">
        <v>-6.98</v>
      </c>
      <c r="K38" s="43" t="s">
        <v>740</v>
      </c>
      <c r="L38" s="9" t="str">
        <f t="shared" si="4"/>
        <v>Yes</v>
      </c>
    </row>
    <row r="39" spans="1:12" x14ac:dyDescent="0.25">
      <c r="A39" s="2" t="s">
        <v>63</v>
      </c>
      <c r="B39" s="43" t="s">
        <v>213</v>
      </c>
      <c r="C39" s="13">
        <v>0.41963553479999999</v>
      </c>
      <c r="D39" s="11" t="str">
        <f>IF($B39="N/A","N/A",IF(C39&gt;10,"No",IF(C39&lt;-10,"No","Yes")))</f>
        <v>N/A</v>
      </c>
      <c r="E39" s="13">
        <v>0.3968554125</v>
      </c>
      <c r="F39" s="11" t="str">
        <f>IF($B39="N/A","N/A",IF(E39&gt;10,"No",IF(E39&lt;-10,"No","Yes")))</f>
        <v>N/A</v>
      </c>
      <c r="G39" s="13">
        <v>0.39696058540000001</v>
      </c>
      <c r="H39" s="11" t="str">
        <f>IF($B39="N/A","N/A",IF(G39&gt;10,"No",IF(G39&lt;-10,"No","Yes")))</f>
        <v>N/A</v>
      </c>
      <c r="I39" s="12">
        <v>-5.43</v>
      </c>
      <c r="J39" s="12">
        <v>2.6499999999999999E-2</v>
      </c>
      <c r="K39" s="43" t="s">
        <v>740</v>
      </c>
      <c r="L39" s="9" t="str">
        <f t="shared" si="4"/>
        <v>Yes</v>
      </c>
    </row>
    <row r="40" spans="1:12" x14ac:dyDescent="0.25">
      <c r="A40" s="2" t="s">
        <v>64</v>
      </c>
      <c r="B40" s="43"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3" t="s">
        <v>740</v>
      </c>
      <c r="L40" s="9" t="str">
        <f t="shared" si="4"/>
        <v>Yes</v>
      </c>
    </row>
    <row r="41" spans="1:12" x14ac:dyDescent="0.25">
      <c r="A41" s="3" t="s">
        <v>19</v>
      </c>
      <c r="B41" s="35" t="s">
        <v>281</v>
      </c>
      <c r="C41" s="8">
        <v>1.9725000265999999</v>
      </c>
      <c r="D41" s="11" t="str">
        <f>IF($B41="N/A","N/A",IF(C41&gt;8,"No",IF(C41&lt;2,"No","Yes")))</f>
        <v>No</v>
      </c>
      <c r="E41" s="8">
        <v>1.8965352052</v>
      </c>
      <c r="F41" s="11" t="str">
        <f>IF($B41="N/A","N/A",IF(E41&gt;8,"No",IF(E41&lt;2,"No","Yes")))</f>
        <v>No</v>
      </c>
      <c r="G41" s="8">
        <v>1.8559388562000001</v>
      </c>
      <c r="H41" s="11" t="str">
        <f>IF($B41="N/A","N/A",IF(G41&gt;8,"No",IF(G41&lt;2,"No","Yes")))</f>
        <v>No</v>
      </c>
      <c r="I41" s="12">
        <v>-3.85</v>
      </c>
      <c r="J41" s="12">
        <v>-2.14</v>
      </c>
      <c r="K41" s="43" t="s">
        <v>740</v>
      </c>
      <c r="L41" s="9" t="str">
        <f t="shared" si="4"/>
        <v>Yes</v>
      </c>
    </row>
    <row r="42" spans="1:12" x14ac:dyDescent="0.25">
      <c r="A42" s="3" t="s">
        <v>170</v>
      </c>
      <c r="B42" s="35" t="s">
        <v>213</v>
      </c>
      <c r="C42" s="8">
        <v>10.455741231999999</v>
      </c>
      <c r="D42" s="11" t="str">
        <f t="shared" ref="D42:D49" si="14">IF($B42="N/A","N/A",IF(C42&gt;10,"No",IF(C42&lt;-10,"No","Yes")))</f>
        <v>N/A</v>
      </c>
      <c r="E42" s="8">
        <v>9.9899651554000002</v>
      </c>
      <c r="F42" s="11" t="str">
        <f t="shared" ref="F42:F49" si="15">IF($B42="N/A","N/A",IF(E42&gt;10,"No",IF(E42&lt;-10,"No","Yes")))</f>
        <v>N/A</v>
      </c>
      <c r="G42" s="8">
        <v>9.8227995596</v>
      </c>
      <c r="H42" s="11" t="str">
        <f t="shared" ref="H42:H49" si="16">IF($B42="N/A","N/A",IF(G42&gt;10,"No",IF(G42&lt;-10,"No","Yes")))</f>
        <v>N/A</v>
      </c>
      <c r="I42" s="12">
        <v>-4.45</v>
      </c>
      <c r="J42" s="12">
        <v>-1.67</v>
      </c>
      <c r="K42" s="43" t="s">
        <v>740</v>
      </c>
      <c r="L42" s="9" t="str">
        <f>IF(J42="Div by 0", "N/A", IF(OR(J42="N/A",K42="N/A"),"N/A", IF(J42&gt;VALUE(MID(K42,1,2)), "No", IF(J42&lt;-1*VALUE(MID(K42,1,2)), "No", "Yes"))))</f>
        <v>Yes</v>
      </c>
    </row>
    <row r="43" spans="1:12" x14ac:dyDescent="0.25">
      <c r="A43" s="3" t="s">
        <v>171</v>
      </c>
      <c r="B43" s="35" t="s">
        <v>213</v>
      </c>
      <c r="C43" s="8">
        <v>23.865439712000001</v>
      </c>
      <c r="D43" s="11" t="str">
        <f t="shared" si="14"/>
        <v>N/A</v>
      </c>
      <c r="E43" s="8">
        <v>22.958615090999999</v>
      </c>
      <c r="F43" s="11" t="str">
        <f t="shared" si="15"/>
        <v>N/A</v>
      </c>
      <c r="G43" s="8">
        <v>22.565530589000002</v>
      </c>
      <c r="H43" s="11" t="str">
        <f t="shared" si="16"/>
        <v>N/A</v>
      </c>
      <c r="I43" s="12">
        <v>-3.8</v>
      </c>
      <c r="J43" s="12">
        <v>-1.71</v>
      </c>
      <c r="K43" s="43" t="s">
        <v>740</v>
      </c>
      <c r="L43" s="9" t="str">
        <f>IF(J43="Div by 0", "N/A", IF(OR(J43="N/A",K43="N/A"),"N/A", IF(J43&gt;VALUE(MID(K43,1,2)), "No", IF(J43&lt;-1*VALUE(MID(K43,1,2)), "No", "Yes"))))</f>
        <v>Yes</v>
      </c>
    </row>
    <row r="44" spans="1:12" x14ac:dyDescent="0.25">
      <c r="A44" s="3" t="s">
        <v>172</v>
      </c>
      <c r="B44" s="35" t="s">
        <v>213</v>
      </c>
      <c r="C44" s="8">
        <v>3.0940132707000001</v>
      </c>
      <c r="D44" s="11" t="str">
        <f t="shared" si="14"/>
        <v>N/A</v>
      </c>
      <c r="E44" s="8">
        <v>3.0462560953</v>
      </c>
      <c r="F44" s="11" t="str">
        <f t="shared" si="15"/>
        <v>N/A</v>
      </c>
      <c r="G44" s="8">
        <v>2.8764830476999999</v>
      </c>
      <c r="H44" s="11" t="str">
        <f t="shared" si="16"/>
        <v>N/A</v>
      </c>
      <c r="I44" s="12">
        <v>-1.54</v>
      </c>
      <c r="J44" s="12">
        <v>-5.57</v>
      </c>
      <c r="K44" s="43" t="s">
        <v>740</v>
      </c>
      <c r="L44" s="9" t="str">
        <f t="shared" ref="L44:L53" si="17">IF(J44="Div by 0", "N/A", IF(OR(J44="N/A",K44="N/A"),"N/A", IF(J44&gt;VALUE(MID(K44,1,2)), "No", IF(J44&lt;-1*VALUE(MID(K44,1,2)), "No", "Yes"))))</f>
        <v>Yes</v>
      </c>
    </row>
    <row r="45" spans="1:12" x14ac:dyDescent="0.25">
      <c r="A45" s="3" t="s">
        <v>173</v>
      </c>
      <c r="B45" s="35" t="s">
        <v>213</v>
      </c>
      <c r="C45" s="8">
        <v>30.469906594000001</v>
      </c>
      <c r="D45" s="11" t="str">
        <f t="shared" si="14"/>
        <v>N/A</v>
      </c>
      <c r="E45" s="8">
        <v>31.402003943</v>
      </c>
      <c r="F45" s="11" t="str">
        <f t="shared" si="15"/>
        <v>N/A</v>
      </c>
      <c r="G45" s="8">
        <v>31.346555477999999</v>
      </c>
      <c r="H45" s="11" t="str">
        <f t="shared" si="16"/>
        <v>N/A</v>
      </c>
      <c r="I45" s="12">
        <v>3.0590000000000002</v>
      </c>
      <c r="J45" s="12">
        <v>-0.17699999999999999</v>
      </c>
      <c r="K45" s="43" t="s">
        <v>740</v>
      </c>
      <c r="L45" s="9" t="str">
        <f t="shared" si="17"/>
        <v>Yes</v>
      </c>
    </row>
    <row r="46" spans="1:12" x14ac:dyDescent="0.25">
      <c r="A46" s="3" t="s">
        <v>174</v>
      </c>
      <c r="B46" s="35" t="s">
        <v>213</v>
      </c>
      <c r="C46" s="8">
        <v>18.452780352000001</v>
      </c>
      <c r="D46" s="11" t="str">
        <f t="shared" si="14"/>
        <v>N/A</v>
      </c>
      <c r="E46" s="8">
        <v>19.502392731</v>
      </c>
      <c r="F46" s="11" t="str">
        <f t="shared" si="15"/>
        <v>N/A</v>
      </c>
      <c r="G46" s="8">
        <v>20.418783543</v>
      </c>
      <c r="H46" s="11" t="str">
        <f t="shared" si="16"/>
        <v>N/A</v>
      </c>
      <c r="I46" s="12">
        <v>5.6879999999999997</v>
      </c>
      <c r="J46" s="12">
        <v>4.6989999999999998</v>
      </c>
      <c r="K46" s="43" t="s">
        <v>740</v>
      </c>
      <c r="L46" s="9" t="str">
        <f t="shared" si="17"/>
        <v>Yes</v>
      </c>
    </row>
    <row r="47" spans="1:12" x14ac:dyDescent="0.25">
      <c r="A47" s="3" t="s">
        <v>175</v>
      </c>
      <c r="B47" s="35" t="s">
        <v>213</v>
      </c>
      <c r="C47" s="8">
        <v>4.5680629666000003</v>
      </c>
      <c r="D47" s="11" t="str">
        <f t="shared" si="14"/>
        <v>N/A</v>
      </c>
      <c r="E47" s="8">
        <v>4.5141672844</v>
      </c>
      <c r="F47" s="11" t="str">
        <f t="shared" si="15"/>
        <v>N/A</v>
      </c>
      <c r="G47" s="8">
        <v>4.6884797495999999</v>
      </c>
      <c r="H47" s="11" t="str">
        <f t="shared" si="16"/>
        <v>N/A</v>
      </c>
      <c r="I47" s="12">
        <v>-1.18</v>
      </c>
      <c r="J47" s="12">
        <v>3.8610000000000002</v>
      </c>
      <c r="K47" s="43" t="s">
        <v>740</v>
      </c>
      <c r="L47" s="9" t="str">
        <f t="shared" si="17"/>
        <v>Yes</v>
      </c>
    </row>
    <row r="48" spans="1:12" x14ac:dyDescent="0.25">
      <c r="A48" s="3" t="s">
        <v>176</v>
      </c>
      <c r="B48" s="35" t="s">
        <v>213</v>
      </c>
      <c r="C48" s="8">
        <v>4.2948738431000004</v>
      </c>
      <c r="D48" s="11" t="str">
        <f t="shared" si="14"/>
        <v>N/A</v>
      </c>
      <c r="E48" s="8">
        <v>3.9660328074</v>
      </c>
      <c r="F48" s="11" t="str">
        <f t="shared" si="15"/>
        <v>N/A</v>
      </c>
      <c r="G48" s="8">
        <v>3.8017369494</v>
      </c>
      <c r="H48" s="11" t="str">
        <f t="shared" si="16"/>
        <v>N/A</v>
      </c>
      <c r="I48" s="12">
        <v>-7.66</v>
      </c>
      <c r="J48" s="12">
        <v>-4.1399999999999997</v>
      </c>
      <c r="K48" s="43" t="s">
        <v>740</v>
      </c>
      <c r="L48" s="9" t="str">
        <f t="shared" si="17"/>
        <v>Yes</v>
      </c>
    </row>
    <row r="49" spans="1:12" x14ac:dyDescent="0.25">
      <c r="A49" s="3" t="s">
        <v>957</v>
      </c>
      <c r="B49" s="35" t="s">
        <v>213</v>
      </c>
      <c r="C49" s="8">
        <v>2.8266820036000002</v>
      </c>
      <c r="D49" s="11" t="str">
        <f t="shared" si="14"/>
        <v>N/A</v>
      </c>
      <c r="E49" s="8">
        <v>2.7240316879000002</v>
      </c>
      <c r="F49" s="11" t="str">
        <f t="shared" si="15"/>
        <v>N/A</v>
      </c>
      <c r="G49" s="8">
        <v>2.6236922271999998</v>
      </c>
      <c r="H49" s="11" t="str">
        <f t="shared" si="16"/>
        <v>N/A</v>
      </c>
      <c r="I49" s="12">
        <v>-3.63</v>
      </c>
      <c r="J49" s="12">
        <v>-3.68</v>
      </c>
      <c r="K49" s="43" t="s">
        <v>740</v>
      </c>
      <c r="L49" s="9" t="str">
        <f t="shared" si="17"/>
        <v>Yes</v>
      </c>
    </row>
    <row r="50" spans="1:12" x14ac:dyDescent="0.25">
      <c r="A50" s="2" t="s">
        <v>208</v>
      </c>
      <c r="B50" s="35" t="s">
        <v>213</v>
      </c>
      <c r="C50" s="36">
        <v>68150</v>
      </c>
      <c r="D50" s="9" t="str">
        <f t="shared" ref="D50:D53" si="18">IF($B50="N/A","N/A",IF(C50&lt;0,"No","Yes"))</f>
        <v>N/A</v>
      </c>
      <c r="E50" s="36">
        <v>69097</v>
      </c>
      <c r="F50" s="9" t="str">
        <f t="shared" ref="F50:F53" si="19">IF($B50="N/A","N/A",IF(E50&lt;0,"No","Yes"))</f>
        <v>N/A</v>
      </c>
      <c r="G50" s="36">
        <v>69355</v>
      </c>
      <c r="H50" s="9" t="str">
        <f t="shared" ref="H50:H53" si="20">IF($B50="N/A","N/A",IF(G50&lt;0,"No","Yes"))</f>
        <v>N/A</v>
      </c>
      <c r="I50" s="12">
        <v>1.39</v>
      </c>
      <c r="J50" s="12">
        <v>0.37340000000000001</v>
      </c>
      <c r="K50" s="43" t="s">
        <v>740</v>
      </c>
      <c r="L50" s="9" t="str">
        <f t="shared" si="17"/>
        <v>Yes</v>
      </c>
    </row>
    <row r="51" spans="1:12" x14ac:dyDescent="0.25">
      <c r="A51" s="2" t="s">
        <v>209</v>
      </c>
      <c r="B51" s="35" t="s">
        <v>213</v>
      </c>
      <c r="C51" s="36">
        <v>5808</v>
      </c>
      <c r="D51" s="9" t="str">
        <f t="shared" si="18"/>
        <v>N/A</v>
      </c>
      <c r="E51" s="36">
        <v>6038</v>
      </c>
      <c r="F51" s="9" t="str">
        <f t="shared" si="19"/>
        <v>N/A</v>
      </c>
      <c r="G51" s="36">
        <v>5825</v>
      </c>
      <c r="H51" s="9" t="str">
        <f t="shared" si="20"/>
        <v>N/A</v>
      </c>
      <c r="I51" s="12">
        <v>3.96</v>
      </c>
      <c r="J51" s="12">
        <v>-3.53</v>
      </c>
      <c r="K51" s="43" t="s">
        <v>740</v>
      </c>
      <c r="L51" s="9" t="str">
        <f t="shared" si="17"/>
        <v>Yes</v>
      </c>
    </row>
    <row r="52" spans="1:12" x14ac:dyDescent="0.25">
      <c r="A52" s="2" t="s">
        <v>210</v>
      </c>
      <c r="B52" s="35" t="s">
        <v>213</v>
      </c>
      <c r="C52" s="36">
        <v>91206</v>
      </c>
      <c r="D52" s="9" t="str">
        <f t="shared" si="18"/>
        <v>N/A</v>
      </c>
      <c r="E52" s="36">
        <v>100280</v>
      </c>
      <c r="F52" s="9" t="str">
        <f t="shared" si="19"/>
        <v>N/A</v>
      </c>
      <c r="G52" s="36">
        <v>104053</v>
      </c>
      <c r="H52" s="9" t="str">
        <f t="shared" si="20"/>
        <v>N/A</v>
      </c>
      <c r="I52" s="12">
        <v>9.9489999999999998</v>
      </c>
      <c r="J52" s="12">
        <v>3.762</v>
      </c>
      <c r="K52" s="43" t="s">
        <v>740</v>
      </c>
      <c r="L52" s="9" t="str">
        <f t="shared" si="17"/>
        <v>Yes</v>
      </c>
    </row>
    <row r="53" spans="1:12" x14ac:dyDescent="0.25">
      <c r="A53" s="2" t="s">
        <v>958</v>
      </c>
      <c r="B53" s="35" t="s">
        <v>213</v>
      </c>
      <c r="C53" s="36">
        <v>18892</v>
      </c>
      <c r="D53" s="9" t="str">
        <f t="shared" si="18"/>
        <v>N/A</v>
      </c>
      <c r="E53" s="36">
        <v>19204</v>
      </c>
      <c r="F53" s="9" t="str">
        <f t="shared" si="19"/>
        <v>N/A</v>
      </c>
      <c r="G53" s="36">
        <v>19619</v>
      </c>
      <c r="H53" s="9" t="str">
        <f t="shared" si="20"/>
        <v>N/A</v>
      </c>
      <c r="I53" s="12">
        <v>1.651</v>
      </c>
      <c r="J53" s="12">
        <v>2.161</v>
      </c>
      <c r="K53" s="43" t="s">
        <v>740</v>
      </c>
      <c r="L53" s="9" t="str">
        <f t="shared" si="17"/>
        <v>Yes</v>
      </c>
    </row>
    <row r="54" spans="1:12" x14ac:dyDescent="0.25">
      <c r="A54" s="2" t="s">
        <v>959</v>
      </c>
      <c r="B54" s="35"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5" t="s">
        <v>213</v>
      </c>
      <c r="L54" s="9" t="str">
        <f t="shared" si="4"/>
        <v>N/A</v>
      </c>
    </row>
    <row r="55" spans="1:12" x14ac:dyDescent="0.25">
      <c r="A55" s="2" t="s">
        <v>1748</v>
      </c>
      <c r="B55" s="35"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5" t="s">
        <v>213</v>
      </c>
      <c r="L55" s="9" t="str">
        <f t="shared" si="4"/>
        <v>N/A</v>
      </c>
    </row>
    <row r="56" spans="1:12" x14ac:dyDescent="0.25">
      <c r="A56" s="2" t="s">
        <v>177</v>
      </c>
      <c r="B56" s="35" t="s">
        <v>213</v>
      </c>
      <c r="C56" s="8">
        <v>54.503094013000002</v>
      </c>
      <c r="D56" s="11" t="str">
        <f t="shared" ref="D56:D57" si="21">IF($B56="N/A","N/A",IF(C56&gt;10,"No",IF(C56&lt;-10,"No","Yes")))</f>
        <v>N/A</v>
      </c>
      <c r="E56" s="8">
        <v>53.907286104000001</v>
      </c>
      <c r="F56" s="11" t="str">
        <f t="shared" ref="F56:F57" si="22">IF($B56="N/A","N/A",IF(E56&gt;10,"No",IF(E56&lt;-10,"No","Yes")))</f>
        <v>N/A</v>
      </c>
      <c r="G56" s="8">
        <v>53.833582667999998</v>
      </c>
      <c r="H56" s="11" t="str">
        <f t="shared" ref="H56:H57" si="23">IF($B56="N/A","N/A",IF(G56&gt;10,"No",IF(G56&lt;-10,"No","Yes")))</f>
        <v>N/A</v>
      </c>
      <c r="I56" s="12">
        <v>-1.0900000000000001</v>
      </c>
      <c r="J56" s="12">
        <v>-0.13700000000000001</v>
      </c>
      <c r="K56" s="43" t="s">
        <v>740</v>
      </c>
      <c r="L56" s="9" t="str">
        <f>IF(J56="Div by 0", "N/A", IF(OR(J56="N/A",K56="N/A"),"N/A", IF(J56&gt;VALUE(MID(K56,1,2)), "No", IF(J56&lt;-1*VALUE(MID(K56,1,2)), "No", "Yes"))))</f>
        <v>Yes</v>
      </c>
    </row>
    <row r="57" spans="1:12" x14ac:dyDescent="0.25">
      <c r="A57" s="6" t="s">
        <v>178</v>
      </c>
      <c r="B57" s="35" t="s">
        <v>213</v>
      </c>
      <c r="C57" s="8">
        <v>45.496905986999998</v>
      </c>
      <c r="D57" s="11" t="str">
        <f t="shared" si="21"/>
        <v>N/A</v>
      </c>
      <c r="E57" s="8">
        <v>46.092713895999999</v>
      </c>
      <c r="F57" s="11" t="str">
        <f t="shared" si="22"/>
        <v>N/A</v>
      </c>
      <c r="G57" s="8">
        <v>46.166417332000002</v>
      </c>
      <c r="H57" s="11" t="str">
        <f t="shared" si="23"/>
        <v>N/A</v>
      </c>
      <c r="I57" s="12">
        <v>1.31</v>
      </c>
      <c r="J57" s="12">
        <v>0.15989999999999999</v>
      </c>
      <c r="K57" s="43" t="s">
        <v>740</v>
      </c>
      <c r="L57" s="9" t="str">
        <f>IF(J57="Div by 0", "N/A", IF(OR(J57="N/A",K57="N/A"),"N/A", IF(J57&gt;VALUE(MID(K57,1,2)), "No", IF(J57&lt;-1*VALUE(MID(K57,1,2)), "No", "Yes"))))</f>
        <v>Yes</v>
      </c>
    </row>
    <row r="58" spans="1:12" x14ac:dyDescent="0.25">
      <c r="A58" s="7" t="s">
        <v>686</v>
      </c>
      <c r="B58" s="35" t="s">
        <v>282</v>
      </c>
      <c r="C58" s="8">
        <v>55.498397077</v>
      </c>
      <c r="D58" s="11" t="str">
        <f>IF($B58="N/A","N/A",IF(C58&gt;70,"No",IF(C58&lt;40,"No","Yes")))</f>
        <v>Yes</v>
      </c>
      <c r="E58" s="8">
        <v>57.696322406</v>
      </c>
      <c r="F58" s="11" t="str">
        <f>IF($B58="N/A","N/A",IF(E58&gt;70,"No",IF(E58&lt;40,"No","Yes")))</f>
        <v>Yes</v>
      </c>
      <c r="G58" s="8">
        <v>57.017660796000001</v>
      </c>
      <c r="H58" s="11" t="str">
        <f>IF($B58="N/A","N/A",IF(G58&gt;70,"No",IF(G58&lt;40,"No","Yes")))</f>
        <v>Yes</v>
      </c>
      <c r="I58" s="12">
        <v>3.96</v>
      </c>
      <c r="J58" s="12">
        <v>-1.18</v>
      </c>
      <c r="K58" s="43" t="s">
        <v>740</v>
      </c>
      <c r="L58" s="9" t="str">
        <f t="shared" si="4"/>
        <v>Yes</v>
      </c>
    </row>
    <row r="59" spans="1:12" x14ac:dyDescent="0.25">
      <c r="A59" s="2" t="s">
        <v>687</v>
      </c>
      <c r="B59" s="35" t="s">
        <v>213</v>
      </c>
      <c r="C59" s="8">
        <v>62.772721036</v>
      </c>
      <c r="D59" s="11" t="str">
        <f>IF($B59="N/A","N/A",IF(C59&gt;10,"No",IF(C59&lt;-10,"No","Yes")))</f>
        <v>N/A</v>
      </c>
      <c r="E59" s="8">
        <v>73.285604934999995</v>
      </c>
      <c r="F59" s="11" t="str">
        <f>IF($B59="N/A","N/A",IF(E59&gt;10,"No",IF(E59&lt;-10,"No","Yes")))</f>
        <v>N/A</v>
      </c>
      <c r="G59" s="8">
        <v>63.923322118000002</v>
      </c>
      <c r="H59" s="11" t="str">
        <f>IF($B59="N/A","N/A",IF(G59&gt;10,"No",IF(G59&lt;-10,"No","Yes")))</f>
        <v>N/A</v>
      </c>
      <c r="I59" s="12">
        <v>16.75</v>
      </c>
      <c r="J59" s="12">
        <v>-12.8</v>
      </c>
      <c r="K59" s="35" t="s">
        <v>213</v>
      </c>
      <c r="L59" s="9" t="str">
        <f t="shared" si="4"/>
        <v>N/A</v>
      </c>
    </row>
    <row r="60" spans="1:12" x14ac:dyDescent="0.25">
      <c r="A60" s="2" t="s">
        <v>688</v>
      </c>
      <c r="B60" s="35" t="s">
        <v>213</v>
      </c>
      <c r="C60" s="8">
        <v>76.505585754999998</v>
      </c>
      <c r="D60" s="11" t="str">
        <f t="shared" ref="D60:D66" si="24">IF($B60="N/A","N/A",IF(C60&gt;10,"No",IF(C60&lt;-10,"No","Yes")))</f>
        <v>N/A</v>
      </c>
      <c r="E60" s="8">
        <v>77.751382347000003</v>
      </c>
      <c r="F60" s="11" t="str">
        <f t="shared" ref="F60:F66" si="25">IF($B60="N/A","N/A",IF(E60&gt;10,"No",IF(E60&lt;-10,"No","Yes")))</f>
        <v>N/A</v>
      </c>
      <c r="G60" s="8">
        <v>75.748655756000005</v>
      </c>
      <c r="H60" s="11" t="str">
        <f t="shared" ref="H60:H66" si="26">IF($B60="N/A","N/A",IF(G60&gt;10,"No",IF(G60&lt;-10,"No","Yes")))</f>
        <v>N/A</v>
      </c>
      <c r="I60" s="12">
        <v>1.6279999999999999</v>
      </c>
      <c r="J60" s="12">
        <v>-2.58</v>
      </c>
      <c r="K60" s="35" t="s">
        <v>213</v>
      </c>
      <c r="L60" s="9" t="str">
        <f t="shared" si="4"/>
        <v>N/A</v>
      </c>
    </row>
    <row r="61" spans="1:12" x14ac:dyDescent="0.25">
      <c r="A61" s="2" t="s">
        <v>1747</v>
      </c>
      <c r="B61" s="35" t="s">
        <v>213</v>
      </c>
      <c r="C61" s="8">
        <v>61.357918726000001</v>
      </c>
      <c r="D61" s="11" t="str">
        <f t="shared" si="24"/>
        <v>N/A</v>
      </c>
      <c r="E61" s="8">
        <v>63.223248900000002</v>
      </c>
      <c r="F61" s="11" t="str">
        <f t="shared" si="25"/>
        <v>N/A</v>
      </c>
      <c r="G61" s="8">
        <v>63.128889663999999</v>
      </c>
      <c r="H61" s="11" t="str">
        <f t="shared" si="26"/>
        <v>N/A</v>
      </c>
      <c r="I61" s="12">
        <v>3.04</v>
      </c>
      <c r="J61" s="12">
        <v>-0.14899999999999999</v>
      </c>
      <c r="K61" s="35" t="s">
        <v>213</v>
      </c>
      <c r="L61" s="9" t="str">
        <f t="shared" si="4"/>
        <v>N/A</v>
      </c>
    </row>
    <row r="62" spans="1:12" x14ac:dyDescent="0.25">
      <c r="A62" s="2" t="s">
        <v>689</v>
      </c>
      <c r="B62" s="35" t="s">
        <v>213</v>
      </c>
      <c r="C62" s="8">
        <v>41.551305647</v>
      </c>
      <c r="D62" s="11" t="str">
        <f t="shared" si="24"/>
        <v>N/A</v>
      </c>
      <c r="E62" s="8">
        <v>43.069181784000001</v>
      </c>
      <c r="F62" s="11" t="str">
        <f t="shared" si="25"/>
        <v>N/A</v>
      </c>
      <c r="G62" s="8">
        <v>44.724620770000001</v>
      </c>
      <c r="H62" s="11" t="str">
        <f t="shared" si="26"/>
        <v>N/A</v>
      </c>
      <c r="I62" s="12">
        <v>3.653</v>
      </c>
      <c r="J62" s="12">
        <v>3.8439999999999999</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1.0458936426000001</v>
      </c>
      <c r="D64" s="11" t="str">
        <f t="shared" si="24"/>
        <v>N/A</v>
      </c>
      <c r="E64" s="8">
        <v>1.0735770943</v>
      </c>
      <c r="F64" s="11" t="str">
        <f t="shared" si="25"/>
        <v>N/A</v>
      </c>
      <c r="G64" s="8">
        <v>0.98943907099999995</v>
      </c>
      <c r="H64" s="11" t="str">
        <f t="shared" si="26"/>
        <v>N/A</v>
      </c>
      <c r="I64" s="12">
        <v>2.6469999999999998</v>
      </c>
      <c r="J64" s="12">
        <v>-7.84</v>
      </c>
      <c r="K64" s="35" t="s">
        <v>213</v>
      </c>
      <c r="L64" s="9" t="str">
        <f t="shared" si="4"/>
        <v>N/A</v>
      </c>
    </row>
    <row r="65" spans="1:12" x14ac:dyDescent="0.25">
      <c r="A65" s="3" t="s">
        <v>147</v>
      </c>
      <c r="B65" s="35" t="s">
        <v>213</v>
      </c>
      <c r="C65" s="8">
        <v>1.0879637026</v>
      </c>
      <c r="D65" s="11" t="str">
        <f t="shared" si="24"/>
        <v>N/A</v>
      </c>
      <c r="E65" s="8">
        <v>1.1229949221</v>
      </c>
      <c r="F65" s="11" t="str">
        <f t="shared" si="25"/>
        <v>N/A</v>
      </c>
      <c r="G65" s="8">
        <v>1.1405210848</v>
      </c>
      <c r="H65" s="11" t="str">
        <f t="shared" si="26"/>
        <v>N/A</v>
      </c>
      <c r="I65" s="12">
        <v>3.22</v>
      </c>
      <c r="J65" s="12">
        <v>1.5609999999999999</v>
      </c>
      <c r="K65" s="35" t="s">
        <v>213</v>
      </c>
      <c r="L65" s="9" t="str">
        <f t="shared" si="4"/>
        <v>N/A</v>
      </c>
    </row>
    <row r="66" spans="1:12" x14ac:dyDescent="0.25">
      <c r="A66" s="3" t="s">
        <v>148</v>
      </c>
      <c r="B66" s="35" t="s">
        <v>213</v>
      </c>
      <c r="C66" s="8">
        <v>1.1337614894000001</v>
      </c>
      <c r="D66" s="11" t="str">
        <f t="shared" si="24"/>
        <v>N/A</v>
      </c>
      <c r="E66" s="8">
        <v>1.1678743779</v>
      </c>
      <c r="F66" s="11" t="str">
        <f t="shared" si="25"/>
        <v>N/A</v>
      </c>
      <c r="G66" s="8">
        <v>1.1726136695</v>
      </c>
      <c r="H66" s="11" t="str">
        <f t="shared" si="26"/>
        <v>N/A</v>
      </c>
      <c r="I66" s="12">
        <v>3.0089999999999999</v>
      </c>
      <c r="J66" s="12">
        <v>0.40579999999999999</v>
      </c>
      <c r="K66" s="35" t="s">
        <v>213</v>
      </c>
      <c r="L66" s="9" t="str">
        <f t="shared" si="4"/>
        <v>N/A</v>
      </c>
    </row>
    <row r="67" spans="1:12" x14ac:dyDescent="0.25">
      <c r="A67" s="2" t="s">
        <v>960</v>
      </c>
      <c r="B67" s="43" t="s">
        <v>213</v>
      </c>
      <c r="C67" s="1">
        <v>383</v>
      </c>
      <c r="D67" s="11" t="str">
        <f>IF($B67="N/A","N/A",IF(C67&gt;10,"No",IF(C67&lt;-10,"No","Yes")))</f>
        <v>N/A</v>
      </c>
      <c r="E67" s="1">
        <v>428</v>
      </c>
      <c r="F67" s="11" t="str">
        <f>IF($B67="N/A","N/A",IF(E67&gt;10,"No",IF(E67&lt;-10,"No","Yes")))</f>
        <v>N/A</v>
      </c>
      <c r="G67" s="1">
        <v>586</v>
      </c>
      <c r="H67" s="11" t="str">
        <f>IF($B67="N/A","N/A",IF(G67&gt;10,"No",IF(G67&lt;-10,"No","Yes")))</f>
        <v>N/A</v>
      </c>
      <c r="I67" s="12">
        <v>11.75</v>
      </c>
      <c r="J67" s="12">
        <v>36.92</v>
      </c>
      <c r="K67" s="35" t="s">
        <v>213</v>
      </c>
      <c r="L67" s="9" t="str">
        <f t="shared" si="4"/>
        <v>N/A</v>
      </c>
    </row>
    <row r="68" spans="1:12" x14ac:dyDescent="0.25">
      <c r="A68" s="3" t="s">
        <v>201</v>
      </c>
      <c r="B68" s="43" t="s">
        <v>217</v>
      </c>
      <c r="C68" s="1">
        <v>11</v>
      </c>
      <c r="D68" s="11" t="str">
        <f t="shared" ref="D68:D69" si="27">IF($B68="N/A","N/A",IF(C68&gt;0,"No",IF(C68&lt;0,"No","Yes")))</f>
        <v>No</v>
      </c>
      <c r="E68" s="1">
        <v>11</v>
      </c>
      <c r="F68" s="11" t="str">
        <f t="shared" ref="F68:F69" si="28">IF($B68="N/A","N/A",IF(E68&gt;0,"No",IF(E68&lt;0,"No","Yes")))</f>
        <v>No</v>
      </c>
      <c r="G68" s="1">
        <v>11</v>
      </c>
      <c r="H68" s="11" t="str">
        <f t="shared" ref="H68:H69" si="29">IF($B68="N/A","N/A",IF(G68&gt;0,"No",IF(G68&lt;0,"No","Yes")))</f>
        <v>No</v>
      </c>
      <c r="I68" s="12">
        <v>-70</v>
      </c>
      <c r="J68" s="12">
        <v>-33.299999999999997</v>
      </c>
      <c r="K68" s="35" t="s">
        <v>213</v>
      </c>
      <c r="L68" s="9" t="str">
        <f t="shared" si="4"/>
        <v>N/A</v>
      </c>
    </row>
    <row r="69" spans="1:12" x14ac:dyDescent="0.25">
      <c r="A69" s="3" t="s">
        <v>202</v>
      </c>
      <c r="B69" s="43" t="s">
        <v>217</v>
      </c>
      <c r="C69" s="1">
        <v>48</v>
      </c>
      <c r="D69" s="11" t="str">
        <f t="shared" si="27"/>
        <v>No</v>
      </c>
      <c r="E69" s="1">
        <v>33</v>
      </c>
      <c r="F69" s="11" t="str">
        <f t="shared" si="28"/>
        <v>No</v>
      </c>
      <c r="G69" s="1">
        <v>51</v>
      </c>
      <c r="H69" s="11" t="str">
        <f t="shared" si="29"/>
        <v>No</v>
      </c>
      <c r="I69" s="12">
        <v>-31.3</v>
      </c>
      <c r="J69" s="12">
        <v>54.55</v>
      </c>
      <c r="K69" s="35" t="s">
        <v>213</v>
      </c>
      <c r="L69" s="9" t="str">
        <f t="shared" si="4"/>
        <v>N/A</v>
      </c>
    </row>
    <row r="70" spans="1:12" x14ac:dyDescent="0.25">
      <c r="A70" s="3" t="s">
        <v>203</v>
      </c>
      <c r="B70" s="60" t="s">
        <v>213</v>
      </c>
      <c r="C70" s="13">
        <v>75</v>
      </c>
      <c r="D70" s="11" t="str">
        <f>IF($B70="N/A","N/A",IF(C70&gt;10,"No",IF(C70&lt;-10,"No","Yes")))</f>
        <v>N/A</v>
      </c>
      <c r="E70" s="13">
        <v>72.727272726999999</v>
      </c>
      <c r="F70" s="11" t="str">
        <f>IF($B70="N/A","N/A",IF(E70&gt;10,"No",IF(E70&lt;-10,"No","Yes")))</f>
        <v>N/A</v>
      </c>
      <c r="G70" s="13">
        <v>66.666666667000001</v>
      </c>
      <c r="H70" s="11" t="str">
        <f>IF($B70="N/A","N/A",IF(G70&gt;10,"No",IF(G70&lt;-10,"No","Yes")))</f>
        <v>N/A</v>
      </c>
      <c r="I70" s="12">
        <v>-3.03</v>
      </c>
      <c r="J70" s="12">
        <v>-8.33</v>
      </c>
      <c r="K70" s="60" t="s">
        <v>213</v>
      </c>
      <c r="L70" s="9" t="str">
        <f t="shared" si="4"/>
        <v>N/A</v>
      </c>
    </row>
    <row r="71" spans="1:12" x14ac:dyDescent="0.25">
      <c r="A71" s="2" t="s">
        <v>65</v>
      </c>
      <c r="B71" s="43" t="s">
        <v>213</v>
      </c>
      <c r="C71" s="1">
        <v>35422</v>
      </c>
      <c r="D71" s="11" t="str">
        <f>IF($B71="N/A","N/A",IF(C71&gt;10,"No",IF(C71&lt;-10,"No","Yes")))</f>
        <v>N/A</v>
      </c>
      <c r="E71" s="1">
        <v>36530</v>
      </c>
      <c r="F71" s="11" t="str">
        <f>IF($B71="N/A","N/A",IF(E71&gt;10,"No",IF(E71&lt;-10,"No","Yes")))</f>
        <v>N/A</v>
      </c>
      <c r="G71" s="1">
        <v>37607</v>
      </c>
      <c r="H71" s="11" t="str">
        <f>IF($B71="N/A","N/A",IF(G71&gt;10,"No",IF(G71&lt;-10,"No","Yes")))</f>
        <v>N/A</v>
      </c>
      <c r="I71" s="12">
        <v>3.1280000000000001</v>
      </c>
      <c r="J71" s="12">
        <v>2.948</v>
      </c>
      <c r="K71" s="43" t="s">
        <v>740</v>
      </c>
      <c r="L71" s="9" t="str">
        <f t="shared" ref="L71:L103" si="30">IF(J71="Div by 0", "N/A", IF(K71="N/A","N/A", IF(J71&gt;VALUE(MID(K71,1,2)), "No", IF(J71&lt;-1*VALUE(MID(K71,1,2)), "No", "Yes"))))</f>
        <v>Yes</v>
      </c>
    </row>
    <row r="72" spans="1:12" x14ac:dyDescent="0.25">
      <c r="A72" s="4" t="s">
        <v>66</v>
      </c>
      <c r="B72" s="43" t="s">
        <v>213</v>
      </c>
      <c r="C72" s="1">
        <v>30335.98</v>
      </c>
      <c r="D72" s="11" t="str">
        <f>IF($B72="N/A","N/A",IF(C72&gt;10,"No",IF(C72&lt;-10,"No","Yes")))</f>
        <v>N/A</v>
      </c>
      <c r="E72" s="1">
        <v>32937.22</v>
      </c>
      <c r="F72" s="11" t="str">
        <f>IF($B72="N/A","N/A",IF(E72&gt;10,"No",IF(E72&lt;-10,"No","Yes")))</f>
        <v>N/A</v>
      </c>
      <c r="G72" s="1">
        <v>33315.33</v>
      </c>
      <c r="H72" s="11" t="str">
        <f>IF($B72="N/A","N/A",IF(G72&gt;10,"No",IF(G72&lt;-10,"No","Yes")))</f>
        <v>N/A</v>
      </c>
      <c r="I72" s="12">
        <v>8.5749999999999993</v>
      </c>
      <c r="J72" s="12">
        <v>1.1479999999999999</v>
      </c>
      <c r="K72" s="43" t="s">
        <v>741</v>
      </c>
      <c r="L72" s="9" t="str">
        <f t="shared" si="30"/>
        <v>Yes</v>
      </c>
    </row>
    <row r="73" spans="1:12" x14ac:dyDescent="0.25">
      <c r="A73" s="3" t="s">
        <v>67</v>
      </c>
      <c r="B73" s="35" t="s">
        <v>283</v>
      </c>
      <c r="C73" s="8">
        <v>97.886201084000007</v>
      </c>
      <c r="D73" s="11" t="str">
        <f>IF($B73="N/A","N/A",IF(C73&gt;=90,"Yes","No"))</f>
        <v>Yes</v>
      </c>
      <c r="E73" s="8">
        <v>97.853188712000005</v>
      </c>
      <c r="F73" s="11" t="str">
        <f>IF($B73="N/A","N/A",IF(E73&gt;=90,"Yes","No"))</f>
        <v>Yes</v>
      </c>
      <c r="G73" s="8">
        <v>97.361172812000007</v>
      </c>
      <c r="H73" s="11" t="str">
        <f>IF($B73="N/A","N/A",IF(G73&gt;=90,"Yes","No"))</f>
        <v>Yes</v>
      </c>
      <c r="I73" s="12">
        <v>-3.4000000000000002E-2</v>
      </c>
      <c r="J73" s="12">
        <v>-0.503</v>
      </c>
      <c r="K73" s="43" t="s">
        <v>740</v>
      </c>
      <c r="L73" s="9" t="str">
        <f t="shared" si="30"/>
        <v>Yes</v>
      </c>
    </row>
    <row r="74" spans="1:12" x14ac:dyDescent="0.25">
      <c r="A74" s="2" t="s">
        <v>961</v>
      </c>
      <c r="B74" s="35" t="s">
        <v>283</v>
      </c>
      <c r="C74" s="8">
        <v>98.787906508999995</v>
      </c>
      <c r="D74" s="11" t="str">
        <f>IF($B74="N/A","N/A",IF(C74&gt;=90,"Yes","No"))</f>
        <v>Yes</v>
      </c>
      <c r="E74" s="8">
        <v>98.815795398000006</v>
      </c>
      <c r="F74" s="11" t="str">
        <f>IF($B74="N/A","N/A",IF(E74&gt;=90,"Yes","No"))</f>
        <v>Yes</v>
      </c>
      <c r="G74" s="8">
        <v>98.729413847999993</v>
      </c>
      <c r="H74" s="11" t="str">
        <f>IF($B74="N/A","N/A",IF(G74&gt;=90,"Yes","No"))</f>
        <v>Yes</v>
      </c>
      <c r="I74" s="12">
        <v>2.8199999999999999E-2</v>
      </c>
      <c r="J74" s="12">
        <v>-8.6999999999999994E-2</v>
      </c>
      <c r="K74" s="43" t="s">
        <v>740</v>
      </c>
      <c r="L74" s="9" t="str">
        <f t="shared" si="30"/>
        <v>Yes</v>
      </c>
    </row>
    <row r="75" spans="1:12" x14ac:dyDescent="0.25">
      <c r="A75" s="6" t="s">
        <v>962</v>
      </c>
      <c r="B75" s="43" t="s">
        <v>284</v>
      </c>
      <c r="C75" s="13">
        <v>55.85755254</v>
      </c>
      <c r="D75" s="11" t="str">
        <f>IF($B75="N/A","N/A",IF(C75&gt;55,"No",IF(C75&lt;30,"No","Yes")))</f>
        <v>No</v>
      </c>
      <c r="E75" s="13">
        <v>56.735613352000001</v>
      </c>
      <c r="F75" s="11" t="str">
        <f>IF($B75="N/A","N/A",IF(E75&gt;55,"No",IF(E75&lt;30,"No","Yes")))</f>
        <v>No</v>
      </c>
      <c r="G75" s="13">
        <v>57.345264727999997</v>
      </c>
      <c r="H75" s="11" t="str">
        <f>IF($B75="N/A","N/A",IF(G75&gt;55,"No",IF(G75&lt;30,"No","Yes")))</f>
        <v>No</v>
      </c>
      <c r="I75" s="12">
        <v>1.5720000000000001</v>
      </c>
      <c r="J75" s="12">
        <v>1.075</v>
      </c>
      <c r="K75" s="43" t="s">
        <v>740</v>
      </c>
      <c r="L75" s="9" t="str">
        <f t="shared" si="30"/>
        <v>Yes</v>
      </c>
    </row>
    <row r="76" spans="1:12" ht="25" x14ac:dyDescent="0.25">
      <c r="A76" s="2" t="s">
        <v>963</v>
      </c>
      <c r="B76" s="43" t="s">
        <v>278</v>
      </c>
      <c r="C76" s="13">
        <v>1.2280503642</v>
      </c>
      <c r="D76" s="11" t="str">
        <f>IF($B76="N/A","N/A",IF(C76&gt;=5,"No",IF(C76&lt;0,"No","Yes")))</f>
        <v>Yes</v>
      </c>
      <c r="E76" s="13">
        <v>1.0758280865000001</v>
      </c>
      <c r="F76" s="11" t="str">
        <f>IF($B76="N/A","N/A",IF(E76&gt;=5,"No",IF(E76&lt;0,"No","Yes")))</f>
        <v>Yes</v>
      </c>
      <c r="G76" s="13">
        <v>0.91472332280000002</v>
      </c>
      <c r="H76" s="11" t="str">
        <f>IF($B76="N/A","N/A",IF(G76&gt;=5,"No",IF(G76&lt;0,"No","Yes")))</f>
        <v>Yes</v>
      </c>
      <c r="I76" s="12">
        <v>-12.4</v>
      </c>
      <c r="J76" s="12">
        <v>-15</v>
      </c>
      <c r="K76" s="43" t="s">
        <v>213</v>
      </c>
      <c r="L76" s="9" t="str">
        <f t="shared" si="30"/>
        <v>N/A</v>
      </c>
    </row>
    <row r="77" spans="1:12" ht="25" x14ac:dyDescent="0.25">
      <c r="A77" s="2" t="s">
        <v>964</v>
      </c>
      <c r="B77" s="43" t="s">
        <v>213</v>
      </c>
      <c r="C77" s="13">
        <v>5.2283891366999997</v>
      </c>
      <c r="D77" s="43" t="s">
        <v>213</v>
      </c>
      <c r="E77" s="13">
        <v>5.2942786751000002</v>
      </c>
      <c r="F77" s="43" t="s">
        <v>213</v>
      </c>
      <c r="G77" s="13">
        <v>6.0201558221000004</v>
      </c>
      <c r="H77" s="43" t="s">
        <v>213</v>
      </c>
      <c r="I77" s="12">
        <v>1.26</v>
      </c>
      <c r="J77" s="12">
        <v>13.71</v>
      </c>
      <c r="K77" s="43" t="s">
        <v>213</v>
      </c>
      <c r="L77" s="9" t="str">
        <f t="shared" si="30"/>
        <v>N/A</v>
      </c>
    </row>
    <row r="78" spans="1:12" ht="25" x14ac:dyDescent="0.25">
      <c r="A78" s="2" t="s">
        <v>965</v>
      </c>
      <c r="B78" s="43" t="s">
        <v>213</v>
      </c>
      <c r="C78" s="13">
        <v>33.976060076000003</v>
      </c>
      <c r="D78" s="43" t="s">
        <v>213</v>
      </c>
      <c r="E78" s="13">
        <v>34.396386532000001</v>
      </c>
      <c r="F78" s="43" t="s">
        <v>213</v>
      </c>
      <c r="G78" s="13">
        <v>35.684845906</v>
      </c>
      <c r="H78" s="43" t="s">
        <v>213</v>
      </c>
      <c r="I78" s="12">
        <v>1.2370000000000001</v>
      </c>
      <c r="J78" s="12">
        <v>3.746</v>
      </c>
      <c r="K78" s="43" t="s">
        <v>213</v>
      </c>
      <c r="L78" s="9" t="str">
        <f t="shared" si="30"/>
        <v>N/A</v>
      </c>
    </row>
    <row r="79" spans="1:12" ht="25" x14ac:dyDescent="0.25">
      <c r="A79" s="2" t="s">
        <v>966</v>
      </c>
      <c r="B79" s="43" t="s">
        <v>213</v>
      </c>
      <c r="C79" s="13">
        <v>7.8595223308</v>
      </c>
      <c r="D79" s="43" t="s">
        <v>213</v>
      </c>
      <c r="E79" s="13">
        <v>8.1138790035999993</v>
      </c>
      <c r="F79" s="43" t="s">
        <v>213</v>
      </c>
      <c r="G79" s="13">
        <v>9.0754380832999999</v>
      </c>
      <c r="H79" s="43" t="s">
        <v>213</v>
      </c>
      <c r="I79" s="12">
        <v>3.2360000000000002</v>
      </c>
      <c r="J79" s="12">
        <v>11.85</v>
      </c>
      <c r="K79" s="43" t="s">
        <v>213</v>
      </c>
      <c r="L79" s="9" t="str">
        <f t="shared" si="30"/>
        <v>N/A</v>
      </c>
    </row>
    <row r="80" spans="1:12" ht="25" x14ac:dyDescent="0.25">
      <c r="A80" s="2" t="s">
        <v>967</v>
      </c>
      <c r="B80" s="43" t="s">
        <v>213</v>
      </c>
      <c r="C80" s="13">
        <v>2.7440573654999998</v>
      </c>
      <c r="D80" s="43" t="s">
        <v>213</v>
      </c>
      <c r="E80" s="13">
        <v>2.4062414454000001</v>
      </c>
      <c r="F80" s="43" t="s">
        <v>213</v>
      </c>
      <c r="G80" s="13">
        <v>1.6778791181999999</v>
      </c>
      <c r="H80" s="43" t="s">
        <v>213</v>
      </c>
      <c r="I80" s="12">
        <v>-12.3</v>
      </c>
      <c r="J80" s="12">
        <v>-30.3</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7.8538761222</v>
      </c>
      <c r="D82" s="43" t="s">
        <v>213</v>
      </c>
      <c r="E82" s="13">
        <v>7.7990692581000003</v>
      </c>
      <c r="F82" s="43" t="s">
        <v>213</v>
      </c>
      <c r="G82" s="13">
        <v>7.6288988752</v>
      </c>
      <c r="H82" s="43" t="s">
        <v>213</v>
      </c>
      <c r="I82" s="12">
        <v>-0.69799999999999995</v>
      </c>
      <c r="J82" s="12">
        <v>-2.1800000000000002</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20.732877873</v>
      </c>
      <c r="D84" s="43" t="s">
        <v>213</v>
      </c>
      <c r="E84" s="13">
        <v>20.309334793000001</v>
      </c>
      <c r="F84" s="43" t="s">
        <v>213</v>
      </c>
      <c r="G84" s="13">
        <v>19.421916133</v>
      </c>
      <c r="H84" s="43" t="s">
        <v>213</v>
      </c>
      <c r="I84" s="12">
        <v>-2.04</v>
      </c>
      <c r="J84" s="12">
        <v>-4.37</v>
      </c>
      <c r="K84" s="43" t="s">
        <v>213</v>
      </c>
      <c r="L84" s="9" t="str">
        <f t="shared" si="30"/>
        <v>N/A</v>
      </c>
    </row>
    <row r="85" spans="1:12" ht="25" x14ac:dyDescent="0.25">
      <c r="A85" s="2" t="s">
        <v>972</v>
      </c>
      <c r="B85" s="43" t="s">
        <v>213</v>
      </c>
      <c r="C85" s="13">
        <v>20.377166732999999</v>
      </c>
      <c r="D85" s="43" t="s">
        <v>213</v>
      </c>
      <c r="E85" s="13">
        <v>20.604982205999999</v>
      </c>
      <c r="F85" s="43" t="s">
        <v>213</v>
      </c>
      <c r="G85" s="13">
        <v>19.576142739000002</v>
      </c>
      <c r="H85" s="43" t="s">
        <v>213</v>
      </c>
      <c r="I85" s="12">
        <v>1.1180000000000001</v>
      </c>
      <c r="J85" s="12">
        <v>-4.99</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58.681045677999997</v>
      </c>
      <c r="D87" s="43" t="s">
        <v>213</v>
      </c>
      <c r="E87" s="13">
        <v>58.187790857000003</v>
      </c>
      <c r="F87" s="43" t="s">
        <v>213</v>
      </c>
      <c r="G87" s="13">
        <v>57.69936448</v>
      </c>
      <c r="H87" s="43" t="s">
        <v>213</v>
      </c>
      <c r="I87" s="12">
        <v>-0.84099999999999997</v>
      </c>
      <c r="J87" s="12">
        <v>-0.83899999999999997</v>
      </c>
      <c r="K87" s="43" t="s">
        <v>213</v>
      </c>
      <c r="L87" s="9" t="str">
        <f t="shared" si="30"/>
        <v>N/A</v>
      </c>
    </row>
    <row r="88" spans="1:12" x14ac:dyDescent="0.25">
      <c r="A88" s="2" t="s">
        <v>975</v>
      </c>
      <c r="B88" s="43" t="s">
        <v>213</v>
      </c>
      <c r="C88" s="13">
        <v>20.941787590000001</v>
      </c>
      <c r="D88" s="43" t="s">
        <v>213</v>
      </c>
      <c r="E88" s="13">
        <v>21.207226937000001</v>
      </c>
      <c r="F88" s="43" t="s">
        <v>213</v>
      </c>
      <c r="G88" s="13">
        <v>22.724492780999999</v>
      </c>
      <c r="H88" s="43" t="s">
        <v>213</v>
      </c>
      <c r="I88" s="12">
        <v>1.268</v>
      </c>
      <c r="J88" s="12">
        <v>7.1539999999999999</v>
      </c>
      <c r="K88" s="43" t="s">
        <v>213</v>
      </c>
      <c r="L88" s="9" t="str">
        <f t="shared" si="30"/>
        <v>N/A</v>
      </c>
    </row>
    <row r="89" spans="1:12" x14ac:dyDescent="0.25">
      <c r="A89" s="6" t="s">
        <v>68</v>
      </c>
      <c r="B89" s="43" t="s">
        <v>213</v>
      </c>
      <c r="C89" s="1">
        <v>159</v>
      </c>
      <c r="D89" s="11" t="str">
        <f>IF($B89="N/A","N/A",IF(C89&gt;10,"No",IF(C89&lt;-10,"No","Yes")))</f>
        <v>N/A</v>
      </c>
      <c r="E89" s="1">
        <v>131</v>
      </c>
      <c r="F89" s="11" t="str">
        <f>IF($B89="N/A","N/A",IF(E89&gt;10,"No",IF(E89&lt;-10,"No","Yes")))</f>
        <v>N/A</v>
      </c>
      <c r="G89" s="1">
        <v>140</v>
      </c>
      <c r="H89" s="11" t="str">
        <f>IF($B89="N/A","N/A",IF(G89&gt;10,"No",IF(G89&lt;-10,"No","Yes")))</f>
        <v>N/A</v>
      </c>
      <c r="I89" s="12">
        <v>-17.600000000000001</v>
      </c>
      <c r="J89" s="12">
        <v>6.87</v>
      </c>
      <c r="K89" s="43" t="s">
        <v>740</v>
      </c>
      <c r="L89" s="9" t="str">
        <f t="shared" si="30"/>
        <v>Yes</v>
      </c>
    </row>
    <row r="90" spans="1:12" x14ac:dyDescent="0.25">
      <c r="A90" s="2" t="s">
        <v>109</v>
      </c>
      <c r="B90" s="43" t="s">
        <v>213</v>
      </c>
      <c r="C90" s="13">
        <v>0</v>
      </c>
      <c r="D90" s="11" t="str">
        <f>IF($B90="N/A","N/A",IF(C90&gt;10,"No",IF(C90&lt;-10,"No","Yes")))</f>
        <v>N/A</v>
      </c>
      <c r="E90" s="13">
        <v>0</v>
      </c>
      <c r="F90" s="11" t="str">
        <f>IF($B90="N/A","N/A",IF(E90&gt;10,"No",IF(E90&lt;-10,"No","Yes")))</f>
        <v>N/A</v>
      </c>
      <c r="G90" s="13">
        <v>0</v>
      </c>
      <c r="H90" s="11" t="str">
        <f>IF($B90="N/A","N/A",IF(G90&gt;10,"No",IF(G90&lt;-10,"No","Yes")))</f>
        <v>N/A</v>
      </c>
      <c r="I90" s="12" t="s">
        <v>1746</v>
      </c>
      <c r="J90" s="12" t="s">
        <v>1746</v>
      </c>
      <c r="K90" s="43" t="s">
        <v>740</v>
      </c>
      <c r="L90" s="9" t="str">
        <f t="shared" si="30"/>
        <v>N/A</v>
      </c>
    </row>
    <row r="91" spans="1:12" x14ac:dyDescent="0.25">
      <c r="A91" s="2" t="s">
        <v>110</v>
      </c>
      <c r="B91" s="43" t="s">
        <v>213</v>
      </c>
      <c r="C91" s="13">
        <v>6.2893081760999996</v>
      </c>
      <c r="D91" s="11" t="str">
        <f>IF($B91="N/A","N/A",IF(C91&gt;10,"No",IF(C91&lt;-10,"No","Yes")))</f>
        <v>N/A</v>
      </c>
      <c r="E91" s="13">
        <v>1.5267175573</v>
      </c>
      <c r="F91" s="11" t="str">
        <f>IF($B91="N/A","N/A",IF(E91&gt;10,"No",IF(E91&lt;-10,"No","Yes")))</f>
        <v>N/A</v>
      </c>
      <c r="G91" s="13">
        <v>2.8571428570999999</v>
      </c>
      <c r="H91" s="11" t="str">
        <f>IF($B91="N/A","N/A",IF(G91&gt;10,"No",IF(G91&lt;-10,"No","Yes")))</f>
        <v>N/A</v>
      </c>
      <c r="I91" s="12">
        <v>-75.7</v>
      </c>
      <c r="J91" s="12">
        <v>87.14</v>
      </c>
      <c r="K91" s="43" t="s">
        <v>740</v>
      </c>
      <c r="L91" s="9" t="str">
        <f t="shared" si="30"/>
        <v>No</v>
      </c>
    </row>
    <row r="92" spans="1:12" x14ac:dyDescent="0.25">
      <c r="A92" s="4" t="s">
        <v>7</v>
      </c>
      <c r="B92" s="43" t="s">
        <v>213</v>
      </c>
      <c r="C92" s="13">
        <v>5.9285190000000001E-2</v>
      </c>
      <c r="D92" s="11" t="str">
        <f>IF($B92="N/A","N/A",IF(C92&gt;10,"No",IF(C92&lt;-10,"No","Yes")))</f>
        <v>N/A</v>
      </c>
      <c r="E92" s="13">
        <v>5.4749520900000001E-2</v>
      </c>
      <c r="F92" s="11" t="str">
        <f>IF($B92="N/A","N/A",IF(E92&gt;10,"No",IF(E92&lt;-10,"No","Yes")))</f>
        <v>N/A</v>
      </c>
      <c r="G92" s="13">
        <v>5.3181588500000002E-2</v>
      </c>
      <c r="H92" s="11" t="str">
        <f>IF($B92="N/A","N/A",IF(G92&gt;10,"No",IF(G92&lt;-10,"No","Yes")))</f>
        <v>N/A</v>
      </c>
      <c r="I92" s="12">
        <v>-7.65</v>
      </c>
      <c r="J92" s="12">
        <v>-2.86</v>
      </c>
      <c r="K92" s="43" t="s">
        <v>741</v>
      </c>
      <c r="L92" s="9" t="str">
        <f t="shared" si="30"/>
        <v>Yes</v>
      </c>
    </row>
    <row r="93" spans="1:12" x14ac:dyDescent="0.25">
      <c r="A93" s="4" t="s">
        <v>180</v>
      </c>
      <c r="B93" s="43" t="s">
        <v>213</v>
      </c>
      <c r="C93" s="13">
        <v>60.660041782</v>
      </c>
      <c r="D93" s="11" t="str">
        <f t="shared" ref="D93:D94" si="31">IF($B93="N/A","N/A",IF(C93&gt;10,"No",IF(C93&lt;-10,"No","Yes")))</f>
        <v>N/A</v>
      </c>
      <c r="E93" s="13">
        <v>59.98631262</v>
      </c>
      <c r="F93" s="11" t="str">
        <f t="shared" ref="F93:F94" si="32">IF($B93="N/A","N/A",IF(E93&gt;10,"No",IF(E93&lt;-10,"No","Yes")))</f>
        <v>N/A</v>
      </c>
      <c r="G93" s="13">
        <v>59.603265350000001</v>
      </c>
      <c r="H93" s="11" t="str">
        <f t="shared" ref="H93:H94" si="33">IF($B93="N/A","N/A",IF(G93&gt;10,"No",IF(G93&lt;-10,"No","Yes")))</f>
        <v>N/A</v>
      </c>
      <c r="I93" s="12">
        <v>-1.1100000000000001</v>
      </c>
      <c r="J93" s="12">
        <v>-0.63900000000000001</v>
      </c>
      <c r="K93" s="43" t="s">
        <v>740</v>
      </c>
      <c r="L93" s="9" t="str">
        <f>IF(J93="Div by 0", "N/A", IF(OR(J93="N/A",K93="N/A"),"N/A", IF(J93&gt;VALUE(MID(K93,1,2)), "No", IF(J93&lt;-1*VALUE(MID(K93,1,2)), "No", "Yes"))))</f>
        <v>Yes</v>
      </c>
    </row>
    <row r="94" spans="1:12" x14ac:dyDescent="0.25">
      <c r="A94" s="4" t="s">
        <v>181</v>
      </c>
      <c r="B94" s="43" t="s">
        <v>213</v>
      </c>
      <c r="C94" s="13">
        <v>39.339958218</v>
      </c>
      <c r="D94" s="11" t="str">
        <f t="shared" si="31"/>
        <v>N/A</v>
      </c>
      <c r="E94" s="13">
        <v>40.01368738</v>
      </c>
      <c r="F94" s="11" t="str">
        <f t="shared" si="32"/>
        <v>N/A</v>
      </c>
      <c r="G94" s="13">
        <v>40.396734649999999</v>
      </c>
      <c r="H94" s="11" t="str">
        <f t="shared" si="33"/>
        <v>N/A</v>
      </c>
      <c r="I94" s="12">
        <v>1.7130000000000001</v>
      </c>
      <c r="J94" s="12">
        <v>0.95730000000000004</v>
      </c>
      <c r="K94" s="43" t="s">
        <v>740</v>
      </c>
      <c r="L94" s="9" t="str">
        <f>IF(J94="Div by 0", "N/A", IF(OR(J94="N/A",K94="N/A"),"N/A", IF(J94&gt;VALUE(MID(K94,1,2)), "No", IF(J94&lt;-1*VALUE(MID(K94,1,2)), "No", "Yes"))))</f>
        <v>Yes</v>
      </c>
    </row>
    <row r="95" spans="1:12" x14ac:dyDescent="0.25">
      <c r="A95" s="2" t="s">
        <v>8</v>
      </c>
      <c r="B95" s="43" t="s">
        <v>285</v>
      </c>
      <c r="C95" s="13">
        <v>5.0618259839000004</v>
      </c>
      <c r="D95" s="11" t="str">
        <f>IF($B95="N/A","N/A",IF(C95&gt;10,"No",IF(C95&lt;5,"No","Yes")))</f>
        <v>Yes</v>
      </c>
      <c r="E95" s="13">
        <v>5.3490281959999999</v>
      </c>
      <c r="F95" s="11" t="str">
        <f>IF($B95="N/A","N/A",IF(E95&gt;10,"No",IF(E95&lt;5,"No","Yes")))</f>
        <v>Yes</v>
      </c>
      <c r="G95" s="13">
        <v>5.2463637088999997</v>
      </c>
      <c r="H95" s="11" t="str">
        <f t="shared" ref="H95:H98" si="34">IF($B95="N/A","N/A",IF(G95&gt;10,"No",IF(G95&lt;5,"No","Yes")))</f>
        <v>Yes</v>
      </c>
      <c r="I95" s="12">
        <v>5.6740000000000004</v>
      </c>
      <c r="J95" s="12">
        <v>-1.92</v>
      </c>
      <c r="K95" s="43" t="s">
        <v>741</v>
      </c>
      <c r="L95" s="9" t="str">
        <f t="shared" si="30"/>
        <v>Yes</v>
      </c>
    </row>
    <row r="96" spans="1:12" x14ac:dyDescent="0.25">
      <c r="A96" s="2" t="s">
        <v>149</v>
      </c>
      <c r="B96" s="43" t="s">
        <v>285</v>
      </c>
      <c r="C96" s="13">
        <v>4.7625769295999998</v>
      </c>
      <c r="D96" s="11" t="str">
        <f>IF($B96="N/A","N/A",IF(C96&gt;10,"No",IF(C96&lt;5,"No","Yes")))</f>
        <v>No</v>
      </c>
      <c r="E96" s="13">
        <v>5.0314809745</v>
      </c>
      <c r="F96" s="11" t="str">
        <f t="shared" ref="F96:F98" si="35">IF($B96="N/A","N/A",IF(E96&gt;10,"No",IF(E96&lt;5,"No","Yes")))</f>
        <v>Yes</v>
      </c>
      <c r="G96" s="13">
        <v>4.5869120110999999</v>
      </c>
      <c r="H96" s="11" t="str">
        <f t="shared" si="34"/>
        <v>No</v>
      </c>
      <c r="I96" s="12">
        <v>5.6459999999999999</v>
      </c>
      <c r="J96" s="12">
        <v>-8.84</v>
      </c>
      <c r="K96" s="43" t="s">
        <v>741</v>
      </c>
      <c r="L96" s="9" t="str">
        <f t="shared" si="30"/>
        <v>Yes</v>
      </c>
    </row>
    <row r="97" spans="1:12" x14ac:dyDescent="0.25">
      <c r="A97" s="2" t="s">
        <v>150</v>
      </c>
      <c r="B97" s="43" t="s">
        <v>285</v>
      </c>
      <c r="C97" s="13">
        <v>4.8670317882000003</v>
      </c>
      <c r="D97" s="11" t="str">
        <f>IF($B97="N/A","N/A",IF(C97&gt;10,"No",IF(C97&lt;5,"No","Yes")))</f>
        <v>No</v>
      </c>
      <c r="E97" s="13">
        <v>5.1656173008000001</v>
      </c>
      <c r="F97" s="11" t="str">
        <f t="shared" si="35"/>
        <v>Yes</v>
      </c>
      <c r="G97" s="13">
        <v>5.1054324993</v>
      </c>
      <c r="H97" s="11" t="str">
        <f t="shared" si="34"/>
        <v>Yes</v>
      </c>
      <c r="I97" s="12">
        <v>6.1349999999999998</v>
      </c>
      <c r="J97" s="12">
        <v>-1.17</v>
      </c>
      <c r="K97" s="43" t="s">
        <v>741</v>
      </c>
      <c r="L97" s="9" t="str">
        <f t="shared" si="30"/>
        <v>Yes</v>
      </c>
    </row>
    <row r="98" spans="1:12" x14ac:dyDescent="0.25">
      <c r="A98" s="2" t="s">
        <v>151</v>
      </c>
      <c r="B98" s="43" t="s">
        <v>285</v>
      </c>
      <c r="C98" s="13">
        <v>5.0674721924000004</v>
      </c>
      <c r="D98" s="11" t="str">
        <f>IF($B98="N/A","N/A",IF(C98&gt;10,"No",IF(C98&lt;5,"No","Yes")))</f>
        <v>Yes</v>
      </c>
      <c r="E98" s="13">
        <v>5.3572406241000001</v>
      </c>
      <c r="F98" s="11" t="str">
        <f t="shared" si="35"/>
        <v>Yes</v>
      </c>
      <c r="G98" s="13">
        <v>5.2516818677000003</v>
      </c>
      <c r="H98" s="11" t="str">
        <f t="shared" si="34"/>
        <v>Yes</v>
      </c>
      <c r="I98" s="12">
        <v>5.718</v>
      </c>
      <c r="J98" s="12">
        <v>-1.97</v>
      </c>
      <c r="K98" s="43" t="s">
        <v>741</v>
      </c>
      <c r="L98" s="9" t="str">
        <f t="shared" si="30"/>
        <v>Yes</v>
      </c>
    </row>
    <row r="99" spans="1:12" x14ac:dyDescent="0.25">
      <c r="A99" s="2" t="s">
        <v>976</v>
      </c>
      <c r="B99" s="43" t="s">
        <v>213</v>
      </c>
      <c r="C99" s="1">
        <v>184</v>
      </c>
      <c r="D99" s="11" t="str">
        <f t="shared" ref="D99:D110" si="36">IF($B99="N/A","N/A",IF(C99&gt;10,"No",IF(C99&lt;-10,"No","Yes")))</f>
        <v>N/A</v>
      </c>
      <c r="E99" s="1">
        <v>228</v>
      </c>
      <c r="F99" s="11" t="str">
        <f t="shared" ref="F99:F110" si="37">IF($B99="N/A","N/A",IF(E99&gt;10,"No",IF(E99&lt;-10,"No","Yes")))</f>
        <v>N/A</v>
      </c>
      <c r="G99" s="1">
        <v>355</v>
      </c>
      <c r="H99" s="11" t="str">
        <f t="shared" ref="H99:H110" si="38">IF($B99="N/A","N/A",IF(G99&gt;10,"No",IF(G99&lt;-10,"No","Yes")))</f>
        <v>N/A</v>
      </c>
      <c r="I99" s="12">
        <v>23.91</v>
      </c>
      <c r="J99" s="12">
        <v>55.7</v>
      </c>
      <c r="K99" s="43" t="s">
        <v>740</v>
      </c>
      <c r="L99" s="9" t="str">
        <f t="shared" si="30"/>
        <v>No</v>
      </c>
    </row>
    <row r="100" spans="1:12" x14ac:dyDescent="0.25">
      <c r="A100" s="2" t="s">
        <v>977</v>
      </c>
      <c r="B100" s="43" t="s">
        <v>213</v>
      </c>
      <c r="C100" s="1">
        <v>93</v>
      </c>
      <c r="D100" s="11" t="str">
        <f t="shared" si="36"/>
        <v>N/A</v>
      </c>
      <c r="E100" s="1">
        <v>97</v>
      </c>
      <c r="F100" s="11" t="str">
        <f t="shared" si="37"/>
        <v>N/A</v>
      </c>
      <c r="G100" s="1">
        <v>78</v>
      </c>
      <c r="H100" s="11" t="str">
        <f t="shared" si="38"/>
        <v>N/A</v>
      </c>
      <c r="I100" s="12">
        <v>4.3010000000000002</v>
      </c>
      <c r="J100" s="12">
        <v>-19.600000000000001</v>
      </c>
      <c r="K100" s="43" t="s">
        <v>740</v>
      </c>
      <c r="L100" s="9" t="str">
        <f t="shared" si="30"/>
        <v>No</v>
      </c>
    </row>
    <row r="101" spans="1:12" x14ac:dyDescent="0.25">
      <c r="A101" s="2" t="s">
        <v>1</v>
      </c>
      <c r="B101" s="43" t="s">
        <v>213</v>
      </c>
      <c r="C101" s="13">
        <v>98.887696911999996</v>
      </c>
      <c r="D101" s="11" t="str">
        <f t="shared" si="36"/>
        <v>N/A</v>
      </c>
      <c r="E101" s="13">
        <v>99.036408430999998</v>
      </c>
      <c r="F101" s="11" t="str">
        <f t="shared" si="37"/>
        <v>N/A</v>
      </c>
      <c r="G101" s="13">
        <v>99.082617597999999</v>
      </c>
      <c r="H101" s="11" t="str">
        <f t="shared" si="38"/>
        <v>N/A</v>
      </c>
      <c r="I101" s="12">
        <v>0.15040000000000001</v>
      </c>
      <c r="J101" s="12">
        <v>4.6699999999999998E-2</v>
      </c>
      <c r="K101" s="43" t="s">
        <v>741</v>
      </c>
      <c r="L101" s="9" t="str">
        <f t="shared" si="30"/>
        <v>Yes</v>
      </c>
    </row>
    <row r="102" spans="1:12" x14ac:dyDescent="0.25">
      <c r="A102" s="2" t="s">
        <v>69</v>
      </c>
      <c r="B102" s="43" t="s">
        <v>213</v>
      </c>
      <c r="C102" s="13">
        <v>98.621103117999994</v>
      </c>
      <c r="D102" s="11" t="str">
        <f t="shared" si="36"/>
        <v>N/A</v>
      </c>
      <c r="E102" s="13">
        <v>98.993863673999996</v>
      </c>
      <c r="F102" s="11" t="str">
        <f t="shared" si="37"/>
        <v>N/A</v>
      </c>
      <c r="G102" s="13">
        <v>99.063388974999995</v>
      </c>
      <c r="H102" s="11" t="str">
        <f t="shared" si="38"/>
        <v>N/A</v>
      </c>
      <c r="I102" s="12">
        <v>0.378</v>
      </c>
      <c r="J102" s="12">
        <v>7.0199999999999999E-2</v>
      </c>
      <c r="K102" s="43" t="s">
        <v>741</v>
      </c>
      <c r="L102" s="9" t="str">
        <f t="shared" si="30"/>
        <v>Yes</v>
      </c>
    </row>
    <row r="103" spans="1:12" x14ac:dyDescent="0.25">
      <c r="A103" s="4" t="s">
        <v>70</v>
      </c>
      <c r="B103" s="43" t="s">
        <v>213</v>
      </c>
      <c r="C103" s="1">
        <v>33782</v>
      </c>
      <c r="D103" s="11" t="str">
        <f t="shared" si="36"/>
        <v>N/A</v>
      </c>
      <c r="E103" s="1">
        <v>34796</v>
      </c>
      <c r="F103" s="11" t="str">
        <f t="shared" si="37"/>
        <v>N/A</v>
      </c>
      <c r="G103" s="1">
        <v>35615</v>
      </c>
      <c r="H103" s="11" t="str">
        <f t="shared" si="38"/>
        <v>N/A</v>
      </c>
      <c r="I103" s="12">
        <v>3.0019999999999998</v>
      </c>
      <c r="J103" s="12">
        <v>2.3540000000000001</v>
      </c>
      <c r="K103" s="43" t="s">
        <v>740</v>
      </c>
      <c r="L103" s="9" t="str">
        <f t="shared" si="30"/>
        <v>Yes</v>
      </c>
    </row>
    <row r="104" spans="1:12" x14ac:dyDescent="0.25">
      <c r="A104" s="2" t="s">
        <v>692</v>
      </c>
      <c r="B104" s="43" t="s">
        <v>213</v>
      </c>
      <c r="C104" s="13">
        <v>1.5481617429000001</v>
      </c>
      <c r="D104" s="11" t="str">
        <f t="shared" si="36"/>
        <v>N/A</v>
      </c>
      <c r="E104" s="13">
        <v>1.5519025175000001</v>
      </c>
      <c r="F104" s="11" t="str">
        <f t="shared" si="37"/>
        <v>N/A</v>
      </c>
      <c r="G104" s="13">
        <v>1.3028218447</v>
      </c>
      <c r="H104" s="11" t="str">
        <f t="shared" si="38"/>
        <v>N/A</v>
      </c>
      <c r="I104" s="12">
        <v>0.24160000000000001</v>
      </c>
      <c r="J104" s="12">
        <v>-16.100000000000001</v>
      </c>
      <c r="K104" s="43" t="s">
        <v>741</v>
      </c>
      <c r="L104" s="9" t="str">
        <f t="shared" ref="L104:L110" si="39">IF(J104="Div by 0", "N/A", IF(K104="N/A","N/A", IF(J104&gt;VALUE(MID(K104,1,2)), "No", IF(J104&lt;-1*VALUE(MID(K104,1,2)), "No", "Yes"))))</f>
        <v>No</v>
      </c>
    </row>
    <row r="105" spans="1:12" x14ac:dyDescent="0.25">
      <c r="A105" s="2" t="s">
        <v>691</v>
      </c>
      <c r="B105" s="43" t="s">
        <v>213</v>
      </c>
      <c r="C105" s="13">
        <v>1.3113492391999999</v>
      </c>
      <c r="D105" s="11" t="str">
        <f t="shared" si="36"/>
        <v>N/A</v>
      </c>
      <c r="E105" s="13">
        <v>1.3277388206</v>
      </c>
      <c r="F105" s="11" t="str">
        <f t="shared" si="37"/>
        <v>N/A</v>
      </c>
      <c r="G105" s="13">
        <v>0.224624456</v>
      </c>
      <c r="H105" s="11" t="str">
        <f t="shared" si="38"/>
        <v>N/A</v>
      </c>
      <c r="I105" s="12">
        <v>1.25</v>
      </c>
      <c r="J105" s="12">
        <v>-83.1</v>
      </c>
      <c r="K105" s="43" t="s">
        <v>741</v>
      </c>
      <c r="L105" s="9" t="str">
        <f t="shared" si="39"/>
        <v>No</v>
      </c>
    </row>
    <row r="106" spans="1:12" x14ac:dyDescent="0.25">
      <c r="A106" s="2" t="s">
        <v>690</v>
      </c>
      <c r="B106" s="43" t="s">
        <v>213</v>
      </c>
      <c r="C106" s="13">
        <v>97.140489017999997</v>
      </c>
      <c r="D106" s="11" t="str">
        <f t="shared" si="36"/>
        <v>N/A</v>
      </c>
      <c r="E106" s="13">
        <v>97.120358662000001</v>
      </c>
      <c r="F106" s="11" t="str">
        <f t="shared" si="37"/>
        <v>N/A</v>
      </c>
      <c r="G106" s="13">
        <v>98.472553699000002</v>
      </c>
      <c r="H106" s="11" t="str">
        <f t="shared" si="38"/>
        <v>N/A</v>
      </c>
      <c r="I106" s="12">
        <v>-2.1000000000000001E-2</v>
      </c>
      <c r="J106" s="12">
        <v>1.3919999999999999</v>
      </c>
      <c r="K106" s="43" t="s">
        <v>741</v>
      </c>
      <c r="L106" s="9" t="str">
        <f t="shared" si="39"/>
        <v>Yes</v>
      </c>
    </row>
    <row r="107" spans="1:12" ht="25" x14ac:dyDescent="0.25">
      <c r="A107" s="4" t="s">
        <v>978</v>
      </c>
      <c r="B107" s="43" t="s">
        <v>213</v>
      </c>
      <c r="C107" s="13">
        <v>49.009090395999998</v>
      </c>
      <c r="D107" s="11" t="str">
        <f t="shared" si="36"/>
        <v>N/A</v>
      </c>
      <c r="E107" s="13">
        <v>47.640295647000002</v>
      </c>
      <c r="F107" s="11" t="str">
        <f t="shared" si="37"/>
        <v>N/A</v>
      </c>
      <c r="G107" s="13">
        <v>46.233413992000003</v>
      </c>
      <c r="H107" s="11" t="str">
        <f t="shared" si="38"/>
        <v>N/A</v>
      </c>
      <c r="I107" s="12">
        <v>-2.79</v>
      </c>
      <c r="J107" s="12">
        <v>-2.95</v>
      </c>
      <c r="K107" s="43" t="s">
        <v>741</v>
      </c>
      <c r="L107" s="9" t="str">
        <f t="shared" si="39"/>
        <v>Yes</v>
      </c>
    </row>
    <row r="108" spans="1:12" ht="25" x14ac:dyDescent="0.25">
      <c r="A108" s="4" t="s">
        <v>979</v>
      </c>
      <c r="B108" s="43" t="s">
        <v>213</v>
      </c>
      <c r="C108" s="13">
        <v>50.367003556999997</v>
      </c>
      <c r="D108" s="11" t="str">
        <f t="shared" si="36"/>
        <v>N/A</v>
      </c>
      <c r="E108" s="13">
        <v>51.749247193999999</v>
      </c>
      <c r="F108" s="11" t="str">
        <f t="shared" si="37"/>
        <v>N/A</v>
      </c>
      <c r="G108" s="13">
        <v>53.162974978000001</v>
      </c>
      <c r="H108" s="11" t="str">
        <f t="shared" si="38"/>
        <v>N/A</v>
      </c>
      <c r="I108" s="12">
        <v>2.7440000000000002</v>
      </c>
      <c r="J108" s="12">
        <v>2.7320000000000002</v>
      </c>
      <c r="K108" s="43" t="s">
        <v>741</v>
      </c>
      <c r="L108" s="9" t="str">
        <f t="shared" si="39"/>
        <v>Yes</v>
      </c>
    </row>
    <row r="109" spans="1:12" ht="25" x14ac:dyDescent="0.25">
      <c r="A109" s="4" t="s">
        <v>980</v>
      </c>
      <c r="B109" s="43" t="s">
        <v>213</v>
      </c>
      <c r="C109" s="13">
        <v>0.2089097171</v>
      </c>
      <c r="D109" s="11" t="str">
        <f t="shared" si="36"/>
        <v>N/A</v>
      </c>
      <c r="E109" s="13">
        <v>0.19162332330000001</v>
      </c>
      <c r="F109" s="11" t="str">
        <f t="shared" si="37"/>
        <v>N/A</v>
      </c>
      <c r="G109" s="13">
        <v>0.19411279810000001</v>
      </c>
      <c r="H109" s="11" t="str">
        <f t="shared" si="38"/>
        <v>N/A</v>
      </c>
      <c r="I109" s="12">
        <v>-8.27</v>
      </c>
      <c r="J109" s="12">
        <v>1.2989999999999999</v>
      </c>
      <c r="K109" s="43" t="s">
        <v>741</v>
      </c>
      <c r="L109" s="9" t="str">
        <f t="shared" si="39"/>
        <v>Yes</v>
      </c>
    </row>
    <row r="110" spans="1:12" ht="25" x14ac:dyDescent="0.25">
      <c r="A110" s="4" t="s">
        <v>981</v>
      </c>
      <c r="B110" s="43" t="s">
        <v>213</v>
      </c>
      <c r="C110" s="13">
        <v>0.41499633000000002</v>
      </c>
      <c r="D110" s="11" t="str">
        <f t="shared" si="36"/>
        <v>N/A</v>
      </c>
      <c r="E110" s="13">
        <v>0.4188338352</v>
      </c>
      <c r="F110" s="11" t="str">
        <f t="shared" si="37"/>
        <v>N/A</v>
      </c>
      <c r="G110" s="13">
        <v>0.40949823169999999</v>
      </c>
      <c r="H110" s="11" t="str">
        <f t="shared" si="38"/>
        <v>N/A</v>
      </c>
      <c r="I110" s="12">
        <v>0.92469999999999997</v>
      </c>
      <c r="J110" s="12">
        <v>-2.23</v>
      </c>
      <c r="K110" s="43" t="s">
        <v>741</v>
      </c>
      <c r="L110" s="9" t="str">
        <f t="shared" si="39"/>
        <v>Yes</v>
      </c>
    </row>
    <row r="111" spans="1:12" x14ac:dyDescent="0.25">
      <c r="A111" s="2" t="s">
        <v>982</v>
      </c>
      <c r="B111" s="43" t="s">
        <v>286</v>
      </c>
      <c r="C111" s="13">
        <v>97.982893473000004</v>
      </c>
      <c r="D111" s="11" t="str">
        <f>IF($B111="N/A","N/A",IF(C111&gt;=99,"Yes","No"))</f>
        <v>No</v>
      </c>
      <c r="E111" s="13">
        <v>97.708136340999999</v>
      </c>
      <c r="F111" s="11" t="str">
        <f>IF($B111="N/A","N/A",IF(E111&gt;=99,"Yes","No"))</f>
        <v>No</v>
      </c>
      <c r="G111" s="13">
        <v>97.374712236999997</v>
      </c>
      <c r="H111" s="11" t="str">
        <f>IF($B111="N/A","N/A",IF(G111&gt;=99,"Yes","No"))</f>
        <v>No</v>
      </c>
      <c r="I111" s="12">
        <v>-0.28000000000000003</v>
      </c>
      <c r="J111" s="12">
        <v>-0.34100000000000003</v>
      </c>
      <c r="K111" s="43" t="s">
        <v>740</v>
      </c>
      <c r="L111" s="9" t="str">
        <f t="shared" ref="L111:L145" si="40">IF(J111="Div by 0", "N/A", IF(K111="N/A","N/A", IF(J111&gt;VALUE(MID(K111,1,2)), "No", IF(J111&lt;-1*VALUE(MID(K111,1,2)), "No", "Yes"))))</f>
        <v>Yes</v>
      </c>
    </row>
    <row r="112" spans="1:12" x14ac:dyDescent="0.25">
      <c r="A112" s="2" t="s">
        <v>983</v>
      </c>
      <c r="B112" s="43" t="s">
        <v>213</v>
      </c>
      <c r="C112" s="13">
        <v>0.77044900059999999</v>
      </c>
      <c r="D112" s="11" t="str">
        <f>IF($B112="N/A","N/A",IF(C112&gt;10,"No",IF(C112&lt;-10,"No","Yes")))</f>
        <v>N/A</v>
      </c>
      <c r="E112" s="13">
        <v>0.59389719429999999</v>
      </c>
      <c r="F112" s="11" t="str">
        <f>IF($B112="N/A","N/A",IF(E112&gt;10,"No",IF(E112&lt;-10,"No","Yes")))</f>
        <v>N/A</v>
      </c>
      <c r="G112" s="13">
        <v>0.4199536874</v>
      </c>
      <c r="H112" s="11" t="str">
        <f>IF($B112="N/A","N/A",IF(G112&gt;10,"No",IF(G112&lt;-10,"No","Yes")))</f>
        <v>N/A</v>
      </c>
      <c r="I112" s="12">
        <v>-22.9</v>
      </c>
      <c r="J112" s="12">
        <v>-29.3</v>
      </c>
      <c r="K112" s="43" t="s">
        <v>740</v>
      </c>
      <c r="L112" s="9" t="str">
        <f t="shared" si="40"/>
        <v>No</v>
      </c>
    </row>
    <row r="113" spans="1:12" x14ac:dyDescent="0.25">
      <c r="A113" s="3" t="s">
        <v>984</v>
      </c>
      <c r="B113" s="43" t="s">
        <v>280</v>
      </c>
      <c r="C113" s="8">
        <v>99.209755231000003</v>
      </c>
      <c r="D113" s="11" t="str">
        <f>IF($B113="N/A","N/A",IF(C113&gt;=98,"Yes","No"))</f>
        <v>Yes</v>
      </c>
      <c r="E113" s="8">
        <v>99.167808319000002</v>
      </c>
      <c r="F113" s="11" t="str">
        <f>IF($B113="N/A","N/A",IF(E113&gt;=98,"Yes","No"))</f>
        <v>Yes</v>
      </c>
      <c r="G113" s="8">
        <v>99.152271272999997</v>
      </c>
      <c r="H113" s="11" t="str">
        <f>IF($B113="N/A","N/A",IF(G113&gt;=98,"Yes","No"))</f>
        <v>Yes</v>
      </c>
      <c r="I113" s="12">
        <v>-4.2000000000000003E-2</v>
      </c>
      <c r="J113" s="12">
        <v>-1.6E-2</v>
      </c>
      <c r="K113" s="43" t="s">
        <v>740</v>
      </c>
      <c r="L113" s="9" t="str">
        <f t="shared" si="40"/>
        <v>Yes</v>
      </c>
    </row>
    <row r="114" spans="1:12" x14ac:dyDescent="0.25">
      <c r="A114" s="3" t="s">
        <v>985</v>
      </c>
      <c r="B114" s="43" t="s">
        <v>287</v>
      </c>
      <c r="C114" s="8">
        <v>95.30687365</v>
      </c>
      <c r="D114" s="11" t="str">
        <f>IF($B114="N/A","N/A",IF(C114&gt;=80,"Yes","No"))</f>
        <v>Yes</v>
      </c>
      <c r="E114" s="8">
        <v>95.568850741999995</v>
      </c>
      <c r="F114" s="11" t="str">
        <f>IF($B114="N/A","N/A",IF(E114&gt;=80,"Yes","No"))</f>
        <v>Yes</v>
      </c>
      <c r="G114" s="8">
        <v>95.856476079000004</v>
      </c>
      <c r="H114" s="11" t="str">
        <f>IF($B114="N/A","N/A",IF(G114&gt;=80,"Yes","No"))</f>
        <v>Yes</v>
      </c>
      <c r="I114" s="12">
        <v>0.27489999999999998</v>
      </c>
      <c r="J114" s="12">
        <v>0.30099999999999999</v>
      </c>
      <c r="K114" s="43" t="s">
        <v>740</v>
      </c>
      <c r="L114" s="9" t="str">
        <f t="shared" si="40"/>
        <v>Yes</v>
      </c>
    </row>
    <row r="115" spans="1:12" ht="25" x14ac:dyDescent="0.25">
      <c r="A115" s="2" t="s">
        <v>986</v>
      </c>
      <c r="B115" s="43" t="s">
        <v>288</v>
      </c>
      <c r="C115" s="13">
        <v>99.995893842000001</v>
      </c>
      <c r="D115" s="11" t="str">
        <f>IF($B115="N/A","N/A",IF(C115&gt;=100,"Yes","No"))</f>
        <v>No</v>
      </c>
      <c r="E115" s="13">
        <v>99.996286255000001</v>
      </c>
      <c r="F115" s="11" t="str">
        <f t="shared" ref="F115:F116" si="41">IF($B115="N/A","N/A",IF(E115&gt;=100,"Yes","No"))</f>
        <v>No</v>
      </c>
      <c r="G115" s="13">
        <v>99.996386021000006</v>
      </c>
      <c r="H115" s="11" t="str">
        <f t="shared" ref="H115:H116" si="42">IF($B115="N/A","N/A",IF(G115&gt;=100,"Yes","No"))</f>
        <v>No</v>
      </c>
      <c r="I115" s="12">
        <v>4.0000000000000002E-4</v>
      </c>
      <c r="J115" s="12">
        <v>1E-4</v>
      </c>
      <c r="K115" s="43" t="s">
        <v>739</v>
      </c>
      <c r="L115" s="9" t="str">
        <f t="shared" si="40"/>
        <v>Yes</v>
      </c>
    </row>
    <row r="116" spans="1:12" ht="25" x14ac:dyDescent="0.25">
      <c r="A116" s="3" t="s">
        <v>987</v>
      </c>
      <c r="B116" s="43" t="s">
        <v>288</v>
      </c>
      <c r="C116" s="13">
        <v>99.994260241000006</v>
      </c>
      <c r="D116" s="11" t="str">
        <f>IF($B116="N/A","N/A",IF(C116&gt;=100,"Yes","No"))</f>
        <v>No</v>
      </c>
      <c r="E116" s="13">
        <v>99.995070978000001</v>
      </c>
      <c r="F116" s="11" t="str">
        <f t="shared" si="41"/>
        <v>No</v>
      </c>
      <c r="G116" s="13">
        <v>99.995250158000005</v>
      </c>
      <c r="H116" s="11" t="str">
        <f t="shared" si="42"/>
        <v>No</v>
      </c>
      <c r="I116" s="12">
        <v>8.0000000000000004E-4</v>
      </c>
      <c r="J116" s="12">
        <v>2.0000000000000001E-4</v>
      </c>
      <c r="K116" s="43" t="s">
        <v>739</v>
      </c>
      <c r="L116" s="9" t="str">
        <f t="shared" si="40"/>
        <v>Yes</v>
      </c>
    </row>
    <row r="117" spans="1:12" ht="25" x14ac:dyDescent="0.25">
      <c r="A117" s="2" t="s">
        <v>988</v>
      </c>
      <c r="B117" s="43" t="s">
        <v>213</v>
      </c>
      <c r="C117" s="13">
        <v>44.529097690999997</v>
      </c>
      <c r="D117" s="36" t="s">
        <v>742</v>
      </c>
      <c r="E117" s="13">
        <v>46.355404055999998</v>
      </c>
      <c r="F117" s="36" t="s">
        <v>742</v>
      </c>
      <c r="G117" s="13">
        <v>46.310832900999998</v>
      </c>
      <c r="H117" s="11" t="str">
        <f>IF($B117="N/A","N/A",IF(G117&lt;100,"No",IF(G117=100,"No","Yes")))</f>
        <v>N/A</v>
      </c>
      <c r="I117" s="12">
        <v>4.101</v>
      </c>
      <c r="J117" s="12">
        <v>-9.6000000000000002E-2</v>
      </c>
      <c r="K117" s="43" t="s">
        <v>739</v>
      </c>
      <c r="L117" s="9" t="str">
        <f t="shared" si="40"/>
        <v>Yes</v>
      </c>
    </row>
    <row r="118" spans="1:12" ht="25" x14ac:dyDescent="0.25">
      <c r="A118" s="2" t="s">
        <v>989</v>
      </c>
      <c r="B118" s="35" t="s">
        <v>213</v>
      </c>
      <c r="C118" s="13">
        <v>41.907755469000001</v>
      </c>
      <c r="D118" s="11" t="str">
        <f>IF($B118="N/A","N/A",IF(C118&gt;10,"No",IF(C118&lt;-10,"No","Yes")))</f>
        <v>N/A</v>
      </c>
      <c r="E118" s="13">
        <v>44.913546902</v>
      </c>
      <c r="F118" s="11" t="str">
        <f>IF($B118="N/A","N/A",IF(E118&gt;10,"No",IF(E118&lt;-10,"No","Yes")))</f>
        <v>N/A</v>
      </c>
      <c r="G118" s="13">
        <v>45.349905935000002</v>
      </c>
      <c r="H118" s="11" t="str">
        <f>IF($B118="N/A","N/A",IF(G118&gt;10,"No",IF(G118&lt;-10,"No","Yes")))</f>
        <v>N/A</v>
      </c>
      <c r="I118" s="12">
        <v>7.1719999999999997</v>
      </c>
      <c r="J118" s="12">
        <v>0.97160000000000002</v>
      </c>
      <c r="K118" s="43" t="s">
        <v>739</v>
      </c>
      <c r="L118" s="9" t="str">
        <f>IF(J118="Div by 0", "N/A", IF(OR(J118="N/A",K118="N/A"),"N/A", IF(J118&gt;VALUE(MID(K118,1,2)), "No", IF(J118&lt;-1*VALUE(MID(K118,1,2)), "No", "Yes"))))</f>
        <v>Yes</v>
      </c>
    </row>
    <row r="119" spans="1:12" x14ac:dyDescent="0.25">
      <c r="A119" s="7" t="s">
        <v>100</v>
      </c>
      <c r="B119" s="35" t="s">
        <v>213</v>
      </c>
      <c r="C119" s="36">
        <v>21863</v>
      </c>
      <c r="D119" s="11" t="str">
        <f t="shared" ref="D119:D145" si="43">IF($B119="N/A","N/A",IF(C119&gt;10,"No",IF(C119&lt;-10,"No","Yes")))</f>
        <v>N/A</v>
      </c>
      <c r="E119" s="36">
        <v>22209</v>
      </c>
      <c r="F119" s="11" t="str">
        <f t="shared" ref="F119:F145" si="44">IF($B119="N/A","N/A",IF(E119&gt;10,"No",IF(E119&lt;-10,"No","Yes")))</f>
        <v>N/A</v>
      </c>
      <c r="G119" s="36">
        <v>22588</v>
      </c>
      <c r="H119" s="11" t="str">
        <f t="shared" ref="H119:H145" si="45">IF($B119="N/A","N/A",IF(G119&gt;10,"No",IF(G119&lt;-10,"No","Yes")))</f>
        <v>N/A</v>
      </c>
      <c r="I119" s="12">
        <v>1.583</v>
      </c>
      <c r="J119" s="12">
        <v>1.7070000000000001</v>
      </c>
      <c r="K119" s="43" t="s">
        <v>740</v>
      </c>
      <c r="L119" s="9" t="str">
        <f t="shared" si="40"/>
        <v>Yes</v>
      </c>
    </row>
    <row r="120" spans="1:12" x14ac:dyDescent="0.25">
      <c r="A120" s="2" t="s">
        <v>990</v>
      </c>
      <c r="B120" s="35" t="s">
        <v>213</v>
      </c>
      <c r="C120" s="36">
        <v>2520</v>
      </c>
      <c r="D120" s="11" t="str">
        <f t="shared" si="43"/>
        <v>N/A</v>
      </c>
      <c r="E120" s="36">
        <v>2552</v>
      </c>
      <c r="F120" s="11" t="str">
        <f t="shared" si="44"/>
        <v>N/A</v>
      </c>
      <c r="G120" s="36">
        <v>2617</v>
      </c>
      <c r="H120" s="11" t="str">
        <f t="shared" si="45"/>
        <v>N/A</v>
      </c>
      <c r="I120" s="12">
        <v>1.27</v>
      </c>
      <c r="J120" s="12">
        <v>2.5470000000000002</v>
      </c>
      <c r="K120" s="43" t="s">
        <v>740</v>
      </c>
      <c r="L120" s="9" t="str">
        <f t="shared" si="40"/>
        <v>Yes</v>
      </c>
    </row>
    <row r="121" spans="1:12" x14ac:dyDescent="0.25">
      <c r="A121" s="2" t="s">
        <v>991</v>
      </c>
      <c r="B121" s="35" t="s">
        <v>213</v>
      </c>
      <c r="C121" s="36">
        <v>3414</v>
      </c>
      <c r="D121" s="11" t="str">
        <f t="shared" si="43"/>
        <v>N/A</v>
      </c>
      <c r="E121" s="36">
        <v>3475</v>
      </c>
      <c r="F121" s="11" t="str">
        <f t="shared" si="44"/>
        <v>N/A</v>
      </c>
      <c r="G121" s="36">
        <v>3603</v>
      </c>
      <c r="H121" s="11" t="str">
        <f t="shared" si="45"/>
        <v>N/A</v>
      </c>
      <c r="I121" s="12">
        <v>1.7869999999999999</v>
      </c>
      <c r="J121" s="12">
        <v>3.6829999999999998</v>
      </c>
      <c r="K121" s="43" t="s">
        <v>740</v>
      </c>
      <c r="L121" s="9" t="str">
        <f t="shared" si="40"/>
        <v>Yes</v>
      </c>
    </row>
    <row r="122" spans="1:12" x14ac:dyDescent="0.25">
      <c r="A122" s="2" t="s">
        <v>992</v>
      </c>
      <c r="B122" s="35" t="s">
        <v>213</v>
      </c>
      <c r="C122" s="36">
        <v>502</v>
      </c>
      <c r="D122" s="11" t="str">
        <f t="shared" si="43"/>
        <v>N/A</v>
      </c>
      <c r="E122" s="36">
        <v>654</v>
      </c>
      <c r="F122" s="11" t="str">
        <f t="shared" si="44"/>
        <v>N/A</v>
      </c>
      <c r="G122" s="36">
        <v>874</v>
      </c>
      <c r="H122" s="11" t="str">
        <f t="shared" si="45"/>
        <v>N/A</v>
      </c>
      <c r="I122" s="12">
        <v>30.28</v>
      </c>
      <c r="J122" s="12">
        <v>33.64</v>
      </c>
      <c r="K122" s="43" t="s">
        <v>740</v>
      </c>
      <c r="L122" s="9" t="str">
        <f t="shared" si="40"/>
        <v>No</v>
      </c>
    </row>
    <row r="123" spans="1:12" x14ac:dyDescent="0.25">
      <c r="A123" s="2" t="s">
        <v>993</v>
      </c>
      <c r="B123" s="35" t="s">
        <v>213</v>
      </c>
      <c r="C123" s="36">
        <v>3970</v>
      </c>
      <c r="D123" s="11" t="str">
        <f t="shared" si="43"/>
        <v>N/A</v>
      </c>
      <c r="E123" s="36">
        <v>3937</v>
      </c>
      <c r="F123" s="11" t="str">
        <f t="shared" si="44"/>
        <v>N/A</v>
      </c>
      <c r="G123" s="36">
        <v>3841</v>
      </c>
      <c r="H123" s="11" t="str">
        <f t="shared" si="45"/>
        <v>N/A</v>
      </c>
      <c r="I123" s="12">
        <v>-0.83099999999999996</v>
      </c>
      <c r="J123" s="12">
        <v>-2.44</v>
      </c>
      <c r="K123" s="43" t="s">
        <v>740</v>
      </c>
      <c r="L123" s="9" t="str">
        <f t="shared" si="40"/>
        <v>Yes</v>
      </c>
    </row>
    <row r="124" spans="1:12" x14ac:dyDescent="0.25">
      <c r="A124" s="2" t="s">
        <v>994</v>
      </c>
      <c r="B124" s="35" t="s">
        <v>213</v>
      </c>
      <c r="C124" s="36">
        <v>11457</v>
      </c>
      <c r="D124" s="11" t="str">
        <f t="shared" si="43"/>
        <v>N/A</v>
      </c>
      <c r="E124" s="36">
        <v>11591</v>
      </c>
      <c r="F124" s="11" t="str">
        <f t="shared" si="44"/>
        <v>N/A</v>
      </c>
      <c r="G124" s="36">
        <v>11653</v>
      </c>
      <c r="H124" s="11" t="str">
        <f t="shared" si="45"/>
        <v>N/A</v>
      </c>
      <c r="I124" s="12">
        <v>1.17</v>
      </c>
      <c r="J124" s="12">
        <v>0.53490000000000004</v>
      </c>
      <c r="K124" s="43" t="s">
        <v>740</v>
      </c>
      <c r="L124" s="9" t="str">
        <f t="shared" si="40"/>
        <v>Yes</v>
      </c>
    </row>
    <row r="125" spans="1:12" x14ac:dyDescent="0.25">
      <c r="A125" s="7" t="s">
        <v>101</v>
      </c>
      <c r="B125" s="35" t="s">
        <v>213</v>
      </c>
      <c r="C125" s="36">
        <v>23363</v>
      </c>
      <c r="D125" s="11" t="str">
        <f t="shared" si="43"/>
        <v>N/A</v>
      </c>
      <c r="E125" s="36">
        <v>24415</v>
      </c>
      <c r="F125" s="11" t="str">
        <f t="shared" si="44"/>
        <v>N/A</v>
      </c>
      <c r="G125" s="36">
        <v>25479</v>
      </c>
      <c r="H125" s="11" t="str">
        <f t="shared" si="45"/>
        <v>N/A</v>
      </c>
      <c r="I125" s="12">
        <v>4.5030000000000001</v>
      </c>
      <c r="J125" s="12">
        <v>4.3579999999999997</v>
      </c>
      <c r="K125" s="43" t="s">
        <v>740</v>
      </c>
      <c r="L125" s="9" t="str">
        <f t="shared" si="40"/>
        <v>Yes</v>
      </c>
    </row>
    <row r="126" spans="1:12" x14ac:dyDescent="0.25">
      <c r="A126" s="2" t="s">
        <v>995</v>
      </c>
      <c r="B126" s="35" t="s">
        <v>213</v>
      </c>
      <c r="C126" s="36">
        <v>13686</v>
      </c>
      <c r="D126" s="11" t="str">
        <f t="shared" si="43"/>
        <v>N/A</v>
      </c>
      <c r="E126" s="36">
        <v>14012</v>
      </c>
      <c r="F126" s="11" t="str">
        <f t="shared" si="44"/>
        <v>N/A</v>
      </c>
      <c r="G126" s="36">
        <v>14467</v>
      </c>
      <c r="H126" s="11" t="str">
        <f t="shared" si="45"/>
        <v>N/A</v>
      </c>
      <c r="I126" s="12">
        <v>2.3820000000000001</v>
      </c>
      <c r="J126" s="12">
        <v>3.2469999999999999</v>
      </c>
      <c r="K126" s="43" t="s">
        <v>740</v>
      </c>
      <c r="L126" s="9" t="str">
        <f t="shared" si="40"/>
        <v>Yes</v>
      </c>
    </row>
    <row r="127" spans="1:12" x14ac:dyDescent="0.25">
      <c r="A127" s="2" t="s">
        <v>996</v>
      </c>
      <c r="B127" s="35" t="s">
        <v>213</v>
      </c>
      <c r="C127" s="36">
        <v>4495</v>
      </c>
      <c r="D127" s="11" t="str">
        <f t="shared" si="43"/>
        <v>N/A</v>
      </c>
      <c r="E127" s="36">
        <v>4844</v>
      </c>
      <c r="F127" s="11" t="str">
        <f t="shared" si="44"/>
        <v>N/A</v>
      </c>
      <c r="G127" s="36">
        <v>5038</v>
      </c>
      <c r="H127" s="11" t="str">
        <f t="shared" si="45"/>
        <v>N/A</v>
      </c>
      <c r="I127" s="12">
        <v>7.7640000000000002</v>
      </c>
      <c r="J127" s="12">
        <v>4.0049999999999999</v>
      </c>
      <c r="K127" s="43" t="s">
        <v>740</v>
      </c>
      <c r="L127" s="9" t="str">
        <f t="shared" si="40"/>
        <v>Yes</v>
      </c>
    </row>
    <row r="128" spans="1:12" x14ac:dyDescent="0.25">
      <c r="A128" s="2" t="s">
        <v>997</v>
      </c>
      <c r="B128" s="35" t="s">
        <v>213</v>
      </c>
      <c r="C128" s="36">
        <v>518</v>
      </c>
      <c r="D128" s="11" t="str">
        <f t="shared" si="43"/>
        <v>N/A</v>
      </c>
      <c r="E128" s="36">
        <v>659</v>
      </c>
      <c r="F128" s="11" t="str">
        <f t="shared" si="44"/>
        <v>N/A</v>
      </c>
      <c r="G128" s="36">
        <v>803</v>
      </c>
      <c r="H128" s="11" t="str">
        <f t="shared" si="45"/>
        <v>N/A</v>
      </c>
      <c r="I128" s="12">
        <v>27.22</v>
      </c>
      <c r="J128" s="12">
        <v>21.85</v>
      </c>
      <c r="K128" s="43" t="s">
        <v>740</v>
      </c>
      <c r="L128" s="9" t="str">
        <f t="shared" si="40"/>
        <v>No</v>
      </c>
    </row>
    <row r="129" spans="1:12" x14ac:dyDescent="0.25">
      <c r="A129" s="2" t="s">
        <v>998</v>
      </c>
      <c r="B129" s="35" t="s">
        <v>213</v>
      </c>
      <c r="C129" s="36">
        <v>2469</v>
      </c>
      <c r="D129" s="11" t="str">
        <f t="shared" si="43"/>
        <v>N/A</v>
      </c>
      <c r="E129" s="36">
        <v>2531</v>
      </c>
      <c r="F129" s="11" t="str">
        <f t="shared" si="44"/>
        <v>N/A</v>
      </c>
      <c r="G129" s="36">
        <v>2607</v>
      </c>
      <c r="H129" s="11" t="str">
        <f t="shared" si="45"/>
        <v>N/A</v>
      </c>
      <c r="I129" s="12">
        <v>2.5110000000000001</v>
      </c>
      <c r="J129" s="12">
        <v>3.0030000000000001</v>
      </c>
      <c r="K129" s="43" t="s">
        <v>740</v>
      </c>
      <c r="L129" s="9" t="str">
        <f t="shared" si="40"/>
        <v>Yes</v>
      </c>
    </row>
    <row r="130" spans="1:12" x14ac:dyDescent="0.25">
      <c r="A130" s="2" t="s">
        <v>999</v>
      </c>
      <c r="B130" s="35" t="s">
        <v>213</v>
      </c>
      <c r="C130" s="36">
        <v>2195</v>
      </c>
      <c r="D130" s="11" t="str">
        <f t="shared" si="43"/>
        <v>N/A</v>
      </c>
      <c r="E130" s="36">
        <v>2369</v>
      </c>
      <c r="F130" s="11" t="str">
        <f t="shared" si="44"/>
        <v>N/A</v>
      </c>
      <c r="G130" s="36">
        <v>2564</v>
      </c>
      <c r="H130" s="11" t="str">
        <f t="shared" si="45"/>
        <v>N/A</v>
      </c>
      <c r="I130" s="12">
        <v>7.9269999999999996</v>
      </c>
      <c r="J130" s="12">
        <v>8.2309999999999999</v>
      </c>
      <c r="K130" s="43" t="s">
        <v>740</v>
      </c>
      <c r="L130" s="9" t="str">
        <f t="shared" si="40"/>
        <v>Yes</v>
      </c>
    </row>
    <row r="131" spans="1:12" x14ac:dyDescent="0.25">
      <c r="A131" s="7" t="s">
        <v>104</v>
      </c>
      <c r="B131" s="35" t="s">
        <v>213</v>
      </c>
      <c r="C131" s="36">
        <v>67574</v>
      </c>
      <c r="D131" s="11" t="str">
        <f t="shared" si="43"/>
        <v>N/A</v>
      </c>
      <c r="E131" s="36">
        <v>68614</v>
      </c>
      <c r="F131" s="11" t="str">
        <f t="shared" si="44"/>
        <v>N/A</v>
      </c>
      <c r="G131" s="36">
        <v>68772</v>
      </c>
      <c r="H131" s="11" t="str">
        <f t="shared" si="45"/>
        <v>N/A</v>
      </c>
      <c r="I131" s="12">
        <v>1.5389999999999999</v>
      </c>
      <c r="J131" s="12">
        <v>0.2303</v>
      </c>
      <c r="K131" s="43" t="s">
        <v>740</v>
      </c>
      <c r="L131" s="9" t="str">
        <f t="shared" si="40"/>
        <v>Yes</v>
      </c>
    </row>
    <row r="132" spans="1:12" x14ac:dyDescent="0.25">
      <c r="A132" s="2" t="s">
        <v>1000</v>
      </c>
      <c r="B132" s="35" t="s">
        <v>213</v>
      </c>
      <c r="C132" s="36">
        <v>10232</v>
      </c>
      <c r="D132" s="11" t="str">
        <f t="shared" si="43"/>
        <v>N/A</v>
      </c>
      <c r="E132" s="36">
        <v>10175</v>
      </c>
      <c r="F132" s="11" t="str">
        <f t="shared" si="44"/>
        <v>N/A</v>
      </c>
      <c r="G132" s="36">
        <v>10250</v>
      </c>
      <c r="H132" s="11" t="str">
        <f t="shared" si="45"/>
        <v>N/A</v>
      </c>
      <c r="I132" s="12">
        <v>-0.55700000000000005</v>
      </c>
      <c r="J132" s="12">
        <v>0.73709999999999998</v>
      </c>
      <c r="K132" s="43" t="s">
        <v>740</v>
      </c>
      <c r="L132" s="9" t="str">
        <f t="shared" si="40"/>
        <v>Yes</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2692</v>
      </c>
      <c r="D134" s="11" t="str">
        <f t="shared" si="43"/>
        <v>N/A</v>
      </c>
      <c r="E134" s="36">
        <v>2752</v>
      </c>
      <c r="F134" s="11" t="str">
        <f t="shared" si="44"/>
        <v>N/A</v>
      </c>
      <c r="G134" s="36">
        <v>2606</v>
      </c>
      <c r="H134" s="11" t="str">
        <f t="shared" si="45"/>
        <v>N/A</v>
      </c>
      <c r="I134" s="12">
        <v>2.2290000000000001</v>
      </c>
      <c r="J134" s="12">
        <v>-5.31</v>
      </c>
      <c r="K134" s="43" t="s">
        <v>740</v>
      </c>
      <c r="L134" s="9" t="str">
        <f t="shared" si="40"/>
        <v>Yes</v>
      </c>
    </row>
    <row r="135" spans="1:12" x14ac:dyDescent="0.25">
      <c r="A135" s="2" t="s">
        <v>1003</v>
      </c>
      <c r="B135" s="35" t="s">
        <v>213</v>
      </c>
      <c r="C135" s="36">
        <v>46374</v>
      </c>
      <c r="D135" s="11" t="str">
        <f t="shared" si="43"/>
        <v>N/A</v>
      </c>
      <c r="E135" s="36">
        <v>47341</v>
      </c>
      <c r="F135" s="11" t="str">
        <f t="shared" si="44"/>
        <v>N/A</v>
      </c>
      <c r="G135" s="36">
        <v>47089</v>
      </c>
      <c r="H135" s="11" t="str">
        <f t="shared" si="45"/>
        <v>N/A</v>
      </c>
      <c r="I135" s="12">
        <v>2.085</v>
      </c>
      <c r="J135" s="12">
        <v>-0.53200000000000003</v>
      </c>
      <c r="K135" s="43" t="s">
        <v>740</v>
      </c>
      <c r="L135" s="9" t="str">
        <f t="shared" si="40"/>
        <v>Yes</v>
      </c>
    </row>
    <row r="136" spans="1:12" x14ac:dyDescent="0.25">
      <c r="A136" s="2" t="s">
        <v>1004</v>
      </c>
      <c r="B136" s="35" t="s">
        <v>213</v>
      </c>
      <c r="C136" s="36">
        <v>4096</v>
      </c>
      <c r="D136" s="11" t="str">
        <f t="shared" si="43"/>
        <v>N/A</v>
      </c>
      <c r="E136" s="36">
        <v>4209</v>
      </c>
      <c r="F136" s="11" t="str">
        <f t="shared" si="44"/>
        <v>N/A</v>
      </c>
      <c r="G136" s="36">
        <v>4771</v>
      </c>
      <c r="H136" s="11" t="str">
        <f t="shared" si="45"/>
        <v>N/A</v>
      </c>
      <c r="I136" s="12">
        <v>2.7589999999999999</v>
      </c>
      <c r="J136" s="12">
        <v>13.35</v>
      </c>
      <c r="K136" s="43" t="s">
        <v>740</v>
      </c>
      <c r="L136" s="9" t="str">
        <f t="shared" si="40"/>
        <v>No</v>
      </c>
    </row>
    <row r="137" spans="1:12" x14ac:dyDescent="0.25">
      <c r="A137" s="2" t="s">
        <v>1005</v>
      </c>
      <c r="B137" s="35" t="s">
        <v>213</v>
      </c>
      <c r="C137" s="36">
        <v>2483</v>
      </c>
      <c r="D137" s="11" t="str">
        <f t="shared" si="43"/>
        <v>N/A</v>
      </c>
      <c r="E137" s="36">
        <v>2485</v>
      </c>
      <c r="F137" s="11" t="str">
        <f t="shared" si="44"/>
        <v>N/A</v>
      </c>
      <c r="G137" s="36">
        <v>2498</v>
      </c>
      <c r="H137" s="11" t="str">
        <f t="shared" si="45"/>
        <v>N/A</v>
      </c>
      <c r="I137" s="12">
        <v>8.0500000000000002E-2</v>
      </c>
      <c r="J137" s="12">
        <v>0.52310000000000001</v>
      </c>
      <c r="K137" s="43" t="s">
        <v>740</v>
      </c>
      <c r="L137" s="9" t="str">
        <f t="shared" si="40"/>
        <v>Yes</v>
      </c>
    </row>
    <row r="138" spans="1:12" x14ac:dyDescent="0.25">
      <c r="A138" s="2" t="s">
        <v>1006</v>
      </c>
      <c r="B138" s="35" t="s">
        <v>213</v>
      </c>
      <c r="C138" s="36">
        <v>1697</v>
      </c>
      <c r="D138" s="11" t="str">
        <f t="shared" si="43"/>
        <v>N/A</v>
      </c>
      <c r="E138" s="36">
        <v>1652</v>
      </c>
      <c r="F138" s="11" t="str">
        <f t="shared" si="44"/>
        <v>N/A</v>
      </c>
      <c r="G138" s="36">
        <v>1558</v>
      </c>
      <c r="H138" s="11" t="str">
        <f t="shared" si="45"/>
        <v>N/A</v>
      </c>
      <c r="I138" s="12">
        <v>-2.65</v>
      </c>
      <c r="J138" s="12">
        <v>-5.69</v>
      </c>
      <c r="K138" s="43" t="s">
        <v>740</v>
      </c>
      <c r="L138" s="9" t="str">
        <f t="shared" si="40"/>
        <v>Yes</v>
      </c>
    </row>
    <row r="139" spans="1:12" x14ac:dyDescent="0.25">
      <c r="A139" s="7" t="s">
        <v>105</v>
      </c>
      <c r="B139" s="35" t="s">
        <v>213</v>
      </c>
      <c r="C139" s="36">
        <v>74982</v>
      </c>
      <c r="D139" s="11" t="str">
        <f t="shared" si="43"/>
        <v>N/A</v>
      </c>
      <c r="E139" s="36">
        <v>83071</v>
      </c>
      <c r="F139" s="11" t="str">
        <f t="shared" si="44"/>
        <v>N/A</v>
      </c>
      <c r="G139" s="36">
        <v>85700</v>
      </c>
      <c r="H139" s="11" t="str">
        <f t="shared" si="45"/>
        <v>N/A</v>
      </c>
      <c r="I139" s="12">
        <v>10.79</v>
      </c>
      <c r="J139" s="12">
        <v>3.165</v>
      </c>
      <c r="K139" s="43" t="s">
        <v>740</v>
      </c>
      <c r="L139" s="9" t="str">
        <f t="shared" si="40"/>
        <v>Yes</v>
      </c>
    </row>
    <row r="140" spans="1:12" x14ac:dyDescent="0.25">
      <c r="A140" s="2" t="s">
        <v>1007</v>
      </c>
      <c r="B140" s="35" t="s">
        <v>213</v>
      </c>
      <c r="C140" s="36">
        <v>5146</v>
      </c>
      <c r="D140" s="11" t="str">
        <f t="shared" si="43"/>
        <v>N/A</v>
      </c>
      <c r="E140" s="36">
        <v>5216</v>
      </c>
      <c r="F140" s="11" t="str">
        <f t="shared" si="44"/>
        <v>N/A</v>
      </c>
      <c r="G140" s="36">
        <v>5207</v>
      </c>
      <c r="H140" s="11" t="str">
        <f t="shared" si="45"/>
        <v>N/A</v>
      </c>
      <c r="I140" s="12">
        <v>1.36</v>
      </c>
      <c r="J140" s="12">
        <v>-0.17299999999999999</v>
      </c>
      <c r="K140" s="43" t="s">
        <v>740</v>
      </c>
      <c r="L140" s="9" t="str">
        <f t="shared" si="40"/>
        <v>Yes</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6548</v>
      </c>
      <c r="D142" s="11" t="str">
        <f t="shared" si="43"/>
        <v>N/A</v>
      </c>
      <c r="E142" s="36">
        <v>6897</v>
      </c>
      <c r="F142" s="11" t="str">
        <f t="shared" si="44"/>
        <v>N/A</v>
      </c>
      <c r="G142" s="36">
        <v>6976</v>
      </c>
      <c r="H142" s="11" t="str">
        <f t="shared" si="45"/>
        <v>N/A</v>
      </c>
      <c r="I142" s="12">
        <v>5.33</v>
      </c>
      <c r="J142" s="12">
        <v>1.145</v>
      </c>
      <c r="K142" s="43" t="s">
        <v>740</v>
      </c>
      <c r="L142" s="9" t="str">
        <f t="shared" si="40"/>
        <v>Yes</v>
      </c>
    </row>
    <row r="143" spans="1:12" x14ac:dyDescent="0.25">
      <c r="A143" s="2" t="s">
        <v>1010</v>
      </c>
      <c r="B143" s="35" t="s">
        <v>213</v>
      </c>
      <c r="C143" s="36">
        <v>2442</v>
      </c>
      <c r="D143" s="11" t="str">
        <f t="shared" si="43"/>
        <v>N/A</v>
      </c>
      <c r="E143" s="36">
        <v>2419</v>
      </c>
      <c r="F143" s="11" t="str">
        <f t="shared" si="44"/>
        <v>N/A</v>
      </c>
      <c r="G143" s="36">
        <v>2393</v>
      </c>
      <c r="H143" s="11" t="str">
        <f t="shared" si="45"/>
        <v>N/A</v>
      </c>
      <c r="I143" s="12">
        <v>-0.94199999999999995</v>
      </c>
      <c r="J143" s="12">
        <v>-1.07</v>
      </c>
      <c r="K143" s="43" t="s">
        <v>740</v>
      </c>
      <c r="L143" s="9" t="str">
        <f t="shared" si="40"/>
        <v>Yes</v>
      </c>
    </row>
    <row r="144" spans="1:12" x14ac:dyDescent="0.25">
      <c r="A144" s="2" t="s">
        <v>1011</v>
      </c>
      <c r="B144" s="35" t="s">
        <v>213</v>
      </c>
      <c r="C144" s="36">
        <v>3134</v>
      </c>
      <c r="D144" s="11" t="str">
        <f t="shared" si="43"/>
        <v>N/A</v>
      </c>
      <c r="E144" s="36">
        <v>3370</v>
      </c>
      <c r="F144" s="11" t="str">
        <f t="shared" si="44"/>
        <v>N/A</v>
      </c>
      <c r="G144" s="36">
        <v>3888</v>
      </c>
      <c r="H144" s="11" t="str">
        <f t="shared" si="45"/>
        <v>N/A</v>
      </c>
      <c r="I144" s="12">
        <v>7.53</v>
      </c>
      <c r="J144" s="12">
        <v>15.37</v>
      </c>
      <c r="K144" s="43" t="s">
        <v>740</v>
      </c>
      <c r="L144" s="9" t="str">
        <f t="shared" si="40"/>
        <v>No</v>
      </c>
    </row>
    <row r="145" spans="1:12" x14ac:dyDescent="0.25">
      <c r="A145" s="2" t="s">
        <v>1012</v>
      </c>
      <c r="B145" s="35" t="s">
        <v>213</v>
      </c>
      <c r="C145" s="36">
        <v>57712</v>
      </c>
      <c r="D145" s="11" t="str">
        <f t="shared" si="43"/>
        <v>N/A</v>
      </c>
      <c r="E145" s="36">
        <v>65169</v>
      </c>
      <c r="F145" s="11" t="str">
        <f t="shared" si="44"/>
        <v>N/A</v>
      </c>
      <c r="G145" s="36">
        <v>67236</v>
      </c>
      <c r="H145" s="11" t="str">
        <f t="shared" si="45"/>
        <v>N/A</v>
      </c>
      <c r="I145" s="12">
        <v>12.92</v>
      </c>
      <c r="J145" s="12">
        <v>3.1720000000000002</v>
      </c>
      <c r="K145" s="43" t="s">
        <v>740</v>
      </c>
      <c r="L145" s="9" t="str">
        <f t="shared" si="40"/>
        <v>Yes</v>
      </c>
    </row>
    <row r="146" spans="1:12" ht="25" x14ac:dyDescent="0.25">
      <c r="A146" s="18" t="s">
        <v>1013</v>
      </c>
      <c r="B146" s="1" t="s">
        <v>213</v>
      </c>
      <c r="C146" s="1">
        <v>3726</v>
      </c>
      <c r="D146" s="11" t="str">
        <f t="shared" ref="D146:D151" si="46">IF($B146="N/A","N/A",IF(C146&gt;10,"No",IF(C146&lt;-10,"No","Yes")))</f>
        <v>N/A</v>
      </c>
      <c r="E146" s="1">
        <v>3690</v>
      </c>
      <c r="F146" s="11" t="str">
        <f t="shared" ref="F146:F151" si="47">IF($B146="N/A","N/A",IF(E146&gt;10,"No",IF(E146&lt;-10,"No","Yes")))</f>
        <v>N/A</v>
      </c>
      <c r="G146" s="1">
        <v>3687</v>
      </c>
      <c r="H146" s="11" t="str">
        <f t="shared" ref="H146:H151" si="48">IF($B146="N/A","N/A",IF(G146&gt;10,"No",IF(G146&lt;-10,"No","Yes")))</f>
        <v>N/A</v>
      </c>
      <c r="I146" s="12">
        <v>-0.96599999999999997</v>
      </c>
      <c r="J146" s="12">
        <v>-8.1000000000000003E-2</v>
      </c>
      <c r="K146" s="43" t="s">
        <v>739</v>
      </c>
      <c r="L146" s="9" t="str">
        <f t="shared" ref="L146:L151" si="49">IF(J146="Div by 0", "N/A", IF(K146="N/A","N/A", IF(J146&gt;VALUE(MID(K146,1,2)), "No", IF(J146&lt;-1*VALUE(MID(K146,1,2)), "No", "Yes"))))</f>
        <v>Yes</v>
      </c>
    </row>
    <row r="147" spans="1:12" x14ac:dyDescent="0.25">
      <c r="A147" s="6" t="s">
        <v>326</v>
      </c>
      <c r="B147" s="43" t="s">
        <v>213</v>
      </c>
      <c r="C147" s="13">
        <v>1.9842157395</v>
      </c>
      <c r="D147" s="11" t="str">
        <f t="shared" si="46"/>
        <v>N/A</v>
      </c>
      <c r="E147" s="13">
        <v>1.8607324932</v>
      </c>
      <c r="F147" s="11" t="str">
        <f t="shared" si="47"/>
        <v>N/A</v>
      </c>
      <c r="G147" s="13">
        <v>1.8203901470999999</v>
      </c>
      <c r="H147" s="11" t="str">
        <f t="shared" si="48"/>
        <v>N/A</v>
      </c>
      <c r="I147" s="12">
        <v>-6.22</v>
      </c>
      <c r="J147" s="12">
        <v>-2.17</v>
      </c>
      <c r="K147" s="43" t="s">
        <v>739</v>
      </c>
      <c r="L147" s="9" t="str">
        <f t="shared" si="49"/>
        <v>Yes</v>
      </c>
    </row>
    <row r="148" spans="1:12" x14ac:dyDescent="0.25">
      <c r="A148" s="2" t="s">
        <v>327</v>
      </c>
      <c r="B148" s="43" t="s">
        <v>213</v>
      </c>
      <c r="C148" s="13">
        <v>13.918492430000001</v>
      </c>
      <c r="D148" s="11" t="str">
        <f t="shared" si="46"/>
        <v>N/A</v>
      </c>
      <c r="E148" s="13">
        <v>13.526047998999999</v>
      </c>
      <c r="F148" s="11" t="str">
        <f t="shared" si="47"/>
        <v>N/A</v>
      </c>
      <c r="G148" s="13">
        <v>12.763414202</v>
      </c>
      <c r="H148" s="11" t="str">
        <f t="shared" si="48"/>
        <v>N/A</v>
      </c>
      <c r="I148" s="12">
        <v>-2.82</v>
      </c>
      <c r="J148" s="12">
        <v>-5.64</v>
      </c>
      <c r="K148" s="43" t="s">
        <v>739</v>
      </c>
      <c r="L148" s="9" t="str">
        <f t="shared" si="49"/>
        <v>Yes</v>
      </c>
    </row>
    <row r="149" spans="1:12" x14ac:dyDescent="0.25">
      <c r="A149" s="2" t="s">
        <v>328</v>
      </c>
      <c r="B149" s="43" t="s">
        <v>213</v>
      </c>
      <c r="C149" s="13">
        <v>2.7136925908</v>
      </c>
      <c r="D149" s="11" t="str">
        <f t="shared" si="46"/>
        <v>N/A</v>
      </c>
      <c r="E149" s="13">
        <v>2.6008601269999998</v>
      </c>
      <c r="F149" s="11" t="str">
        <f t="shared" si="47"/>
        <v>N/A</v>
      </c>
      <c r="G149" s="13">
        <v>2.9475254131000002</v>
      </c>
      <c r="H149" s="11" t="str">
        <f t="shared" si="48"/>
        <v>N/A</v>
      </c>
      <c r="I149" s="12">
        <v>-4.16</v>
      </c>
      <c r="J149" s="12">
        <v>13.33</v>
      </c>
      <c r="K149" s="43" t="s">
        <v>739</v>
      </c>
      <c r="L149" s="9" t="str">
        <f t="shared" si="49"/>
        <v>Yes</v>
      </c>
    </row>
    <row r="150" spans="1:12" x14ac:dyDescent="0.25">
      <c r="A150" s="2" t="s">
        <v>329</v>
      </c>
      <c r="B150" s="43" t="s">
        <v>213</v>
      </c>
      <c r="C150" s="13">
        <v>1.4798591000000001E-3</v>
      </c>
      <c r="D150" s="11" t="str">
        <f t="shared" si="46"/>
        <v>N/A</v>
      </c>
      <c r="E150" s="13">
        <v>2.9148569999999999E-3</v>
      </c>
      <c r="F150" s="11" t="str">
        <f t="shared" si="47"/>
        <v>N/A</v>
      </c>
      <c r="G150" s="13">
        <v>2.9081603E-3</v>
      </c>
      <c r="H150" s="11" t="str">
        <f t="shared" si="48"/>
        <v>N/A</v>
      </c>
      <c r="I150" s="12">
        <v>96.97</v>
      </c>
      <c r="J150" s="12">
        <v>-0.23</v>
      </c>
      <c r="K150" s="43" t="s">
        <v>739</v>
      </c>
      <c r="L150" s="9" t="str">
        <f t="shared" si="49"/>
        <v>Yes</v>
      </c>
    </row>
    <row r="151" spans="1:12" x14ac:dyDescent="0.25">
      <c r="A151" s="2" t="s">
        <v>330</v>
      </c>
      <c r="B151" s="43" t="s">
        <v>213</v>
      </c>
      <c r="C151" s="13">
        <v>6.4015363699999994E-2</v>
      </c>
      <c r="D151" s="11" t="str">
        <f t="shared" si="46"/>
        <v>N/A</v>
      </c>
      <c r="E151" s="13">
        <v>5.8985686900000001E-2</v>
      </c>
      <c r="F151" s="11" t="str">
        <f t="shared" si="47"/>
        <v>N/A</v>
      </c>
      <c r="G151" s="13">
        <v>5.9509918299999999E-2</v>
      </c>
      <c r="H151" s="11" t="str">
        <f t="shared" si="48"/>
        <v>N/A</v>
      </c>
      <c r="I151" s="12">
        <v>-7.86</v>
      </c>
      <c r="J151" s="12">
        <v>0.88870000000000005</v>
      </c>
      <c r="K151" s="43" t="s">
        <v>739</v>
      </c>
      <c r="L151" s="9" t="str">
        <f t="shared" si="49"/>
        <v>Yes</v>
      </c>
    </row>
    <row r="152" spans="1:12" x14ac:dyDescent="0.25">
      <c r="A152" s="18" t="s">
        <v>1014</v>
      </c>
      <c r="B152" s="35" t="s">
        <v>213</v>
      </c>
      <c r="C152" s="36">
        <v>10807</v>
      </c>
      <c r="D152" s="11" t="str">
        <f t="shared" ref="D152:D158" si="50">IF($B152="N/A","N/A",IF(C152&gt;10,"No",IF(C152&lt;-10,"No","Yes")))</f>
        <v>N/A</v>
      </c>
      <c r="E152" s="36">
        <v>10750</v>
      </c>
      <c r="F152" s="11" t="str">
        <f t="shared" ref="F152:F158" si="51">IF($B152="N/A","N/A",IF(E152&gt;10,"No",IF(E152&lt;-10,"No","Yes")))</f>
        <v>N/A</v>
      </c>
      <c r="G152" s="36">
        <v>10988</v>
      </c>
      <c r="H152" s="11" t="str">
        <f t="shared" ref="H152:H158" si="52">IF($B152="N/A","N/A",IF(G152&gt;10,"No",IF(G152&lt;-10,"No","Yes")))</f>
        <v>N/A</v>
      </c>
      <c r="I152" s="12">
        <v>-0.52700000000000002</v>
      </c>
      <c r="J152" s="12">
        <v>2.214</v>
      </c>
      <c r="K152" s="43" t="s">
        <v>739</v>
      </c>
      <c r="L152" s="9" t="str">
        <f t="shared" ref="L152:L159" si="53">IF(J152="Div by 0", "N/A", IF(K152="N/A","N/A", IF(J152&gt;VALUE(MID(K152,1,2)), "No", IF(J152&lt;-1*VALUE(MID(K152,1,2)), "No", "Yes"))))</f>
        <v>Yes</v>
      </c>
    </row>
    <row r="153" spans="1:12" x14ac:dyDescent="0.25">
      <c r="A153" s="6" t="s">
        <v>1015</v>
      </c>
      <c r="B153" s="35" t="s">
        <v>213</v>
      </c>
      <c r="C153" s="8">
        <v>5.7550776964999999</v>
      </c>
      <c r="D153" s="11" t="str">
        <f t="shared" si="50"/>
        <v>N/A</v>
      </c>
      <c r="E153" s="8">
        <v>5.4208331442000004</v>
      </c>
      <c r="F153" s="11" t="str">
        <f t="shared" si="51"/>
        <v>N/A</v>
      </c>
      <c r="G153" s="8">
        <v>5.425128</v>
      </c>
      <c r="H153" s="11" t="str">
        <f t="shared" si="52"/>
        <v>N/A</v>
      </c>
      <c r="I153" s="12">
        <v>-5.81</v>
      </c>
      <c r="J153" s="12">
        <v>7.9200000000000007E-2</v>
      </c>
      <c r="K153" s="43" t="s">
        <v>739</v>
      </c>
      <c r="L153" s="9" t="str">
        <f t="shared" si="53"/>
        <v>Yes</v>
      </c>
    </row>
    <row r="154" spans="1:12" x14ac:dyDescent="0.25">
      <c r="A154" s="18" t="s">
        <v>1016</v>
      </c>
      <c r="B154" s="35" t="s">
        <v>213</v>
      </c>
      <c r="C154" s="8">
        <v>14.522252206999999</v>
      </c>
      <c r="D154" s="11" t="str">
        <f t="shared" si="50"/>
        <v>N/A</v>
      </c>
      <c r="E154" s="8">
        <v>13.305416723</v>
      </c>
      <c r="F154" s="11" t="str">
        <f t="shared" si="51"/>
        <v>N/A</v>
      </c>
      <c r="G154" s="8">
        <v>12.989197804</v>
      </c>
      <c r="H154" s="11" t="str">
        <f t="shared" si="52"/>
        <v>N/A</v>
      </c>
      <c r="I154" s="12">
        <v>-8.3800000000000008</v>
      </c>
      <c r="J154" s="12">
        <v>-2.38</v>
      </c>
      <c r="K154" s="43" t="s">
        <v>739</v>
      </c>
      <c r="L154" s="9" t="str">
        <f t="shared" si="53"/>
        <v>Yes</v>
      </c>
    </row>
    <row r="155" spans="1:12" x14ac:dyDescent="0.25">
      <c r="A155" s="18" t="s">
        <v>1017</v>
      </c>
      <c r="B155" s="35" t="s">
        <v>213</v>
      </c>
      <c r="C155" s="8">
        <v>21.778025081999999</v>
      </c>
      <c r="D155" s="11" t="str">
        <f t="shared" si="50"/>
        <v>N/A</v>
      </c>
      <c r="E155" s="8">
        <v>20.954331354000001</v>
      </c>
      <c r="F155" s="11" t="str">
        <f t="shared" si="51"/>
        <v>N/A</v>
      </c>
      <c r="G155" s="8">
        <v>20.96236116</v>
      </c>
      <c r="H155" s="11" t="str">
        <f t="shared" si="52"/>
        <v>N/A</v>
      </c>
      <c r="I155" s="12">
        <v>-3.78</v>
      </c>
      <c r="J155" s="12">
        <v>3.8300000000000001E-2</v>
      </c>
      <c r="K155" s="43" t="s">
        <v>739</v>
      </c>
      <c r="L155" s="9" t="str">
        <f t="shared" si="53"/>
        <v>Yes</v>
      </c>
    </row>
    <row r="156" spans="1:12" x14ac:dyDescent="0.25">
      <c r="A156" s="18" t="s">
        <v>1018</v>
      </c>
      <c r="B156" s="35" t="s">
        <v>213</v>
      </c>
      <c r="C156" s="8">
        <v>2.5172403587000001</v>
      </c>
      <c r="D156" s="11" t="str">
        <f t="shared" si="50"/>
        <v>N/A</v>
      </c>
      <c r="E156" s="8">
        <v>2.6685516075</v>
      </c>
      <c r="F156" s="11" t="str">
        <f t="shared" si="51"/>
        <v>N/A</v>
      </c>
      <c r="G156" s="8">
        <v>2.7234921188999999</v>
      </c>
      <c r="H156" s="11" t="str">
        <f t="shared" si="52"/>
        <v>N/A</v>
      </c>
      <c r="I156" s="12">
        <v>6.0110000000000001</v>
      </c>
      <c r="J156" s="12">
        <v>2.0590000000000002</v>
      </c>
      <c r="K156" s="43" t="s">
        <v>739</v>
      </c>
      <c r="L156" s="9" t="str">
        <f t="shared" si="53"/>
        <v>Yes</v>
      </c>
    </row>
    <row r="157" spans="1:12" x14ac:dyDescent="0.25">
      <c r="A157" s="18" t="s">
        <v>1019</v>
      </c>
      <c r="B157" s="35" t="s">
        <v>213</v>
      </c>
      <c r="C157" s="8">
        <v>1.1242698248</v>
      </c>
      <c r="D157" s="11" t="str">
        <f t="shared" si="50"/>
        <v>N/A</v>
      </c>
      <c r="E157" s="8">
        <v>1.020813521</v>
      </c>
      <c r="F157" s="11" t="str">
        <f t="shared" si="51"/>
        <v>N/A</v>
      </c>
      <c r="G157" s="8">
        <v>0.98016336059999998</v>
      </c>
      <c r="H157" s="11" t="str">
        <f t="shared" si="52"/>
        <v>N/A</v>
      </c>
      <c r="I157" s="12">
        <v>-9.1999999999999993</v>
      </c>
      <c r="J157" s="12">
        <v>-3.98</v>
      </c>
      <c r="K157" s="43" t="s">
        <v>739</v>
      </c>
      <c r="L157" s="9" t="str">
        <f t="shared" si="53"/>
        <v>Yes</v>
      </c>
    </row>
    <row r="158" spans="1:12" x14ac:dyDescent="0.25">
      <c r="A158" s="2" t="s">
        <v>1020</v>
      </c>
      <c r="B158" s="35" t="s">
        <v>213</v>
      </c>
      <c r="C158" s="36">
        <v>826</v>
      </c>
      <c r="D158" s="11" t="str">
        <f t="shared" si="50"/>
        <v>N/A</v>
      </c>
      <c r="E158" s="36">
        <v>798</v>
      </c>
      <c r="F158" s="11" t="str">
        <f t="shared" si="51"/>
        <v>N/A</v>
      </c>
      <c r="G158" s="36">
        <v>769</v>
      </c>
      <c r="H158" s="11" t="str">
        <f t="shared" si="52"/>
        <v>N/A</v>
      </c>
      <c r="I158" s="12">
        <v>-3.39</v>
      </c>
      <c r="J158" s="12">
        <v>-3.63</v>
      </c>
      <c r="K158" s="43" t="s">
        <v>739</v>
      </c>
      <c r="L158" s="9" t="str">
        <f t="shared" si="53"/>
        <v>Yes</v>
      </c>
    </row>
    <row r="159" spans="1:12" ht="25" x14ac:dyDescent="0.25">
      <c r="A159" s="18" t="s">
        <v>1021</v>
      </c>
      <c r="B159" s="35" t="s">
        <v>213</v>
      </c>
      <c r="C159" s="36">
        <v>10807</v>
      </c>
      <c r="D159" s="11" t="str">
        <f>IF($B159="N/A","N/A",IF(C159&gt;10,"No",IF(C159&lt;-10,"No","Yes")))</f>
        <v>N/A</v>
      </c>
      <c r="E159" s="36">
        <v>10750</v>
      </c>
      <c r="F159" s="11" t="str">
        <f>IF($B159="N/A","N/A",IF(E159&gt;10,"No",IF(E159&lt;-10,"No","Yes")))</f>
        <v>N/A</v>
      </c>
      <c r="G159" s="36">
        <v>10988</v>
      </c>
      <c r="H159" s="11" t="str">
        <f>IF($B159="N/A","N/A",IF(G159&gt;10,"No",IF(G159&lt;-10,"No","Yes")))</f>
        <v>N/A</v>
      </c>
      <c r="I159" s="12">
        <v>-0.52700000000000002</v>
      </c>
      <c r="J159" s="12">
        <v>2.214</v>
      </c>
      <c r="K159" s="43" t="s">
        <v>739</v>
      </c>
      <c r="L159" s="9" t="str">
        <f t="shared" si="53"/>
        <v>Yes</v>
      </c>
    </row>
    <row r="160" spans="1:12" x14ac:dyDescent="0.25">
      <c r="A160" s="4" t="s">
        <v>1022</v>
      </c>
      <c r="B160" s="35" t="s">
        <v>213</v>
      </c>
      <c r="C160" s="36">
        <v>0</v>
      </c>
      <c r="D160" s="11" t="str">
        <f t="shared" ref="D160:D234" si="54">IF($B160="N/A","N/A",IF(C160&gt;10,"No",IF(C160&lt;-10,"No","Yes")))</f>
        <v>N/A</v>
      </c>
      <c r="E160" s="36">
        <v>0</v>
      </c>
      <c r="F160" s="11" t="str">
        <f t="shared" ref="F160:F234" si="55">IF($B160="N/A","N/A",IF(E160&gt;10,"No",IF(E160&lt;-10,"No","Yes")))</f>
        <v>N/A</v>
      </c>
      <c r="G160" s="36">
        <v>0</v>
      </c>
      <c r="H160" s="11" t="str">
        <f t="shared" ref="H160:H223" si="56">IF($B160="N/A","N/A",IF(G160&gt;10,"No",IF(G160&lt;-10,"No","Yes")))</f>
        <v>N/A</v>
      </c>
      <c r="I160" s="12" t="s">
        <v>1746</v>
      </c>
      <c r="J160" s="12" t="s">
        <v>1746</v>
      </c>
      <c r="K160" s="43" t="s">
        <v>739</v>
      </c>
      <c r="L160" s="9" t="str">
        <f t="shared" ref="L160:L223" si="57">IF(J160="Div by 0", "N/A", IF(K160="N/A","N/A", IF(J160&gt;VALUE(MID(K160,1,2)), "No", IF(J160&lt;-1*VALUE(MID(K160,1,2)), "No", "Yes"))))</f>
        <v>N/A</v>
      </c>
    </row>
    <row r="161" spans="1:12" x14ac:dyDescent="0.25">
      <c r="A161" s="53" t="s">
        <v>71</v>
      </c>
      <c r="B161" s="35" t="s">
        <v>213</v>
      </c>
      <c r="C161" s="8">
        <v>0</v>
      </c>
      <c r="D161" s="11" t="str">
        <f t="shared" si="54"/>
        <v>N/A</v>
      </c>
      <c r="E161" s="8">
        <v>0</v>
      </c>
      <c r="F161" s="11" t="str">
        <f t="shared" si="55"/>
        <v>N/A</v>
      </c>
      <c r="G161" s="8">
        <v>0</v>
      </c>
      <c r="H161" s="11" t="str">
        <f t="shared" si="56"/>
        <v>N/A</v>
      </c>
      <c r="I161" s="12" t="s">
        <v>1746</v>
      </c>
      <c r="J161" s="12" t="s">
        <v>1746</v>
      </c>
      <c r="K161" s="43" t="s">
        <v>739</v>
      </c>
      <c r="L161" s="9" t="str">
        <f t="shared" si="57"/>
        <v>N/A</v>
      </c>
    </row>
    <row r="162" spans="1:12" x14ac:dyDescent="0.25">
      <c r="A162" s="4" t="s">
        <v>111</v>
      </c>
      <c r="B162" s="35" t="s">
        <v>213</v>
      </c>
      <c r="C162" s="8">
        <v>0</v>
      </c>
      <c r="D162" s="11" t="str">
        <f t="shared" si="54"/>
        <v>N/A</v>
      </c>
      <c r="E162" s="8">
        <v>0</v>
      </c>
      <c r="F162" s="11" t="str">
        <f t="shared" si="55"/>
        <v>N/A</v>
      </c>
      <c r="G162" s="8">
        <v>0</v>
      </c>
      <c r="H162" s="11" t="str">
        <f t="shared" si="56"/>
        <v>N/A</v>
      </c>
      <c r="I162" s="12" t="s">
        <v>1746</v>
      </c>
      <c r="J162" s="12" t="s">
        <v>1746</v>
      </c>
      <c r="K162" s="43" t="s">
        <v>739</v>
      </c>
      <c r="L162" s="9" t="str">
        <f t="shared" si="57"/>
        <v>N/A</v>
      </c>
    </row>
    <row r="163" spans="1:12" x14ac:dyDescent="0.25">
      <c r="A163" s="4" t="s">
        <v>112</v>
      </c>
      <c r="B163" s="35" t="s">
        <v>213</v>
      </c>
      <c r="C163" s="8">
        <v>0</v>
      </c>
      <c r="D163" s="11" t="str">
        <f t="shared" si="54"/>
        <v>N/A</v>
      </c>
      <c r="E163" s="8">
        <v>0</v>
      </c>
      <c r="F163" s="11" t="str">
        <f t="shared" si="55"/>
        <v>N/A</v>
      </c>
      <c r="G163" s="8">
        <v>0</v>
      </c>
      <c r="H163" s="11" t="str">
        <f t="shared" si="56"/>
        <v>N/A</v>
      </c>
      <c r="I163" s="12" t="s">
        <v>1746</v>
      </c>
      <c r="J163" s="12" t="s">
        <v>1746</v>
      </c>
      <c r="K163" s="43" t="s">
        <v>739</v>
      </c>
      <c r="L163" s="9" t="str">
        <f t="shared" si="57"/>
        <v>N/A</v>
      </c>
    </row>
    <row r="164" spans="1:12" x14ac:dyDescent="0.25">
      <c r="A164" s="4" t="s">
        <v>113</v>
      </c>
      <c r="B164" s="35" t="s">
        <v>213</v>
      </c>
      <c r="C164" s="8">
        <v>0</v>
      </c>
      <c r="D164" s="11" t="str">
        <f t="shared" si="54"/>
        <v>N/A</v>
      </c>
      <c r="E164" s="8">
        <v>0</v>
      </c>
      <c r="F164" s="11" t="str">
        <f t="shared" si="55"/>
        <v>N/A</v>
      </c>
      <c r="G164" s="8">
        <v>0</v>
      </c>
      <c r="H164" s="11" t="str">
        <f t="shared" si="56"/>
        <v>N/A</v>
      </c>
      <c r="I164" s="12" t="s">
        <v>1746</v>
      </c>
      <c r="J164" s="12" t="s">
        <v>1746</v>
      </c>
      <c r="K164" s="43" t="s">
        <v>739</v>
      </c>
      <c r="L164" s="9" t="str">
        <f t="shared" si="57"/>
        <v>N/A</v>
      </c>
    </row>
    <row r="165" spans="1:12" x14ac:dyDescent="0.25">
      <c r="A165" s="4" t="s">
        <v>114</v>
      </c>
      <c r="B165" s="35" t="s">
        <v>213</v>
      </c>
      <c r="C165" s="8">
        <v>0</v>
      </c>
      <c r="D165" s="11" t="str">
        <f t="shared" si="54"/>
        <v>N/A</v>
      </c>
      <c r="E165" s="8">
        <v>0</v>
      </c>
      <c r="F165" s="11" t="str">
        <f t="shared" si="55"/>
        <v>N/A</v>
      </c>
      <c r="G165" s="8">
        <v>0</v>
      </c>
      <c r="H165" s="11" t="str">
        <f t="shared" si="56"/>
        <v>N/A</v>
      </c>
      <c r="I165" s="12" t="s">
        <v>1746</v>
      </c>
      <c r="J165" s="12" t="s">
        <v>1746</v>
      </c>
      <c r="K165" s="43" t="s">
        <v>739</v>
      </c>
      <c r="L165" s="9" t="str">
        <f t="shared" si="57"/>
        <v>N/A</v>
      </c>
    </row>
    <row r="166" spans="1:12" x14ac:dyDescent="0.25">
      <c r="A166" s="4" t="s">
        <v>428</v>
      </c>
      <c r="B166" s="35" t="s">
        <v>213</v>
      </c>
      <c r="C166" s="36">
        <v>0</v>
      </c>
      <c r="D166" s="11" t="str">
        <f>IF($B166="N/A","N/A",IF(C166&gt;10,"No",IF(C166&lt;-10,"No","Yes")))</f>
        <v>N/A</v>
      </c>
      <c r="E166" s="36">
        <v>0</v>
      </c>
      <c r="F166" s="11" t="str">
        <f>IF($B166="N/A","N/A",IF(E166&gt;10,"No",IF(E166&lt;-10,"No","Yes")))</f>
        <v>N/A</v>
      </c>
      <c r="G166" s="36">
        <v>0</v>
      </c>
      <c r="H166" s="11" t="str">
        <f>IF($B166="N/A","N/A",IF(G166&gt;10,"No",IF(G166&lt;-10,"No","Yes")))</f>
        <v>N/A</v>
      </c>
      <c r="I166" s="12" t="s">
        <v>1746</v>
      </c>
      <c r="J166" s="12" t="s">
        <v>1746</v>
      </c>
      <c r="K166" s="43" t="s">
        <v>739</v>
      </c>
      <c r="L166" s="9" t="str">
        <f t="shared" si="57"/>
        <v>N/A</v>
      </c>
    </row>
    <row r="167" spans="1:12" x14ac:dyDescent="0.25">
      <c r="A167" s="4" t="s">
        <v>429</v>
      </c>
      <c r="B167" s="35" t="s">
        <v>213</v>
      </c>
      <c r="C167" s="36">
        <v>0</v>
      </c>
      <c r="D167" s="11" t="str">
        <f>IF($B167="N/A","N/A",IF(C167&gt;10,"No",IF(C167&lt;-10,"No","Yes")))</f>
        <v>N/A</v>
      </c>
      <c r="E167" s="36">
        <v>0</v>
      </c>
      <c r="F167" s="11" t="str">
        <f>IF($B167="N/A","N/A",IF(E167&gt;10,"No",IF(E167&lt;-10,"No","Yes")))</f>
        <v>N/A</v>
      </c>
      <c r="G167" s="36">
        <v>0</v>
      </c>
      <c r="H167" s="11" t="str">
        <f>IF($B167="N/A","N/A",IF(G167&gt;10,"No",IF(G167&lt;-10,"No","Yes")))</f>
        <v>N/A</v>
      </c>
      <c r="I167" s="12" t="s">
        <v>1746</v>
      </c>
      <c r="J167" s="12" t="s">
        <v>1746</v>
      </c>
      <c r="K167" s="43" t="s">
        <v>739</v>
      </c>
      <c r="L167" s="9" t="str">
        <f t="shared" si="57"/>
        <v>N/A</v>
      </c>
    </row>
    <row r="168" spans="1:12" x14ac:dyDescent="0.25">
      <c r="A168" s="4" t="s">
        <v>430</v>
      </c>
      <c r="B168" s="35" t="s">
        <v>213</v>
      </c>
      <c r="C168" s="36">
        <v>0</v>
      </c>
      <c r="D168" s="11" t="str">
        <f>IF($B168="N/A","N/A",IF(C168&gt;10,"No",IF(C168&lt;-10,"No","Yes")))</f>
        <v>N/A</v>
      </c>
      <c r="E168" s="36">
        <v>0</v>
      </c>
      <c r="F168" s="11" t="str">
        <f>IF($B168="N/A","N/A",IF(E168&gt;10,"No",IF(E168&lt;-10,"No","Yes")))</f>
        <v>N/A</v>
      </c>
      <c r="G168" s="36">
        <v>0</v>
      </c>
      <c r="H168" s="11" t="str">
        <f>IF($B168="N/A","N/A",IF(G168&gt;10,"No",IF(G168&lt;-10,"No","Yes")))</f>
        <v>N/A</v>
      </c>
      <c r="I168" s="12" t="s">
        <v>1746</v>
      </c>
      <c r="J168" s="12" t="s">
        <v>1746</v>
      </c>
      <c r="K168" s="43" t="s">
        <v>739</v>
      </c>
      <c r="L168" s="9" t="str">
        <f t="shared" si="57"/>
        <v>N/A</v>
      </c>
    </row>
    <row r="169" spans="1:12" x14ac:dyDescent="0.25">
      <c r="A169" s="4" t="s">
        <v>431</v>
      </c>
      <c r="B169" s="35" t="s">
        <v>213</v>
      </c>
      <c r="C169" s="36">
        <v>0</v>
      </c>
      <c r="D169" s="11" t="str">
        <f>IF($B169="N/A","N/A",IF(C169&gt;10,"No",IF(C169&lt;-10,"No","Yes")))</f>
        <v>N/A</v>
      </c>
      <c r="E169" s="36">
        <v>0</v>
      </c>
      <c r="F169" s="11" t="str">
        <f>IF($B169="N/A","N/A",IF(E169&gt;10,"No",IF(E169&lt;-10,"No","Yes")))</f>
        <v>N/A</v>
      </c>
      <c r="G169" s="36">
        <v>0</v>
      </c>
      <c r="H169" s="11" t="str">
        <f>IF($B169="N/A","N/A",IF(G169&gt;10,"No",IF(G169&lt;-10,"No","Yes")))</f>
        <v>N/A</v>
      </c>
      <c r="I169" s="12" t="s">
        <v>1746</v>
      </c>
      <c r="J169" s="12" t="s">
        <v>1746</v>
      </c>
      <c r="K169" s="43" t="s">
        <v>739</v>
      </c>
      <c r="L169" s="9" t="str">
        <f t="shared" si="57"/>
        <v>N/A</v>
      </c>
    </row>
    <row r="170" spans="1:12" x14ac:dyDescent="0.25">
      <c r="A170" s="4" t="s">
        <v>432</v>
      </c>
      <c r="B170" s="35" t="s">
        <v>213</v>
      </c>
      <c r="C170" s="36">
        <v>0</v>
      </c>
      <c r="D170" s="11" t="str">
        <f>IF($B170="N/A","N/A",IF(C170&gt;10,"No",IF(C170&lt;-10,"No","Yes")))</f>
        <v>N/A</v>
      </c>
      <c r="E170" s="36">
        <v>0</v>
      </c>
      <c r="F170" s="11" t="str">
        <f>IF($B170="N/A","N/A",IF(E170&gt;10,"No",IF(E170&lt;-10,"No","Yes")))</f>
        <v>N/A</v>
      </c>
      <c r="G170" s="36">
        <v>0</v>
      </c>
      <c r="H170" s="11" t="str">
        <f>IF($B170="N/A","N/A",IF(G170&gt;10,"No",IF(G170&lt;-10,"No","Yes")))</f>
        <v>N/A</v>
      </c>
      <c r="I170" s="12" t="s">
        <v>1746</v>
      </c>
      <c r="J170" s="12" t="s">
        <v>1746</v>
      </c>
      <c r="K170" s="43" t="s">
        <v>739</v>
      </c>
      <c r="L170" s="9" t="str">
        <f t="shared" si="57"/>
        <v>N/A</v>
      </c>
    </row>
    <row r="171" spans="1:12" x14ac:dyDescent="0.25">
      <c r="A171" s="6" t="s">
        <v>1023</v>
      </c>
      <c r="B171" s="35" t="s">
        <v>213</v>
      </c>
      <c r="C171" s="36">
        <v>0</v>
      </c>
      <c r="D171" s="11" t="str">
        <f t="shared" si="54"/>
        <v>N/A</v>
      </c>
      <c r="E171" s="36">
        <v>0</v>
      </c>
      <c r="F171" s="11" t="str">
        <f t="shared" si="55"/>
        <v>N/A</v>
      </c>
      <c r="G171" s="36">
        <v>0</v>
      </c>
      <c r="H171" s="11" t="str">
        <f t="shared" si="56"/>
        <v>N/A</v>
      </c>
      <c r="I171" s="12" t="s">
        <v>1746</v>
      </c>
      <c r="J171" s="12" t="s">
        <v>1746</v>
      </c>
      <c r="K171" s="43" t="s">
        <v>739</v>
      </c>
      <c r="L171" s="9" t="str">
        <f t="shared" si="57"/>
        <v>N/A</v>
      </c>
    </row>
    <row r="172" spans="1:12" x14ac:dyDescent="0.25">
      <c r="A172" s="4" t="s">
        <v>1024</v>
      </c>
      <c r="B172" s="35" t="s">
        <v>213</v>
      </c>
      <c r="C172" s="36">
        <v>0</v>
      </c>
      <c r="D172" s="11" t="str">
        <f>IF($B172="N/A","N/A",IF(C172&gt;10,"No",IF(C172&lt;-10,"No","Yes")))</f>
        <v>N/A</v>
      </c>
      <c r="E172" s="36">
        <v>0</v>
      </c>
      <c r="F172" s="11" t="str">
        <f>IF($B172="N/A","N/A",IF(E172&gt;10,"No",IF(E172&lt;-10,"No","Yes")))</f>
        <v>N/A</v>
      </c>
      <c r="G172" s="36">
        <v>0</v>
      </c>
      <c r="H172" s="11" t="str">
        <f>IF($B172="N/A","N/A",IF(G172&gt;10,"No",IF(G172&lt;-10,"No","Yes")))</f>
        <v>N/A</v>
      </c>
      <c r="I172" s="12" t="s">
        <v>1746</v>
      </c>
      <c r="J172" s="12" t="s">
        <v>1746</v>
      </c>
      <c r="K172" s="43" t="s">
        <v>739</v>
      </c>
      <c r="L172" s="9" t="str">
        <f t="shared" si="57"/>
        <v>N/A</v>
      </c>
    </row>
    <row r="173" spans="1:12" x14ac:dyDescent="0.25">
      <c r="A173" s="4" t="s">
        <v>1025</v>
      </c>
      <c r="B173" s="35" t="s">
        <v>213</v>
      </c>
      <c r="C173" s="36">
        <v>0</v>
      </c>
      <c r="D173" s="11" t="str">
        <f>IF($B173="N/A","N/A",IF(C173&gt;10,"No",IF(C173&lt;-10,"No","Yes")))</f>
        <v>N/A</v>
      </c>
      <c r="E173" s="36">
        <v>0</v>
      </c>
      <c r="F173" s="11" t="str">
        <f>IF($B173="N/A","N/A",IF(E173&gt;10,"No",IF(E173&lt;-10,"No","Yes")))</f>
        <v>N/A</v>
      </c>
      <c r="G173" s="36">
        <v>0</v>
      </c>
      <c r="H173" s="11" t="str">
        <f>IF($B173="N/A","N/A",IF(G173&gt;10,"No",IF(G173&lt;-10,"No","Yes")))</f>
        <v>N/A</v>
      </c>
      <c r="I173" s="12" t="s">
        <v>1746</v>
      </c>
      <c r="J173" s="12" t="s">
        <v>1746</v>
      </c>
      <c r="K173" s="43" t="s">
        <v>739</v>
      </c>
      <c r="L173" s="9" t="str">
        <f t="shared" si="57"/>
        <v>N/A</v>
      </c>
    </row>
    <row r="174" spans="1:12" ht="25" x14ac:dyDescent="0.25">
      <c r="A174" s="4" t="s">
        <v>1026</v>
      </c>
      <c r="B174" s="35" t="s">
        <v>213</v>
      </c>
      <c r="C174" s="36">
        <v>0</v>
      </c>
      <c r="D174" s="11" t="str">
        <f>IF($B174="N/A","N/A",IF(C174&gt;10,"No",IF(C174&lt;-10,"No","Yes")))</f>
        <v>N/A</v>
      </c>
      <c r="E174" s="36">
        <v>0</v>
      </c>
      <c r="F174" s="11" t="str">
        <f>IF($B174="N/A","N/A",IF(E174&gt;10,"No",IF(E174&lt;-10,"No","Yes")))</f>
        <v>N/A</v>
      </c>
      <c r="G174" s="36">
        <v>0</v>
      </c>
      <c r="H174" s="11" t="str">
        <f>IF($B174="N/A","N/A",IF(G174&gt;10,"No",IF(G174&lt;-10,"No","Yes")))</f>
        <v>N/A</v>
      </c>
      <c r="I174" s="12" t="s">
        <v>1746</v>
      </c>
      <c r="J174" s="12" t="s">
        <v>1746</v>
      </c>
      <c r="K174" s="43" t="s">
        <v>739</v>
      </c>
      <c r="L174" s="9" t="str">
        <f t="shared" si="57"/>
        <v>N/A</v>
      </c>
    </row>
    <row r="175" spans="1:12" x14ac:dyDescent="0.25">
      <c r="A175" s="4" t="s">
        <v>1027</v>
      </c>
      <c r="B175" s="35" t="s">
        <v>213</v>
      </c>
      <c r="C175" s="36">
        <v>0</v>
      </c>
      <c r="D175" s="11" t="str">
        <f>IF($B175="N/A","N/A",IF(C175&gt;10,"No",IF(C175&lt;-10,"No","Yes")))</f>
        <v>N/A</v>
      </c>
      <c r="E175" s="36">
        <v>0</v>
      </c>
      <c r="F175" s="11" t="str">
        <f>IF($B175="N/A","N/A",IF(E175&gt;10,"No",IF(E175&lt;-10,"No","Yes")))</f>
        <v>N/A</v>
      </c>
      <c r="G175" s="36">
        <v>0</v>
      </c>
      <c r="H175" s="11" t="str">
        <f>IF($B175="N/A","N/A",IF(G175&gt;10,"No",IF(G175&lt;-10,"No","Yes")))</f>
        <v>N/A</v>
      </c>
      <c r="I175" s="12" t="s">
        <v>1746</v>
      </c>
      <c r="J175" s="12" t="s">
        <v>1746</v>
      </c>
      <c r="K175" s="43" t="s">
        <v>739</v>
      </c>
      <c r="L175" s="9" t="str">
        <f t="shared" si="57"/>
        <v>N/A</v>
      </c>
    </row>
    <row r="176" spans="1:12" ht="25" x14ac:dyDescent="0.25">
      <c r="A176" s="4" t="s">
        <v>1028</v>
      </c>
      <c r="B176" s="35" t="s">
        <v>213</v>
      </c>
      <c r="C176" s="36">
        <v>0</v>
      </c>
      <c r="D176" s="11" t="str">
        <f>IF($B176="N/A","N/A",IF(C176&gt;10,"No",IF(C176&lt;-10,"No","Yes")))</f>
        <v>N/A</v>
      </c>
      <c r="E176" s="36">
        <v>0</v>
      </c>
      <c r="F176" s="11" t="str">
        <f>IF($B176="N/A","N/A",IF(E176&gt;10,"No",IF(E176&lt;-10,"No","Yes")))</f>
        <v>N/A</v>
      </c>
      <c r="G176" s="36">
        <v>0</v>
      </c>
      <c r="H176" s="11" t="str">
        <f>IF($B176="N/A","N/A",IF(G176&gt;10,"No",IF(G176&lt;-10,"No","Yes")))</f>
        <v>N/A</v>
      </c>
      <c r="I176" s="12" t="s">
        <v>1746</v>
      </c>
      <c r="J176" s="12" t="s">
        <v>1746</v>
      </c>
      <c r="K176" s="43" t="s">
        <v>739</v>
      </c>
      <c r="L176" s="9" t="str">
        <f t="shared" si="57"/>
        <v>N/A</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0</v>
      </c>
      <c r="D183" s="11" t="str">
        <f t="shared" si="54"/>
        <v>N/A</v>
      </c>
      <c r="E183" s="1">
        <v>0</v>
      </c>
      <c r="F183" s="11" t="str">
        <f t="shared" si="55"/>
        <v>N/A</v>
      </c>
      <c r="G183" s="1">
        <v>0</v>
      </c>
      <c r="H183" s="11" t="str">
        <f t="shared" si="56"/>
        <v>N/A</v>
      </c>
      <c r="I183" s="12" t="s">
        <v>1746</v>
      </c>
      <c r="J183" s="12" t="s">
        <v>1746</v>
      </c>
      <c r="K183" s="43" t="s">
        <v>739</v>
      </c>
      <c r="L183" s="11" t="str">
        <f t="shared" si="57"/>
        <v>N/A</v>
      </c>
    </row>
    <row r="184" spans="1:12" x14ac:dyDescent="0.25">
      <c r="A184" s="4" t="s">
        <v>1036</v>
      </c>
      <c r="B184" s="35" t="s">
        <v>213</v>
      </c>
      <c r="C184" s="36">
        <v>0</v>
      </c>
      <c r="D184" s="11" t="str">
        <f t="shared" si="54"/>
        <v>N/A</v>
      </c>
      <c r="E184" s="36">
        <v>0</v>
      </c>
      <c r="F184" s="11" t="str">
        <f t="shared" si="55"/>
        <v>N/A</v>
      </c>
      <c r="G184" s="36">
        <v>0</v>
      </c>
      <c r="H184" s="11" t="str">
        <f t="shared" si="56"/>
        <v>N/A</v>
      </c>
      <c r="I184" s="12" t="s">
        <v>1746</v>
      </c>
      <c r="J184" s="12" t="s">
        <v>1746</v>
      </c>
      <c r="K184" s="43" t="s">
        <v>739</v>
      </c>
      <c r="L184" s="9" t="str">
        <f t="shared" si="57"/>
        <v>N/A</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0</v>
      </c>
      <c r="D186" s="11" t="str">
        <f t="shared" si="54"/>
        <v>N/A</v>
      </c>
      <c r="E186" s="36">
        <v>0</v>
      </c>
      <c r="F186" s="11" t="str">
        <f t="shared" si="55"/>
        <v>N/A</v>
      </c>
      <c r="G186" s="36">
        <v>0</v>
      </c>
      <c r="H186" s="11" t="str">
        <f t="shared" si="56"/>
        <v>N/A</v>
      </c>
      <c r="I186" s="12" t="s">
        <v>1746</v>
      </c>
      <c r="J186" s="12" t="s">
        <v>1746</v>
      </c>
      <c r="K186" s="43" t="s">
        <v>739</v>
      </c>
      <c r="L186" s="9" t="str">
        <f t="shared" si="57"/>
        <v>N/A</v>
      </c>
    </row>
    <row r="187" spans="1:12" x14ac:dyDescent="0.25">
      <c r="A187" s="4" t="s">
        <v>1039</v>
      </c>
      <c r="B187" s="35" t="s">
        <v>213</v>
      </c>
      <c r="C187" s="36">
        <v>0</v>
      </c>
      <c r="D187" s="11" t="str">
        <f t="shared" si="54"/>
        <v>N/A</v>
      </c>
      <c r="E187" s="36">
        <v>0</v>
      </c>
      <c r="F187" s="11" t="str">
        <f t="shared" si="55"/>
        <v>N/A</v>
      </c>
      <c r="G187" s="36">
        <v>0</v>
      </c>
      <c r="H187" s="11" t="str">
        <f t="shared" si="56"/>
        <v>N/A</v>
      </c>
      <c r="I187" s="12" t="s">
        <v>1746</v>
      </c>
      <c r="J187" s="12" t="s">
        <v>1746</v>
      </c>
      <c r="K187" s="43" t="s">
        <v>739</v>
      </c>
      <c r="L187" s="9" t="str">
        <f t="shared" si="57"/>
        <v>N/A</v>
      </c>
    </row>
    <row r="188" spans="1:12" ht="25" x14ac:dyDescent="0.25">
      <c r="A188" s="4" t="s">
        <v>1040</v>
      </c>
      <c r="B188" s="35" t="s">
        <v>213</v>
      </c>
      <c r="C188" s="36">
        <v>0</v>
      </c>
      <c r="D188" s="11" t="str">
        <f t="shared" si="54"/>
        <v>N/A</v>
      </c>
      <c r="E188" s="36">
        <v>0</v>
      </c>
      <c r="F188" s="11" t="str">
        <f t="shared" si="55"/>
        <v>N/A</v>
      </c>
      <c r="G188" s="36">
        <v>0</v>
      </c>
      <c r="H188" s="11" t="str">
        <f t="shared" si="56"/>
        <v>N/A</v>
      </c>
      <c r="I188" s="12" t="s">
        <v>1746</v>
      </c>
      <c r="J188" s="12" t="s">
        <v>1746</v>
      </c>
      <c r="K188" s="43" t="s">
        <v>739</v>
      </c>
      <c r="L188" s="9" t="str">
        <f t="shared" si="57"/>
        <v>N/A</v>
      </c>
    </row>
    <row r="189" spans="1:12" x14ac:dyDescent="0.25">
      <c r="A189" s="6" t="s">
        <v>1041</v>
      </c>
      <c r="B189" s="43" t="s">
        <v>213</v>
      </c>
      <c r="C189" s="1">
        <v>0</v>
      </c>
      <c r="D189" s="11" t="str">
        <f t="shared" si="54"/>
        <v>N/A</v>
      </c>
      <c r="E189" s="1">
        <v>0</v>
      </c>
      <c r="F189" s="11" t="str">
        <f t="shared" si="55"/>
        <v>N/A</v>
      </c>
      <c r="G189" s="1">
        <v>0</v>
      </c>
      <c r="H189" s="11" t="str">
        <f t="shared" si="56"/>
        <v>N/A</v>
      </c>
      <c r="I189" s="12" t="s">
        <v>1746</v>
      </c>
      <c r="J189" s="12" t="s">
        <v>1746</v>
      </c>
      <c r="K189" s="43" t="s">
        <v>739</v>
      </c>
      <c r="L189" s="11" t="str">
        <f t="shared" si="57"/>
        <v>N/A</v>
      </c>
    </row>
    <row r="190" spans="1:12" ht="25" x14ac:dyDescent="0.25">
      <c r="A190" s="4" t="s">
        <v>1042</v>
      </c>
      <c r="B190" s="35" t="s">
        <v>213</v>
      </c>
      <c r="C190" s="36">
        <v>0</v>
      </c>
      <c r="D190" s="11" t="str">
        <f t="shared" si="54"/>
        <v>N/A</v>
      </c>
      <c r="E190" s="36">
        <v>0</v>
      </c>
      <c r="F190" s="11" t="str">
        <f t="shared" si="55"/>
        <v>N/A</v>
      </c>
      <c r="G190" s="36">
        <v>0</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0</v>
      </c>
      <c r="D192" s="11" t="str">
        <f t="shared" si="54"/>
        <v>N/A</v>
      </c>
      <c r="E192" s="36">
        <v>0</v>
      </c>
      <c r="F192" s="11" t="str">
        <f t="shared" si="55"/>
        <v>N/A</v>
      </c>
      <c r="G192" s="36">
        <v>0</v>
      </c>
      <c r="H192" s="11" t="str">
        <f t="shared" si="56"/>
        <v>N/A</v>
      </c>
      <c r="I192" s="12" t="s">
        <v>1746</v>
      </c>
      <c r="J192" s="12" t="s">
        <v>1746</v>
      </c>
      <c r="K192" s="43" t="s">
        <v>739</v>
      </c>
      <c r="L192" s="9" t="str">
        <f t="shared" si="57"/>
        <v>N/A</v>
      </c>
    </row>
    <row r="193" spans="1:12" ht="25" x14ac:dyDescent="0.25">
      <c r="A193" s="4" t="s">
        <v>1045</v>
      </c>
      <c r="B193" s="35" t="s">
        <v>213</v>
      </c>
      <c r="C193" s="36">
        <v>0</v>
      </c>
      <c r="D193" s="11" t="str">
        <f t="shared" si="54"/>
        <v>N/A</v>
      </c>
      <c r="E193" s="36">
        <v>0</v>
      </c>
      <c r="F193" s="11" t="str">
        <f t="shared" si="55"/>
        <v>N/A</v>
      </c>
      <c r="G193" s="36">
        <v>0</v>
      </c>
      <c r="H193" s="11" t="str">
        <f t="shared" si="56"/>
        <v>N/A</v>
      </c>
      <c r="I193" s="12" t="s">
        <v>1746</v>
      </c>
      <c r="J193" s="12" t="s">
        <v>1746</v>
      </c>
      <c r="K193" s="43" t="s">
        <v>739</v>
      </c>
      <c r="L193" s="9" t="str">
        <f t="shared" si="57"/>
        <v>N/A</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0</v>
      </c>
      <c r="D201" s="11" t="str">
        <f t="shared" si="54"/>
        <v>N/A</v>
      </c>
      <c r="E201" s="1">
        <v>0</v>
      </c>
      <c r="F201" s="11" t="str">
        <f t="shared" si="55"/>
        <v>N/A</v>
      </c>
      <c r="G201" s="1">
        <v>0</v>
      </c>
      <c r="H201" s="11" t="str">
        <f t="shared" si="56"/>
        <v>N/A</v>
      </c>
      <c r="I201" s="12" t="s">
        <v>1746</v>
      </c>
      <c r="J201" s="12" t="s">
        <v>1746</v>
      </c>
      <c r="K201" s="43" t="s">
        <v>739</v>
      </c>
      <c r="L201" s="11" t="str">
        <f t="shared" si="57"/>
        <v>N/A</v>
      </c>
    </row>
    <row r="202" spans="1:12" x14ac:dyDescent="0.25">
      <c r="A202" s="4" t="s">
        <v>1054</v>
      </c>
      <c r="B202" s="35" t="s">
        <v>213</v>
      </c>
      <c r="C202" s="36">
        <v>0</v>
      </c>
      <c r="D202" s="11" t="str">
        <f t="shared" si="54"/>
        <v>N/A</v>
      </c>
      <c r="E202" s="36">
        <v>0</v>
      </c>
      <c r="F202" s="11" t="str">
        <f t="shared" si="55"/>
        <v>N/A</v>
      </c>
      <c r="G202" s="36">
        <v>0</v>
      </c>
      <c r="H202" s="11" t="str">
        <f t="shared" si="56"/>
        <v>N/A</v>
      </c>
      <c r="I202" s="12" t="s">
        <v>1746</v>
      </c>
      <c r="J202" s="12" t="s">
        <v>1746</v>
      </c>
      <c r="K202" s="43" t="s">
        <v>739</v>
      </c>
      <c r="L202" s="9" t="str">
        <f t="shared" si="57"/>
        <v>N/A</v>
      </c>
    </row>
    <row r="203" spans="1:12" x14ac:dyDescent="0.25">
      <c r="A203" s="4" t="s">
        <v>1055</v>
      </c>
      <c r="B203" s="35" t="s">
        <v>213</v>
      </c>
      <c r="C203" s="36">
        <v>0</v>
      </c>
      <c r="D203" s="11" t="str">
        <f t="shared" si="54"/>
        <v>N/A</v>
      </c>
      <c r="E203" s="36">
        <v>0</v>
      </c>
      <c r="F203" s="11" t="str">
        <f t="shared" si="55"/>
        <v>N/A</v>
      </c>
      <c r="G203" s="36">
        <v>0</v>
      </c>
      <c r="H203" s="11" t="str">
        <f t="shared" si="56"/>
        <v>N/A</v>
      </c>
      <c r="I203" s="12" t="s">
        <v>1746</v>
      </c>
      <c r="J203" s="12" t="s">
        <v>1746</v>
      </c>
      <c r="K203" s="43" t="s">
        <v>739</v>
      </c>
      <c r="L203" s="9" t="str">
        <f t="shared" si="57"/>
        <v>N/A</v>
      </c>
    </row>
    <row r="204" spans="1:12" x14ac:dyDescent="0.25">
      <c r="A204" s="4" t="s">
        <v>1056</v>
      </c>
      <c r="B204" s="35" t="s">
        <v>213</v>
      </c>
      <c r="C204" s="36">
        <v>0</v>
      </c>
      <c r="D204" s="11" t="str">
        <f t="shared" si="54"/>
        <v>N/A</v>
      </c>
      <c r="E204" s="36">
        <v>0</v>
      </c>
      <c r="F204" s="11" t="str">
        <f t="shared" si="55"/>
        <v>N/A</v>
      </c>
      <c r="G204" s="36">
        <v>0</v>
      </c>
      <c r="H204" s="11" t="str">
        <f t="shared" si="56"/>
        <v>N/A</v>
      </c>
      <c r="I204" s="12" t="s">
        <v>1746</v>
      </c>
      <c r="J204" s="12" t="s">
        <v>1746</v>
      </c>
      <c r="K204" s="43" t="s">
        <v>739</v>
      </c>
      <c r="L204" s="9" t="str">
        <f t="shared" si="57"/>
        <v>N/A</v>
      </c>
    </row>
    <row r="205" spans="1:12" x14ac:dyDescent="0.25">
      <c r="A205" s="4" t="s">
        <v>1057</v>
      </c>
      <c r="B205" s="35" t="s">
        <v>213</v>
      </c>
      <c r="C205" s="36">
        <v>0</v>
      </c>
      <c r="D205" s="11" t="str">
        <f t="shared" si="54"/>
        <v>N/A</v>
      </c>
      <c r="E205" s="36">
        <v>0</v>
      </c>
      <c r="F205" s="11" t="str">
        <f t="shared" si="55"/>
        <v>N/A</v>
      </c>
      <c r="G205" s="36">
        <v>0</v>
      </c>
      <c r="H205" s="11" t="str">
        <f t="shared" si="56"/>
        <v>N/A</v>
      </c>
      <c r="I205" s="12" t="s">
        <v>1746</v>
      </c>
      <c r="J205" s="12" t="s">
        <v>1746</v>
      </c>
      <c r="K205" s="43" t="s">
        <v>739</v>
      </c>
      <c r="L205" s="9" t="str">
        <f t="shared" si="57"/>
        <v>N/A</v>
      </c>
    </row>
    <row r="206" spans="1:12" ht="25" x14ac:dyDescent="0.25">
      <c r="A206" s="4" t="s">
        <v>1058</v>
      </c>
      <c r="B206" s="35" t="s">
        <v>213</v>
      </c>
      <c r="C206" s="36">
        <v>0</v>
      </c>
      <c r="D206" s="11" t="str">
        <f t="shared" si="54"/>
        <v>N/A</v>
      </c>
      <c r="E206" s="36">
        <v>0</v>
      </c>
      <c r="F206" s="11" t="str">
        <f t="shared" si="55"/>
        <v>N/A</v>
      </c>
      <c r="G206" s="36">
        <v>0</v>
      </c>
      <c r="H206" s="11" t="str">
        <f t="shared" si="56"/>
        <v>N/A</v>
      </c>
      <c r="I206" s="12" t="s">
        <v>1746</v>
      </c>
      <c r="J206" s="12" t="s">
        <v>1746</v>
      </c>
      <c r="K206" s="43" t="s">
        <v>739</v>
      </c>
      <c r="L206" s="9" t="str">
        <f t="shared" si="57"/>
        <v>N/A</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1746</v>
      </c>
      <c r="J213" s="12" t="s">
        <v>1746</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1746</v>
      </c>
      <c r="J216" s="12" t="s">
        <v>1746</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1746</v>
      </c>
      <c r="J217" s="12" t="s">
        <v>1746</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t="s">
        <v>1746</v>
      </c>
      <c r="D231" s="11" t="str">
        <f>IF($B231="N/A","N/A",IF(C231&lt;15,"Yes","No"))</f>
        <v>No</v>
      </c>
      <c r="E231" s="8" t="s">
        <v>1746</v>
      </c>
      <c r="F231" s="11" t="str">
        <f>IF($B231="N/A","N/A",IF(E231&lt;15,"Yes","No"))</f>
        <v>No</v>
      </c>
      <c r="G231" s="8" t="s">
        <v>1746</v>
      </c>
      <c r="H231" s="11" t="str">
        <f>IF($B231="N/A","N/A",IF(G231&lt;15,"Yes","No"))</f>
        <v>No</v>
      </c>
      <c r="I231" s="12" t="s">
        <v>1746</v>
      </c>
      <c r="J231" s="12" t="s">
        <v>1746</v>
      </c>
      <c r="K231" s="43" t="s">
        <v>739</v>
      </c>
      <c r="L231" s="9" t="str">
        <f t="shared" si="59"/>
        <v>N/A</v>
      </c>
    </row>
    <row r="232" spans="1:12" x14ac:dyDescent="0.25">
      <c r="A232" s="18" t="s">
        <v>1084</v>
      </c>
      <c r="B232" s="35" t="s">
        <v>213</v>
      </c>
      <c r="C232" s="36" t="s">
        <v>213</v>
      </c>
      <c r="D232" s="11" t="str">
        <f t="shared" ref="D232" si="60">IF($B232="N/A","N/A",IF(C232&gt;10,"No",IF(C232&lt;-10,"No","Yes")))</f>
        <v>N/A</v>
      </c>
      <c r="E232" s="36">
        <v>6229</v>
      </c>
      <c r="F232" s="11" t="str">
        <f t="shared" ref="F232" si="61">IF($B232="N/A","N/A",IF(E232&gt;10,"No",IF(E232&lt;-10,"No","Yes")))</f>
        <v>N/A</v>
      </c>
      <c r="G232" s="36">
        <v>6313</v>
      </c>
      <c r="H232" s="11" t="str">
        <f t="shared" ref="H232" si="62">IF($B232="N/A","N/A",IF(G232&gt;10,"No",IF(G232&lt;-10,"No","Yes")))</f>
        <v>N/A</v>
      </c>
      <c r="I232" s="12" t="s">
        <v>213</v>
      </c>
      <c r="J232" s="12">
        <v>1.349</v>
      </c>
      <c r="K232" s="43" t="s">
        <v>739</v>
      </c>
      <c r="L232" s="9" t="str">
        <f t="shared" si="59"/>
        <v>Yes</v>
      </c>
    </row>
    <row r="233" spans="1:12" x14ac:dyDescent="0.25">
      <c r="A233" s="18" t="s">
        <v>1085</v>
      </c>
      <c r="B233" s="35" t="s">
        <v>279</v>
      </c>
      <c r="C233" s="8">
        <v>100</v>
      </c>
      <c r="D233" s="11" t="str">
        <f>IF($B233="N/A","N/A",IF(C233&lt;10,"Yes","No"))</f>
        <v>No</v>
      </c>
      <c r="E233" s="8">
        <v>100</v>
      </c>
      <c r="F233" s="11" t="str">
        <f>IF($B233="N/A","N/A",IF(E233&lt;10,"Yes","No"))</f>
        <v>No</v>
      </c>
      <c r="G233" s="8">
        <v>100</v>
      </c>
      <c r="H233" s="11" t="str">
        <f>IF($B233="N/A","N/A",IF(G233&lt;10,"Yes","No"))</f>
        <v>No</v>
      </c>
      <c r="I233" s="12">
        <v>0</v>
      </c>
      <c r="J233" s="12">
        <v>0</v>
      </c>
      <c r="K233" s="43" t="s">
        <v>739</v>
      </c>
      <c r="L233" s="9" t="str">
        <f t="shared" si="59"/>
        <v>Yes</v>
      </c>
    </row>
    <row r="234" spans="1:12" x14ac:dyDescent="0.25">
      <c r="A234" s="2" t="s">
        <v>72</v>
      </c>
      <c r="B234" s="35" t="s">
        <v>213</v>
      </c>
      <c r="C234" s="8" t="s">
        <v>1746</v>
      </c>
      <c r="D234" s="11" t="str">
        <f t="shared" si="54"/>
        <v>N/A</v>
      </c>
      <c r="E234" s="8" t="s">
        <v>1746</v>
      </c>
      <c r="F234" s="11" t="str">
        <f t="shared" si="55"/>
        <v>N/A</v>
      </c>
      <c r="G234" s="8" t="s">
        <v>1746</v>
      </c>
      <c r="H234" s="11" t="str">
        <f>IF($B234="N/A","N/A",IF(G234&gt;10,"No",IF(G234&lt;-10,"No","Yes")))</f>
        <v>N/A</v>
      </c>
      <c r="I234" s="12" t="s">
        <v>1746</v>
      </c>
      <c r="J234" s="12" t="s">
        <v>1746</v>
      </c>
      <c r="K234" s="43" t="s">
        <v>739</v>
      </c>
      <c r="L234" s="9" t="str">
        <f t="shared" si="59"/>
        <v>N/A</v>
      </c>
    </row>
    <row r="235" spans="1:12" ht="25" x14ac:dyDescent="0.25">
      <c r="A235" s="18" t="s">
        <v>1086</v>
      </c>
      <c r="B235" s="35" t="s">
        <v>289</v>
      </c>
      <c r="C235" s="9" t="s">
        <v>1746</v>
      </c>
      <c r="D235" s="11" t="str">
        <f>IF($B235="N/A","N/A",IF(C235&lt;15,"Yes","No"))</f>
        <v>No</v>
      </c>
      <c r="E235" s="9" t="s">
        <v>1746</v>
      </c>
      <c r="F235" s="11" t="str">
        <f>IF($B235="N/A","N/A",IF(E235&lt;15,"Yes","No"))</f>
        <v>No</v>
      </c>
      <c r="G235" s="9" t="s">
        <v>1746</v>
      </c>
      <c r="H235" s="11" t="str">
        <f>IF($B235="N/A","N/A",IF(G235&lt;15,"Yes","No"))</f>
        <v>No</v>
      </c>
      <c r="I235" s="12" t="s">
        <v>1746</v>
      </c>
      <c r="J235" s="12" t="s">
        <v>1746</v>
      </c>
      <c r="K235" s="43" t="s">
        <v>739</v>
      </c>
      <c r="L235" s="9" t="str">
        <f t="shared" si="59"/>
        <v>N/A</v>
      </c>
    </row>
    <row r="236" spans="1:12" ht="25" x14ac:dyDescent="0.25">
      <c r="A236" s="18" t="s">
        <v>152</v>
      </c>
      <c r="B236" s="35" t="s">
        <v>213</v>
      </c>
      <c r="C236" s="36">
        <v>0</v>
      </c>
      <c r="D236" s="11" t="str">
        <f>IF($B236="N/A","N/A",IF(C236&gt;10,"No",IF(C236&lt;-10,"No","Yes")))</f>
        <v>N/A</v>
      </c>
      <c r="E236" s="36">
        <v>0</v>
      </c>
      <c r="F236" s="11" t="str">
        <f>IF($B236="N/A","N/A",IF(E236&gt;10,"No",IF(E236&lt;-10,"No","Yes")))</f>
        <v>N/A</v>
      </c>
      <c r="G236" s="36">
        <v>0</v>
      </c>
      <c r="H236" s="11" t="str">
        <f>IF($B236="N/A","N/A",IF(G236&gt;10,"No",IF(G236&lt;-10,"No","Yes")))</f>
        <v>N/A</v>
      </c>
      <c r="I236" s="12" t="s">
        <v>1746</v>
      </c>
      <c r="J236" s="12" t="s">
        <v>1746</v>
      </c>
      <c r="K236" s="43" t="s">
        <v>739</v>
      </c>
      <c r="L236" s="9" t="str">
        <f>IF(J236="Div by 0", "N/A", IF(K236="N/A","N/A", IF(J236&gt;VALUE(MID(K236,1,2)), "No", IF(J236&lt;-1*VALUE(MID(K236,1,2)), "No", "Yes"))))</f>
        <v>N/A</v>
      </c>
    </row>
    <row r="237" spans="1:12" x14ac:dyDescent="0.25">
      <c r="A237" s="18" t="s">
        <v>1087</v>
      </c>
      <c r="B237" s="35" t="s">
        <v>213</v>
      </c>
      <c r="C237" s="36">
        <v>6570</v>
      </c>
      <c r="D237" s="11" t="str">
        <f t="shared" ref="D237:D242" si="63">IF($B237="N/A","N/A",IF(C237&gt;10,"No",IF(C237&lt;-10,"No","Yes")))</f>
        <v>N/A</v>
      </c>
      <c r="E237" s="36">
        <v>6229</v>
      </c>
      <c r="F237" s="11" t="str">
        <f t="shared" ref="F237:F242" si="64">IF($B237="N/A","N/A",IF(E237&gt;10,"No",IF(E237&lt;-10,"No","Yes")))</f>
        <v>N/A</v>
      </c>
      <c r="G237" s="36">
        <v>6313</v>
      </c>
      <c r="H237" s="11" t="str">
        <f>IF($B237="N/A","N/A",IF(G237&gt;10,"No",IF(G237&lt;-10,"No","Yes")))</f>
        <v>N/A</v>
      </c>
      <c r="I237" s="12">
        <v>-5.19</v>
      </c>
      <c r="J237" s="12">
        <v>1.349</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t="s">
        <v>1746</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t="s">
        <v>1746</v>
      </c>
      <c r="H242" s="11" t="str">
        <f t="shared" si="65"/>
        <v>N/A</v>
      </c>
      <c r="I242" s="12" t="s">
        <v>213</v>
      </c>
      <c r="J242" s="12" t="s">
        <v>213</v>
      </c>
      <c r="K242" s="43" t="s">
        <v>213</v>
      </c>
      <c r="L242" s="9" t="str">
        <f t="shared" si="66"/>
        <v>N/A</v>
      </c>
    </row>
    <row r="243" spans="1:12" x14ac:dyDescent="0.25">
      <c r="A243" s="6" t="s">
        <v>1093</v>
      </c>
      <c r="B243" s="35" t="s">
        <v>213</v>
      </c>
      <c r="C243" s="36">
        <v>164068</v>
      </c>
      <c r="D243" s="11" t="str">
        <f>IF($B243="N/A","N/A",IF(C243&gt;10,"No",IF(C243&lt;-10,"No","Yes")))</f>
        <v>N/A</v>
      </c>
      <c r="E243" s="36">
        <v>174258</v>
      </c>
      <c r="F243" s="11" t="str">
        <f>IF($B243="N/A","N/A",IF(E243&gt;10,"No",IF(E243&lt;-10,"No","Yes")))</f>
        <v>N/A</v>
      </c>
      <c r="G243" s="36">
        <v>179241</v>
      </c>
      <c r="H243" s="11" t="str">
        <f>IF($B243="N/A","N/A",IF(G243&gt;10,"No",IF(G243&lt;-10,"No","Yes")))</f>
        <v>N/A</v>
      </c>
      <c r="I243" s="12">
        <v>6.2110000000000003</v>
      </c>
      <c r="J243" s="12">
        <v>2.86</v>
      </c>
      <c r="K243" s="43" t="s">
        <v>739</v>
      </c>
      <c r="L243" s="9" t="str">
        <f t="shared" ref="L243:L276" si="67">IF(J243="Div by 0", "N/A", IF(K243="N/A","N/A", IF(J243&gt;VALUE(MID(K243,1,2)), "No", IF(J243&lt;-1*VALUE(MID(K243,1,2)), "No", "Yes"))))</f>
        <v>Yes</v>
      </c>
    </row>
    <row r="244" spans="1:12" x14ac:dyDescent="0.25">
      <c r="A244" s="2" t="s">
        <v>1094</v>
      </c>
      <c r="B244" s="35" t="s">
        <v>213</v>
      </c>
      <c r="C244" s="8">
        <v>78.443031606000005</v>
      </c>
      <c r="D244" s="11" t="str">
        <f>IF($B244="N/A","N/A",IF(C244&gt;10,"No",IF(C244&lt;-10,"No","Yes")))</f>
        <v>N/A</v>
      </c>
      <c r="E244" s="8">
        <v>77.617182223</v>
      </c>
      <c r="F244" s="11" t="str">
        <f>IF($B244="N/A","N/A",IF(E244&gt;10,"No",IF(E244&lt;-10,"No","Yes")))</f>
        <v>N/A</v>
      </c>
      <c r="G244" s="8">
        <v>77.616433505000003</v>
      </c>
      <c r="H244" s="11" t="str">
        <f>IF($B244="N/A","N/A",IF(G244&gt;10,"No",IF(G244&lt;-10,"No","Yes")))</f>
        <v>N/A</v>
      </c>
      <c r="I244" s="12">
        <v>-1.05</v>
      </c>
      <c r="J244" s="12">
        <v>-1E-3</v>
      </c>
      <c r="K244" s="43" t="s">
        <v>739</v>
      </c>
      <c r="L244" s="9" t="str">
        <f t="shared" si="67"/>
        <v>Yes</v>
      </c>
    </row>
    <row r="245" spans="1:12" x14ac:dyDescent="0.25">
      <c r="A245" s="2" t="s">
        <v>1095</v>
      </c>
      <c r="B245" s="35" t="s">
        <v>213</v>
      </c>
      <c r="C245" s="8">
        <v>68.257501176999995</v>
      </c>
      <c r="D245" s="11" t="str">
        <f>IF($B245="N/A","N/A",IF(C245&gt;10,"No",IF(C245&lt;-10,"No","Yes")))</f>
        <v>N/A</v>
      </c>
      <c r="E245" s="8">
        <v>67.802580380999999</v>
      </c>
      <c r="F245" s="11" t="str">
        <f>IF($B245="N/A","N/A",IF(E245&gt;10,"No",IF(E245&lt;-10,"No","Yes")))</f>
        <v>N/A</v>
      </c>
      <c r="G245" s="8">
        <v>67.651791672000002</v>
      </c>
      <c r="H245" s="11" t="str">
        <f>IF($B245="N/A","N/A",IF(G245&gt;10,"No",IF(G245&lt;-10,"No","Yes")))</f>
        <v>N/A</v>
      </c>
      <c r="I245" s="12">
        <v>-0.66600000000000004</v>
      </c>
      <c r="J245" s="12">
        <v>-0.222</v>
      </c>
      <c r="K245" s="43" t="s">
        <v>739</v>
      </c>
      <c r="L245" s="9" t="str">
        <f t="shared" si="67"/>
        <v>Yes</v>
      </c>
    </row>
    <row r="246" spans="1:12" x14ac:dyDescent="0.25">
      <c r="A246" s="2" t="s">
        <v>1096</v>
      </c>
      <c r="B246" s="35" t="s">
        <v>213</v>
      </c>
      <c r="C246" s="8">
        <v>86.419332879999999</v>
      </c>
      <c r="D246" s="11" t="str">
        <f t="shared" ref="D246:D274" si="68">IF($B246="N/A","N/A",IF(C246&gt;10,"No",IF(C246&lt;-10,"No","Yes")))</f>
        <v>N/A</v>
      </c>
      <c r="E246" s="8">
        <v>87.127991371999997</v>
      </c>
      <c r="F246" s="11" t="str">
        <f t="shared" ref="F246:F274" si="69">IF($B246="N/A","N/A",IF(E246&gt;10,"No",IF(E246&lt;-10,"No","Yes")))</f>
        <v>N/A</v>
      </c>
      <c r="G246" s="8">
        <v>88.826848135999995</v>
      </c>
      <c r="H246" s="11" t="str">
        <f t="shared" ref="H246:H274" si="70">IF($B246="N/A","N/A",IF(G246&gt;10,"No",IF(G246&lt;-10,"No","Yes")))</f>
        <v>N/A</v>
      </c>
      <c r="I246" s="12">
        <v>0.82</v>
      </c>
      <c r="J246" s="12">
        <v>1.95</v>
      </c>
      <c r="K246" s="43" t="s">
        <v>739</v>
      </c>
      <c r="L246" s="9" t="str">
        <f t="shared" si="67"/>
        <v>Yes</v>
      </c>
    </row>
    <row r="247" spans="1:12" x14ac:dyDescent="0.25">
      <c r="A247" s="2" t="s">
        <v>1097</v>
      </c>
      <c r="B247" s="35" t="s">
        <v>213</v>
      </c>
      <c r="C247" s="8">
        <v>96.788562588000005</v>
      </c>
      <c r="D247" s="11" t="str">
        <f t="shared" si="68"/>
        <v>N/A</v>
      </c>
      <c r="E247" s="8">
        <v>97.126554393000006</v>
      </c>
      <c r="F247" s="11" t="str">
        <f t="shared" si="69"/>
        <v>N/A</v>
      </c>
      <c r="G247" s="8">
        <v>97.297549591999996</v>
      </c>
      <c r="H247" s="11" t="str">
        <f t="shared" si="70"/>
        <v>N/A</v>
      </c>
      <c r="I247" s="12">
        <v>0.34920000000000001</v>
      </c>
      <c r="J247" s="12">
        <v>0.17610000000000001</v>
      </c>
      <c r="K247" s="43" t="s">
        <v>739</v>
      </c>
      <c r="L247" s="9" t="str">
        <f t="shared" si="67"/>
        <v>Yes</v>
      </c>
    </row>
    <row r="248" spans="1:12" x14ac:dyDescent="0.25">
      <c r="A248" s="2" t="s">
        <v>1098</v>
      </c>
      <c r="B248" s="35" t="s">
        <v>213</v>
      </c>
      <c r="C248" s="8">
        <v>5.4855303899999999E-2</v>
      </c>
      <c r="D248" s="11" t="str">
        <f t="shared" si="68"/>
        <v>N/A</v>
      </c>
      <c r="E248" s="8">
        <v>6.4846377199999999E-2</v>
      </c>
      <c r="F248" s="11" t="str">
        <f t="shared" si="69"/>
        <v>N/A</v>
      </c>
      <c r="G248" s="8">
        <v>7.9780853700000001E-2</v>
      </c>
      <c r="H248" s="11" t="str">
        <f t="shared" si="70"/>
        <v>N/A</v>
      </c>
      <c r="I248" s="12">
        <v>18.21</v>
      </c>
      <c r="J248" s="12">
        <v>23.03</v>
      </c>
      <c r="K248" s="43" t="s">
        <v>739</v>
      </c>
      <c r="L248" s="9" t="str">
        <f t="shared" si="67"/>
        <v>Yes</v>
      </c>
    </row>
    <row r="249" spans="1:12" x14ac:dyDescent="0.25">
      <c r="A249" s="6" t="s">
        <v>1099</v>
      </c>
      <c r="B249" s="35" t="s">
        <v>213</v>
      </c>
      <c r="C249" s="36">
        <v>0</v>
      </c>
      <c r="D249" s="11" t="str">
        <f t="shared" si="68"/>
        <v>N/A</v>
      </c>
      <c r="E249" s="36">
        <v>0</v>
      </c>
      <c r="F249" s="11" t="str">
        <f t="shared" si="69"/>
        <v>N/A</v>
      </c>
      <c r="G249" s="36">
        <v>0</v>
      </c>
      <c r="H249" s="11" t="str">
        <f t="shared" si="70"/>
        <v>N/A</v>
      </c>
      <c r="I249" s="12" t="s">
        <v>1746</v>
      </c>
      <c r="J249" s="12" t="s">
        <v>1746</v>
      </c>
      <c r="K249" s="43" t="s">
        <v>739</v>
      </c>
      <c r="L249" s="9" t="str">
        <f t="shared" si="67"/>
        <v>N/A</v>
      </c>
    </row>
    <row r="250" spans="1:12" x14ac:dyDescent="0.25">
      <c r="A250" s="2" t="s">
        <v>1100</v>
      </c>
      <c r="B250" s="35" t="s">
        <v>213</v>
      </c>
      <c r="C250" s="8">
        <v>0</v>
      </c>
      <c r="D250" s="11" t="str">
        <f t="shared" si="68"/>
        <v>N/A</v>
      </c>
      <c r="E250" s="8">
        <v>0</v>
      </c>
      <c r="F250" s="11" t="str">
        <f t="shared" si="69"/>
        <v>N/A</v>
      </c>
      <c r="G250" s="8">
        <v>0</v>
      </c>
      <c r="H250" s="11" t="str">
        <f t="shared" si="70"/>
        <v>N/A</v>
      </c>
      <c r="I250" s="12" t="s">
        <v>1746</v>
      </c>
      <c r="J250" s="12" t="s">
        <v>1746</v>
      </c>
      <c r="K250" s="43" t="s">
        <v>739</v>
      </c>
      <c r="L250" s="9" t="str">
        <f t="shared" si="67"/>
        <v>N/A</v>
      </c>
    </row>
    <row r="251" spans="1:12" x14ac:dyDescent="0.25">
      <c r="A251" s="2" t="s">
        <v>1101</v>
      </c>
      <c r="B251" s="35" t="s">
        <v>213</v>
      </c>
      <c r="C251" s="8">
        <v>0</v>
      </c>
      <c r="D251" s="11" t="str">
        <f t="shared" si="68"/>
        <v>N/A</v>
      </c>
      <c r="E251" s="8">
        <v>0</v>
      </c>
      <c r="F251" s="11" t="str">
        <f t="shared" si="69"/>
        <v>N/A</v>
      </c>
      <c r="G251" s="8">
        <v>0</v>
      </c>
      <c r="H251" s="11" t="str">
        <f t="shared" si="70"/>
        <v>N/A</v>
      </c>
      <c r="I251" s="12" t="s">
        <v>1746</v>
      </c>
      <c r="J251" s="12" t="s">
        <v>1746</v>
      </c>
      <c r="K251" s="43" t="s">
        <v>739</v>
      </c>
      <c r="L251" s="9" t="str">
        <f t="shared" si="67"/>
        <v>N/A</v>
      </c>
    </row>
    <row r="252" spans="1:12" x14ac:dyDescent="0.25">
      <c r="A252" s="2" t="s">
        <v>1102</v>
      </c>
      <c r="B252" s="35" t="s">
        <v>213</v>
      </c>
      <c r="C252" s="8">
        <v>0</v>
      </c>
      <c r="D252" s="11" t="str">
        <f t="shared" si="68"/>
        <v>N/A</v>
      </c>
      <c r="E252" s="8">
        <v>0</v>
      </c>
      <c r="F252" s="11" t="str">
        <f t="shared" si="69"/>
        <v>N/A</v>
      </c>
      <c r="G252" s="8">
        <v>0</v>
      </c>
      <c r="H252" s="11" t="str">
        <f t="shared" si="70"/>
        <v>N/A</v>
      </c>
      <c r="I252" s="12" t="s">
        <v>1746</v>
      </c>
      <c r="J252" s="12" t="s">
        <v>1746</v>
      </c>
      <c r="K252" s="43" t="s">
        <v>739</v>
      </c>
      <c r="L252" s="9" t="str">
        <f t="shared" si="67"/>
        <v>N/A</v>
      </c>
    </row>
    <row r="253" spans="1:12" x14ac:dyDescent="0.25">
      <c r="A253" s="2" t="s">
        <v>1103</v>
      </c>
      <c r="B253" s="35" t="s">
        <v>213</v>
      </c>
      <c r="C253" s="8">
        <v>0</v>
      </c>
      <c r="D253" s="11" t="str">
        <f t="shared" si="68"/>
        <v>N/A</v>
      </c>
      <c r="E253" s="8">
        <v>0</v>
      </c>
      <c r="F253" s="11" t="str">
        <f t="shared" si="69"/>
        <v>N/A</v>
      </c>
      <c r="G253" s="8">
        <v>0</v>
      </c>
      <c r="H253" s="11" t="str">
        <f t="shared" si="70"/>
        <v>N/A</v>
      </c>
      <c r="I253" s="12" t="s">
        <v>1746</v>
      </c>
      <c r="J253" s="12" t="s">
        <v>1746</v>
      </c>
      <c r="K253" s="43" t="s">
        <v>739</v>
      </c>
      <c r="L253" s="9" t="str">
        <f t="shared" si="67"/>
        <v>N/A</v>
      </c>
    </row>
    <row r="254" spans="1:12" x14ac:dyDescent="0.25">
      <c r="A254" s="2" t="s">
        <v>1104</v>
      </c>
      <c r="B254" s="35" t="s">
        <v>213</v>
      </c>
      <c r="C254" s="8" t="s">
        <v>1746</v>
      </c>
      <c r="D254" s="11" t="str">
        <f t="shared" si="68"/>
        <v>N/A</v>
      </c>
      <c r="E254" s="8" t="s">
        <v>1746</v>
      </c>
      <c r="F254" s="11" t="str">
        <f t="shared" si="69"/>
        <v>N/A</v>
      </c>
      <c r="G254" s="8" t="s">
        <v>1746</v>
      </c>
      <c r="H254" s="11" t="str">
        <f t="shared" si="70"/>
        <v>N/A</v>
      </c>
      <c r="I254" s="12" t="s">
        <v>1746</v>
      </c>
      <c r="J254" s="12" t="s">
        <v>1746</v>
      </c>
      <c r="K254" s="43" t="s">
        <v>739</v>
      </c>
      <c r="L254" s="9" t="str">
        <f t="shared" si="67"/>
        <v>N/A</v>
      </c>
    </row>
    <row r="255" spans="1:12" x14ac:dyDescent="0.25">
      <c r="A255" s="2" t="s">
        <v>1105</v>
      </c>
      <c r="B255" s="35" t="s">
        <v>213</v>
      </c>
      <c r="C255" s="8" t="s">
        <v>1746</v>
      </c>
      <c r="D255" s="11" t="str">
        <f t="shared" si="68"/>
        <v>N/A</v>
      </c>
      <c r="E255" s="8" t="s">
        <v>1746</v>
      </c>
      <c r="F255" s="11" t="str">
        <f t="shared" si="69"/>
        <v>N/A</v>
      </c>
      <c r="G255" s="8" t="s">
        <v>1746</v>
      </c>
      <c r="H255" s="11" t="str">
        <f t="shared" si="70"/>
        <v>N/A</v>
      </c>
      <c r="I255" s="12" t="s">
        <v>1746</v>
      </c>
      <c r="J255" s="12" t="s">
        <v>1746</v>
      </c>
      <c r="K255" s="43" t="s">
        <v>739</v>
      </c>
      <c r="L255" s="9" t="str">
        <f>IF(J255="Div by 0", "N/A", IF(OR(J255="N/A",K255="N/A"),"N/A", IF(J255&gt;VALUE(MID(K255,1,2)), "No", IF(J255&lt;-1*VALUE(MID(K255,1,2)), "No", "Yes"))))</f>
        <v>N/A</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14416</v>
      </c>
      <c r="D264" s="11" t="str">
        <f t="shared" si="68"/>
        <v>N/A</v>
      </c>
      <c r="E264" s="36">
        <v>14950</v>
      </c>
      <c r="F264" s="11" t="str">
        <f t="shared" si="69"/>
        <v>N/A</v>
      </c>
      <c r="G264" s="36">
        <v>15500</v>
      </c>
      <c r="H264" s="11" t="str">
        <f t="shared" si="70"/>
        <v>N/A</v>
      </c>
      <c r="I264" s="12">
        <v>3.7040000000000002</v>
      </c>
      <c r="J264" s="12">
        <v>3.6789999999999998</v>
      </c>
      <c r="K264" s="43" t="s">
        <v>739</v>
      </c>
      <c r="L264" s="9" t="str">
        <f t="shared" si="67"/>
        <v>Yes</v>
      </c>
    </row>
    <row r="265" spans="1:12" x14ac:dyDescent="0.25">
      <c r="A265" s="2" t="s">
        <v>1115</v>
      </c>
      <c r="B265" s="35" t="s">
        <v>213</v>
      </c>
      <c r="C265" s="8">
        <v>54.155422403000003</v>
      </c>
      <c r="D265" s="11" t="str">
        <f t="shared" si="68"/>
        <v>N/A</v>
      </c>
      <c r="E265" s="8">
        <v>54.405871494000003</v>
      </c>
      <c r="F265" s="11" t="str">
        <f t="shared" si="69"/>
        <v>N/A</v>
      </c>
      <c r="G265" s="8">
        <v>54.568797592000003</v>
      </c>
      <c r="H265" s="11" t="str">
        <f t="shared" si="70"/>
        <v>N/A</v>
      </c>
      <c r="I265" s="12">
        <v>0.46250000000000002</v>
      </c>
      <c r="J265" s="12">
        <v>0.29949999999999999</v>
      </c>
      <c r="K265" s="43" t="s">
        <v>739</v>
      </c>
      <c r="L265" s="9" t="str">
        <f t="shared" si="67"/>
        <v>Yes</v>
      </c>
    </row>
    <row r="266" spans="1:12" x14ac:dyDescent="0.25">
      <c r="A266" s="2" t="s">
        <v>1116</v>
      </c>
      <c r="B266" s="35" t="s">
        <v>213</v>
      </c>
      <c r="C266" s="8">
        <v>10.94465608</v>
      </c>
      <c r="D266" s="11" t="str">
        <f t="shared" si="68"/>
        <v>N/A</v>
      </c>
      <c r="E266" s="8">
        <v>11.673151751000001</v>
      </c>
      <c r="F266" s="11" t="str">
        <f t="shared" si="69"/>
        <v>N/A</v>
      </c>
      <c r="G266" s="8">
        <v>12.359197771</v>
      </c>
      <c r="H266" s="11" t="str">
        <f t="shared" si="70"/>
        <v>N/A</v>
      </c>
      <c r="I266" s="12">
        <v>6.6559999999999997</v>
      </c>
      <c r="J266" s="12">
        <v>5.8769999999999998</v>
      </c>
      <c r="K266" s="43" t="s">
        <v>739</v>
      </c>
      <c r="L266" s="9" t="str">
        <f t="shared" si="67"/>
        <v>Yes</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2.5339414800000001E-2</v>
      </c>
      <c r="D268" s="11" t="str">
        <f t="shared" si="68"/>
        <v>N/A</v>
      </c>
      <c r="E268" s="8">
        <v>2.0464421999999999E-2</v>
      </c>
      <c r="F268" s="11" t="str">
        <f t="shared" si="69"/>
        <v>N/A</v>
      </c>
      <c r="G268" s="8">
        <v>2.91715286E-2</v>
      </c>
      <c r="H268" s="11" t="str">
        <f t="shared" si="70"/>
        <v>N/A</v>
      </c>
      <c r="I268" s="12">
        <v>-19.2</v>
      </c>
      <c r="J268" s="12">
        <v>42.55</v>
      </c>
      <c r="K268" s="43" t="s">
        <v>739</v>
      </c>
      <c r="L268" s="9" t="str">
        <f t="shared" si="67"/>
        <v>No</v>
      </c>
    </row>
    <row r="269" spans="1:12" x14ac:dyDescent="0.25">
      <c r="A269" s="2" t="s">
        <v>1119</v>
      </c>
      <c r="B269" s="35" t="s">
        <v>213</v>
      </c>
      <c r="C269" s="8">
        <v>1.3873473900000001E-2</v>
      </c>
      <c r="D269" s="11" t="str">
        <f t="shared" si="68"/>
        <v>N/A</v>
      </c>
      <c r="E269" s="8">
        <v>4.0133779299999998E-2</v>
      </c>
      <c r="F269" s="11" t="str">
        <f t="shared" si="69"/>
        <v>N/A</v>
      </c>
      <c r="G269" s="8">
        <v>5.8064516099999998E-2</v>
      </c>
      <c r="H269" s="11" t="str">
        <f t="shared" si="70"/>
        <v>N/A</v>
      </c>
      <c r="I269" s="12">
        <v>189.3</v>
      </c>
      <c r="J269" s="12">
        <v>44.68</v>
      </c>
      <c r="K269" s="43" t="s">
        <v>739</v>
      </c>
      <c r="L269" s="9" t="str">
        <f t="shared" si="67"/>
        <v>No</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0</v>
      </c>
      <c r="D273" s="11" t="str">
        <f t="shared" si="68"/>
        <v>N/A</v>
      </c>
      <c r="E273" s="36">
        <v>0</v>
      </c>
      <c r="F273" s="11" t="str">
        <f t="shared" si="69"/>
        <v>N/A</v>
      </c>
      <c r="G273" s="36">
        <v>0</v>
      </c>
      <c r="H273" s="11" t="str">
        <f t="shared" si="70"/>
        <v>N/A</v>
      </c>
      <c r="I273" s="12" t="s">
        <v>1746</v>
      </c>
      <c r="J273" s="12" t="s">
        <v>1746</v>
      </c>
      <c r="K273" s="43" t="s">
        <v>739</v>
      </c>
      <c r="L273" s="9" t="str">
        <f t="shared" si="67"/>
        <v>N/A</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161364</v>
      </c>
      <c r="D277" s="11" t="str">
        <f t="shared" ref="D277:D284" si="74">IF($B277="N/A","N/A",IF(C277&gt;10,"No",IF(C277&lt;-10,"No","Yes")))</f>
        <v>N/A</v>
      </c>
      <c r="E277" s="1">
        <v>169376</v>
      </c>
      <c r="F277" s="11" t="str">
        <f t="shared" ref="F277:F278" si="75">IF($B277="N/A","N/A",IF(E277&gt;10,"No",IF(E277&lt;-10,"No","Yes")))</f>
        <v>N/A</v>
      </c>
      <c r="G277" s="1">
        <v>173010</v>
      </c>
      <c r="H277" s="11" t="str">
        <f t="shared" ref="H277:H278" si="76">IF($B277="N/A","N/A",IF(G277&gt;10,"No",IF(G277&lt;-10,"No","Yes")))</f>
        <v>N/A</v>
      </c>
      <c r="I277" s="12">
        <v>4.9649999999999999</v>
      </c>
      <c r="J277" s="12">
        <v>2.1459999999999999</v>
      </c>
      <c r="K277" s="1" t="s">
        <v>213</v>
      </c>
      <c r="L277" s="9" t="str">
        <f t="shared" ref="L277:L278" si="77">IF(J277="Div by 0", "N/A", IF(K277="N/A","N/A", IF(J277&gt;VALUE(MID(K277,1,2)), "No", IF(J277&lt;-1*VALUE(MID(K277,1,2)), "No", "Yes"))))</f>
        <v>N/A</v>
      </c>
    </row>
    <row r="278" spans="1:12" x14ac:dyDescent="0.25">
      <c r="A278" s="18" t="s">
        <v>694</v>
      </c>
      <c r="B278" s="1" t="s">
        <v>213</v>
      </c>
      <c r="C278" s="1">
        <v>126638.58332999999</v>
      </c>
      <c r="D278" s="11" t="str">
        <f t="shared" si="74"/>
        <v>N/A</v>
      </c>
      <c r="E278" s="1">
        <v>133529.66667000001</v>
      </c>
      <c r="F278" s="11" t="str">
        <f t="shared" si="75"/>
        <v>N/A</v>
      </c>
      <c r="G278" s="1">
        <v>136343.66667000001</v>
      </c>
      <c r="H278" s="11" t="str">
        <f t="shared" si="76"/>
        <v>N/A</v>
      </c>
      <c r="I278" s="12">
        <v>5.4420000000000002</v>
      </c>
      <c r="J278" s="12">
        <v>2.1070000000000002</v>
      </c>
      <c r="K278" s="1" t="s">
        <v>213</v>
      </c>
      <c r="L278" s="9" t="str">
        <f t="shared" si="77"/>
        <v>N/A</v>
      </c>
    </row>
    <row r="279" spans="1:12" x14ac:dyDescent="0.25">
      <c r="A279" s="18" t="s">
        <v>695</v>
      </c>
      <c r="B279" s="1" t="s">
        <v>213</v>
      </c>
      <c r="C279" s="1">
        <v>0</v>
      </c>
      <c r="D279" s="11" t="str">
        <f t="shared" si="74"/>
        <v>N/A</v>
      </c>
      <c r="E279" s="1">
        <v>0</v>
      </c>
      <c r="F279" s="11" t="str">
        <f t="shared" ref="F279:F284" si="78">IF($B279="N/A","N/A",IF(E279&gt;10,"No",IF(E279&lt;-10,"No","Yes")))</f>
        <v>N/A</v>
      </c>
      <c r="G279" s="1">
        <v>0</v>
      </c>
      <c r="H279" s="11" t="str">
        <f t="shared" ref="H279:H284" si="79">IF($B279="N/A","N/A",IF(G279&gt;10,"No",IF(G279&lt;-10,"No","Yes")))</f>
        <v>N/A</v>
      </c>
      <c r="I279" s="12" t="s">
        <v>1746</v>
      </c>
      <c r="J279" s="12" t="s">
        <v>1746</v>
      </c>
      <c r="K279" s="1" t="s">
        <v>213</v>
      </c>
      <c r="L279" s="9" t="str">
        <f t="shared" ref="L279:L285" si="80">IF(J279="Div by 0", "N/A", IF(K279="N/A","N/A", IF(J279&gt;VALUE(MID(K279,1,2)), "No", IF(J279&lt;-1*VALUE(MID(K279,1,2)), "No", "Yes"))))</f>
        <v>N/A</v>
      </c>
    </row>
    <row r="280" spans="1:12" x14ac:dyDescent="0.25">
      <c r="A280" s="18" t="s">
        <v>696</v>
      </c>
      <c r="B280" s="1" t="s">
        <v>213</v>
      </c>
      <c r="C280" s="1">
        <v>0</v>
      </c>
      <c r="D280" s="11" t="str">
        <f t="shared" si="74"/>
        <v>N/A</v>
      </c>
      <c r="E280" s="1">
        <v>0</v>
      </c>
      <c r="F280" s="11" t="str">
        <f t="shared" si="78"/>
        <v>N/A</v>
      </c>
      <c r="G280" s="1">
        <v>0</v>
      </c>
      <c r="H280" s="11" t="str">
        <f t="shared" si="79"/>
        <v>N/A</v>
      </c>
      <c r="I280" s="12" t="s">
        <v>1746</v>
      </c>
      <c r="J280" s="12" t="s">
        <v>1746</v>
      </c>
      <c r="K280" s="1" t="s">
        <v>213</v>
      </c>
      <c r="L280" s="9" t="str">
        <f t="shared" si="80"/>
        <v>N/A</v>
      </c>
    </row>
    <row r="281" spans="1:12" x14ac:dyDescent="0.25">
      <c r="A281" s="18" t="s">
        <v>697</v>
      </c>
      <c r="B281" s="1" t="s">
        <v>213</v>
      </c>
      <c r="C281" s="1">
        <v>0</v>
      </c>
      <c r="D281" s="11" t="str">
        <f t="shared" si="74"/>
        <v>N/A</v>
      </c>
      <c r="E281" s="1">
        <v>0</v>
      </c>
      <c r="F281" s="11" t="str">
        <f t="shared" si="78"/>
        <v>N/A</v>
      </c>
      <c r="G281" s="1">
        <v>0</v>
      </c>
      <c r="H281" s="11" t="str">
        <f t="shared" si="79"/>
        <v>N/A</v>
      </c>
      <c r="I281" s="12" t="s">
        <v>1746</v>
      </c>
      <c r="J281" s="12" t="s">
        <v>1746</v>
      </c>
      <c r="K281" s="1" t="s">
        <v>213</v>
      </c>
      <c r="L281" s="9" t="str">
        <f t="shared" si="80"/>
        <v>N/A</v>
      </c>
    </row>
    <row r="282" spans="1:12" x14ac:dyDescent="0.25">
      <c r="A282" s="18" t="s">
        <v>698</v>
      </c>
      <c r="B282" s="1" t="s">
        <v>213</v>
      </c>
      <c r="C282" s="1">
        <v>520</v>
      </c>
      <c r="D282" s="11" t="str">
        <f t="shared" si="74"/>
        <v>N/A</v>
      </c>
      <c r="E282" s="1">
        <v>695</v>
      </c>
      <c r="F282" s="11" t="str">
        <f t="shared" si="78"/>
        <v>N/A</v>
      </c>
      <c r="G282" s="1">
        <v>844</v>
      </c>
      <c r="H282" s="11" t="str">
        <f t="shared" si="79"/>
        <v>N/A</v>
      </c>
      <c r="I282" s="12">
        <v>33.65</v>
      </c>
      <c r="J282" s="12">
        <v>21.44</v>
      </c>
      <c r="K282" s="1" t="s">
        <v>213</v>
      </c>
      <c r="L282" s="9" t="str">
        <f t="shared" si="80"/>
        <v>N/A</v>
      </c>
    </row>
    <row r="283" spans="1:12" x14ac:dyDescent="0.25">
      <c r="A283" s="18" t="s">
        <v>699</v>
      </c>
      <c r="B283" s="1" t="s">
        <v>213</v>
      </c>
      <c r="C283" s="1">
        <v>1922</v>
      </c>
      <c r="D283" s="11" t="str">
        <f t="shared" si="74"/>
        <v>N/A</v>
      </c>
      <c r="E283" s="1">
        <v>2206</v>
      </c>
      <c r="F283" s="11" t="str">
        <f t="shared" si="78"/>
        <v>N/A</v>
      </c>
      <c r="G283" s="1">
        <v>3014</v>
      </c>
      <c r="H283" s="11" t="str">
        <f t="shared" si="79"/>
        <v>N/A</v>
      </c>
      <c r="I283" s="12">
        <v>14.78</v>
      </c>
      <c r="J283" s="12">
        <v>36.630000000000003</v>
      </c>
      <c r="K283" s="1" t="s">
        <v>213</v>
      </c>
      <c r="L283" s="9" t="str">
        <f t="shared" si="80"/>
        <v>N/A</v>
      </c>
    </row>
    <row r="284" spans="1:12" x14ac:dyDescent="0.25">
      <c r="A284" s="18" t="s">
        <v>700</v>
      </c>
      <c r="B284" s="1" t="s">
        <v>213</v>
      </c>
      <c r="C284" s="1">
        <v>656.08333332999996</v>
      </c>
      <c r="D284" s="11" t="str">
        <f t="shared" si="74"/>
        <v>N/A</v>
      </c>
      <c r="E284" s="1">
        <v>844.91666667000004</v>
      </c>
      <c r="F284" s="11" t="str">
        <f t="shared" si="78"/>
        <v>N/A</v>
      </c>
      <c r="G284" s="1">
        <v>1064.6666667</v>
      </c>
      <c r="H284" s="11" t="str">
        <f t="shared" si="79"/>
        <v>N/A</v>
      </c>
      <c r="I284" s="12">
        <v>28.78</v>
      </c>
      <c r="J284" s="12">
        <v>26.01</v>
      </c>
      <c r="K284" s="1" t="s">
        <v>213</v>
      </c>
      <c r="L284" s="9" t="str">
        <f t="shared" si="80"/>
        <v>N/A</v>
      </c>
    </row>
    <row r="285" spans="1:12" x14ac:dyDescent="0.25">
      <c r="A285" s="18" t="s">
        <v>404</v>
      </c>
      <c r="B285" s="35" t="s">
        <v>290</v>
      </c>
      <c r="C285" s="8">
        <v>1.4680142284</v>
      </c>
      <c r="D285" s="11" t="str">
        <f>IF($B285="N/A","N/A",IF(C285&lt;=40,"Yes","No"))</f>
        <v>Yes</v>
      </c>
      <c r="E285" s="8">
        <v>1.9025458527000001</v>
      </c>
      <c r="F285" s="11" t="str">
        <f>IF($B285="N/A","N/A",IF(E285&lt;=40,"Yes","No"))</f>
        <v>Yes</v>
      </c>
      <c r="G285" s="8">
        <v>2.2442630361</v>
      </c>
      <c r="H285" s="11" t="str">
        <f>IF($B285="N/A","N/A",IF(G285&lt;=40,"Yes","No"))</f>
        <v>Yes</v>
      </c>
      <c r="I285" s="12">
        <v>29.6</v>
      </c>
      <c r="J285" s="12">
        <v>17.96</v>
      </c>
      <c r="K285" s="43" t="s">
        <v>741</v>
      </c>
      <c r="L285" s="9" t="str">
        <f t="shared" si="80"/>
        <v>No</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27064</v>
      </c>
      <c r="D288" s="11" t="str">
        <f t="shared" si="81"/>
        <v>N/A</v>
      </c>
      <c r="E288" s="1">
        <v>29707</v>
      </c>
      <c r="F288" s="11" t="str">
        <f t="shared" ref="F288:F289" si="85">IF($B288="N/A","N/A",IF(E288&gt;10,"No",IF(E288&lt;-10,"No","Yes")))</f>
        <v>N/A</v>
      </c>
      <c r="G288" s="1">
        <v>27966</v>
      </c>
      <c r="H288" s="11" t="str">
        <f t="shared" ref="H288:H289" si="86">IF($B288="N/A","N/A",IF(G288&gt;10,"No",IF(G288&lt;-10,"No","Yes")))</f>
        <v>N/A</v>
      </c>
      <c r="I288" s="12">
        <v>9.766</v>
      </c>
      <c r="J288" s="12">
        <v>-5.86</v>
      </c>
      <c r="K288" s="1" t="s">
        <v>213</v>
      </c>
      <c r="L288" s="9" t="str">
        <f t="shared" ref="L288:L289" si="87">IF(J288="Div by 0", "N/A", IF(K288="N/A","N/A", IF(J288&gt;VALUE(MID(K288,1,2)), "No", IF(J288&lt;-1*VALUE(MID(K288,1,2)), "No", "Yes"))))</f>
        <v>N/A</v>
      </c>
    </row>
    <row r="289" spans="1:12" x14ac:dyDescent="0.25">
      <c r="A289" s="18" t="s">
        <v>715</v>
      </c>
      <c r="B289" s="1" t="s">
        <v>213</v>
      </c>
      <c r="C289" s="1">
        <v>5259.4166667</v>
      </c>
      <c r="D289" s="11" t="str">
        <f t="shared" si="81"/>
        <v>N/A</v>
      </c>
      <c r="E289" s="1">
        <v>5864.5833333</v>
      </c>
      <c r="F289" s="11" t="str">
        <f t="shared" si="85"/>
        <v>N/A</v>
      </c>
      <c r="G289" s="1">
        <v>5663.75</v>
      </c>
      <c r="H289" s="11" t="str">
        <f t="shared" si="86"/>
        <v>N/A</v>
      </c>
      <c r="I289" s="12">
        <v>11.51</v>
      </c>
      <c r="J289" s="12">
        <v>-3.42</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5">
      <c r="A292" s="18" t="s">
        <v>723</v>
      </c>
      <c r="B292" s="35" t="s">
        <v>213</v>
      </c>
      <c r="C292" s="13" t="s">
        <v>1746</v>
      </c>
      <c r="D292" s="11" t="str">
        <f t="shared" si="81"/>
        <v>N/A</v>
      </c>
      <c r="E292" s="13" t="s">
        <v>1746</v>
      </c>
      <c r="F292" s="11" t="str">
        <f t="shared" si="88"/>
        <v>N/A</v>
      </c>
      <c r="G292" s="13" t="s">
        <v>1746</v>
      </c>
      <c r="H292" s="11" t="str">
        <f t="shared" si="89"/>
        <v>N/A</v>
      </c>
      <c r="I292" s="12" t="s">
        <v>1746</v>
      </c>
      <c r="J292" s="12" t="s">
        <v>1746</v>
      </c>
      <c r="K292" s="35"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0</v>
      </c>
      <c r="D296" s="11" t="str">
        <f t="shared" si="81"/>
        <v>N/A</v>
      </c>
      <c r="E296" s="1">
        <v>0</v>
      </c>
      <c r="F296" s="11" t="str">
        <f t="shared" si="88"/>
        <v>N/A</v>
      </c>
      <c r="G296" s="1">
        <v>0</v>
      </c>
      <c r="H296" s="11" t="str">
        <f t="shared" si="89"/>
        <v>N/A</v>
      </c>
      <c r="I296" s="12" t="s">
        <v>1746</v>
      </c>
      <c r="J296" s="12" t="s">
        <v>1746</v>
      </c>
      <c r="K296" s="1" t="s">
        <v>213</v>
      </c>
      <c r="L296" s="9" t="str">
        <f t="shared" si="90"/>
        <v>N/A</v>
      </c>
    </row>
    <row r="297" spans="1:12" x14ac:dyDescent="0.25">
      <c r="A297" s="18" t="s">
        <v>718</v>
      </c>
      <c r="B297" s="1" t="s">
        <v>213</v>
      </c>
      <c r="C297" s="1">
        <v>0</v>
      </c>
      <c r="D297" s="11" t="str">
        <f t="shared" si="81"/>
        <v>N/A</v>
      </c>
      <c r="E297" s="1">
        <v>0</v>
      </c>
      <c r="F297" s="11" t="str">
        <f t="shared" si="88"/>
        <v>N/A</v>
      </c>
      <c r="G297" s="1">
        <v>0</v>
      </c>
      <c r="H297" s="11" t="str">
        <f t="shared" si="89"/>
        <v>N/A</v>
      </c>
      <c r="I297" s="12" t="s">
        <v>1746</v>
      </c>
      <c r="J297" s="12" t="s">
        <v>1746</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8251</v>
      </c>
      <c r="D302" s="11" t="str">
        <f t="shared" si="81"/>
        <v>N/A</v>
      </c>
      <c r="E302" s="1">
        <v>9686</v>
      </c>
      <c r="F302" s="11" t="str">
        <f t="shared" si="88"/>
        <v>N/A</v>
      </c>
      <c r="G302" s="1">
        <v>10195</v>
      </c>
      <c r="H302" s="11" t="str">
        <f t="shared" si="89"/>
        <v>N/A</v>
      </c>
      <c r="I302" s="12">
        <v>17.39</v>
      </c>
      <c r="J302" s="12">
        <v>5.2549999999999999</v>
      </c>
      <c r="K302" s="1" t="s">
        <v>213</v>
      </c>
      <c r="L302" s="9" t="str">
        <f t="shared" ref="L302:L304" si="91">IF(J302="Div by 0", "N/A", IF(K302="N/A","N/A", IF(J302&gt;VALUE(MID(K302,1,2)), "No", IF(J302&lt;-1*VALUE(MID(K302,1,2)), "No", "Yes"))))</f>
        <v>N/A</v>
      </c>
    </row>
    <row r="303" spans="1:12" x14ac:dyDescent="0.25">
      <c r="A303" s="18" t="s">
        <v>710</v>
      </c>
      <c r="B303" s="1" t="s">
        <v>213</v>
      </c>
      <c r="C303" s="1">
        <v>14743</v>
      </c>
      <c r="D303" s="11" t="str">
        <f t="shared" si="81"/>
        <v>N/A</v>
      </c>
      <c r="E303" s="1">
        <v>17944</v>
      </c>
      <c r="F303" s="11" t="str">
        <f t="shared" si="88"/>
        <v>N/A</v>
      </c>
      <c r="G303" s="1">
        <v>18680</v>
      </c>
      <c r="H303" s="11" t="str">
        <f t="shared" si="89"/>
        <v>N/A</v>
      </c>
      <c r="I303" s="12">
        <v>21.71</v>
      </c>
      <c r="J303" s="12">
        <v>4.1020000000000003</v>
      </c>
      <c r="K303" s="1" t="s">
        <v>213</v>
      </c>
      <c r="L303" s="9" t="str">
        <f t="shared" si="91"/>
        <v>N/A</v>
      </c>
    </row>
    <row r="304" spans="1:12" x14ac:dyDescent="0.25">
      <c r="A304" s="18" t="s">
        <v>721</v>
      </c>
      <c r="B304" s="1" t="s">
        <v>213</v>
      </c>
      <c r="C304" s="1">
        <v>7773.4166667</v>
      </c>
      <c r="D304" s="11" t="str">
        <f t="shared" si="81"/>
        <v>N/A</v>
      </c>
      <c r="E304" s="1">
        <v>9633.9166667000009</v>
      </c>
      <c r="F304" s="11" t="str">
        <f t="shared" si="88"/>
        <v>N/A</v>
      </c>
      <c r="G304" s="1">
        <v>10196.916667</v>
      </c>
      <c r="H304" s="11" t="str">
        <f t="shared" si="89"/>
        <v>N/A</v>
      </c>
      <c r="I304" s="12">
        <v>23.93</v>
      </c>
      <c r="J304" s="12">
        <v>5.8440000000000003</v>
      </c>
      <c r="K304" s="1" t="s">
        <v>213</v>
      </c>
      <c r="L304" s="9" t="str">
        <f t="shared" si="91"/>
        <v>N/A</v>
      </c>
    </row>
    <row r="305" spans="1:12" ht="25" x14ac:dyDescent="0.25">
      <c r="A305" s="50" t="s">
        <v>711</v>
      </c>
      <c r="B305" s="1" t="s">
        <v>213</v>
      </c>
      <c r="C305" s="1">
        <v>12639</v>
      </c>
      <c r="D305" s="1" t="s">
        <v>213</v>
      </c>
      <c r="E305" s="1">
        <v>12944</v>
      </c>
      <c r="F305" s="1" t="s">
        <v>213</v>
      </c>
      <c r="G305" s="1">
        <v>13053</v>
      </c>
      <c r="H305" s="1" t="s">
        <v>213</v>
      </c>
      <c r="I305" s="12">
        <v>2.4129999999999998</v>
      </c>
      <c r="J305" s="12">
        <v>0.84209999999999996</v>
      </c>
      <c r="K305" s="1" t="s">
        <v>213</v>
      </c>
      <c r="L305" s="9" t="str">
        <f>IF(J305="Div by 0", "N/A", IF(K305="N/A","N/A", IF(J305&gt;VALUE(MID(K305,1,2)), "No", IF(J305&lt;-1*VALUE(MID(K305,1,2)), "No", "Yes"))))</f>
        <v>N/A</v>
      </c>
    </row>
    <row r="306" spans="1:12" x14ac:dyDescent="0.25">
      <c r="A306" s="50" t="s">
        <v>712</v>
      </c>
      <c r="B306" s="1" t="s">
        <v>213</v>
      </c>
      <c r="C306" s="1">
        <v>14404</v>
      </c>
      <c r="D306" s="1" t="s">
        <v>213</v>
      </c>
      <c r="E306" s="1">
        <v>14937</v>
      </c>
      <c r="F306" s="1" t="s">
        <v>213</v>
      </c>
      <c r="G306" s="1">
        <v>15489</v>
      </c>
      <c r="H306" s="1" t="s">
        <v>213</v>
      </c>
      <c r="I306" s="12">
        <v>3.7</v>
      </c>
      <c r="J306" s="12">
        <v>3.6960000000000002</v>
      </c>
      <c r="K306" s="1" t="s">
        <v>213</v>
      </c>
      <c r="L306" s="9" t="str">
        <f>IF(J306="Div by 0", "N/A", IF(K306="N/A","N/A", IF(J306&gt;VALUE(MID(K306,1,2)), "No", IF(J306&lt;-1*VALUE(MID(K306,1,2)), "No", "Yes"))))</f>
        <v>N/A</v>
      </c>
    </row>
    <row r="307" spans="1:12" x14ac:dyDescent="0.25">
      <c r="A307" s="50" t="s">
        <v>722</v>
      </c>
      <c r="B307" s="1" t="s">
        <v>213</v>
      </c>
      <c r="C307" s="1">
        <v>10623.916667</v>
      </c>
      <c r="D307" s="1" t="s">
        <v>213</v>
      </c>
      <c r="E307" s="1">
        <v>12578.583333</v>
      </c>
      <c r="F307" s="1" t="s">
        <v>213</v>
      </c>
      <c r="G307" s="1">
        <v>12349.416667</v>
      </c>
      <c r="H307" s="1" t="s">
        <v>213</v>
      </c>
      <c r="I307" s="12">
        <v>18.399999999999999</v>
      </c>
      <c r="J307" s="12">
        <v>-1.82</v>
      </c>
      <c r="K307" s="1" t="s">
        <v>213</v>
      </c>
      <c r="L307" s="9" t="str">
        <f>IF(J307="Div by 0", "N/A", IF(K307="N/A","N/A", IF(J307&gt;VALUE(MID(K307,1,2)), "No", IF(J307&lt;-1*VALUE(MID(K307,1,2)), "No", "Yes"))))</f>
        <v>N/A</v>
      </c>
    </row>
    <row r="308" spans="1:12" x14ac:dyDescent="0.25">
      <c r="A308" s="50" t="s">
        <v>713</v>
      </c>
      <c r="B308" s="1" t="s">
        <v>213</v>
      </c>
      <c r="C308" s="1">
        <v>12579</v>
      </c>
      <c r="D308" s="1" t="s">
        <v>213</v>
      </c>
      <c r="E308" s="1">
        <v>12891</v>
      </c>
      <c r="F308" s="1" t="s">
        <v>213</v>
      </c>
      <c r="G308" s="1">
        <v>12996</v>
      </c>
      <c r="H308" s="1" t="s">
        <v>213</v>
      </c>
      <c r="I308" s="12">
        <v>2.48</v>
      </c>
      <c r="J308" s="12">
        <v>0.8145</v>
      </c>
      <c r="K308" s="1" t="s">
        <v>213</v>
      </c>
      <c r="L308" s="9" t="str">
        <f>IF(J308="Div by 0", "N/A", IF(K308="N/A","N/A", IF(J308&gt;VALUE(MID(K308,1,2)), "No", IF(J308&lt;-1*VALUE(MID(K308,1,2)), "No", "Yes"))))</f>
        <v>N/A</v>
      </c>
    </row>
    <row r="309" spans="1:12" x14ac:dyDescent="0.25">
      <c r="A309" s="50" t="s">
        <v>714</v>
      </c>
      <c r="B309" s="1" t="s">
        <v>213</v>
      </c>
      <c r="C309" s="1">
        <v>21494</v>
      </c>
      <c r="D309" s="1" t="s">
        <v>213</v>
      </c>
      <c r="E309" s="1">
        <v>23479</v>
      </c>
      <c r="F309" s="1" t="s">
        <v>213</v>
      </c>
      <c r="G309" s="1">
        <v>24237</v>
      </c>
      <c r="H309" s="1" t="s">
        <v>213</v>
      </c>
      <c r="I309" s="12">
        <v>9.2349999999999994</v>
      </c>
      <c r="J309" s="12">
        <v>3.2280000000000002</v>
      </c>
      <c r="K309" s="1" t="s">
        <v>213</v>
      </c>
      <c r="L309" s="9" t="str">
        <f>IF(J309="Div by 0", "N/A", IF(K309="N/A","N/A", IF(J309&gt;VALUE(MID(K309,1,2)), "No", IF(J309&lt;-1*VALUE(MID(K309,1,2)), "No", "Yes"))))</f>
        <v>N/A</v>
      </c>
    </row>
    <row r="310" spans="1:12" x14ac:dyDescent="0.25">
      <c r="A310" s="67" t="s">
        <v>73</v>
      </c>
      <c r="B310" s="35" t="s">
        <v>213</v>
      </c>
      <c r="C310" s="36">
        <v>151117</v>
      </c>
      <c r="D310" s="11" t="str">
        <f>IF($B310="N/A","N/A",IF(C310&gt;10,"No",IF(C310&lt;-10,"No","Yes")))</f>
        <v>N/A</v>
      </c>
      <c r="E310" s="36">
        <v>162634</v>
      </c>
      <c r="F310" s="11" t="str">
        <f>IF($B310="N/A","N/A",IF(E310&gt;10,"No",IF(E310&lt;-10,"No","Yes")))</f>
        <v>N/A</v>
      </c>
      <c r="G310" s="36">
        <v>165213</v>
      </c>
      <c r="H310" s="11" t="str">
        <f>IF($B310="N/A","N/A",IF(G310&gt;10,"No",IF(G310&lt;-10,"No","Yes")))</f>
        <v>N/A</v>
      </c>
      <c r="I310" s="12">
        <v>7.6210000000000004</v>
      </c>
      <c r="J310" s="12">
        <v>1.5860000000000001</v>
      </c>
      <c r="K310" s="43" t="s">
        <v>741</v>
      </c>
      <c r="L310" s="9" t="str">
        <f t="shared" ref="L310:L339" si="92">IF(J310="Div by 0", "N/A", IF(K310="N/A","N/A", IF(J310&gt;VALUE(MID(K310,1,2)), "No", IF(J310&lt;-1*VALUE(MID(K310,1,2)), "No", "Yes"))))</f>
        <v>Yes</v>
      </c>
    </row>
    <row r="311" spans="1:12" x14ac:dyDescent="0.25">
      <c r="A311" s="50" t="s">
        <v>182</v>
      </c>
      <c r="B311" s="35" t="s">
        <v>213</v>
      </c>
      <c r="C311" s="36">
        <v>16095</v>
      </c>
      <c r="D311" s="11" t="str">
        <f t="shared" ref="D311:D314" si="93">IF($B311="N/A","N/A",IF(C311&gt;10,"No",IF(C311&lt;-10,"No","Yes")))</f>
        <v>N/A</v>
      </c>
      <c r="E311" s="36">
        <v>19644</v>
      </c>
      <c r="F311" s="11" t="str">
        <f t="shared" ref="F311:F314" si="94">IF($B311="N/A","N/A",IF(E311&gt;10,"No",IF(E311&lt;-10,"No","Yes")))</f>
        <v>N/A</v>
      </c>
      <c r="G311" s="36">
        <v>19197</v>
      </c>
      <c r="H311" s="11" t="str">
        <f t="shared" ref="H311:H314" si="95">IF($B311="N/A","N/A",IF(G311&gt;10,"No",IF(G311&lt;-10,"No","Yes")))</f>
        <v>N/A</v>
      </c>
      <c r="I311" s="12">
        <v>22.05</v>
      </c>
      <c r="J311" s="12">
        <v>-2.2799999999999998</v>
      </c>
      <c r="K311" s="43" t="s">
        <v>741</v>
      </c>
      <c r="L311" s="9" t="str">
        <f>IF(J311="Div by 0", "N/A", IF(OR(J311="N/A",K311="N/A"),"N/A", IF(J311&gt;VALUE(MID(K311,1,2)), "No", IF(J311&lt;-1*VALUE(MID(K311,1,2)), "No", "Yes"))))</f>
        <v>Yes</v>
      </c>
    </row>
    <row r="312" spans="1:12" x14ac:dyDescent="0.25">
      <c r="A312" s="50" t="s">
        <v>183</v>
      </c>
      <c r="B312" s="35" t="s">
        <v>213</v>
      </c>
      <c r="C312" s="36">
        <v>22523</v>
      </c>
      <c r="D312" s="11" t="str">
        <f t="shared" si="93"/>
        <v>N/A</v>
      </c>
      <c r="E312" s="36">
        <v>22067</v>
      </c>
      <c r="F312" s="11" t="str">
        <f t="shared" si="94"/>
        <v>N/A</v>
      </c>
      <c r="G312" s="36">
        <v>23116</v>
      </c>
      <c r="H312" s="11" t="str">
        <f t="shared" si="95"/>
        <v>N/A</v>
      </c>
      <c r="I312" s="12">
        <v>-2.02</v>
      </c>
      <c r="J312" s="12">
        <v>4.7539999999999996</v>
      </c>
      <c r="K312" s="43" t="s">
        <v>741</v>
      </c>
      <c r="L312" s="9" t="str">
        <f t="shared" ref="L312:L314" si="96">IF(J312="Div by 0", "N/A", IF(OR(J312="N/A",K312="N/A"),"N/A", IF(J312&gt;VALUE(MID(K312,1,2)), "No", IF(J312&lt;-1*VALUE(MID(K312,1,2)), "No", "Yes"))))</f>
        <v>Yes</v>
      </c>
    </row>
    <row r="313" spans="1:12" x14ac:dyDescent="0.25">
      <c r="A313" s="50" t="s">
        <v>184</v>
      </c>
      <c r="B313" s="35" t="s">
        <v>213</v>
      </c>
      <c r="C313" s="36">
        <v>57564</v>
      </c>
      <c r="D313" s="11" t="str">
        <f t="shared" si="93"/>
        <v>N/A</v>
      </c>
      <c r="E313" s="36">
        <v>58932</v>
      </c>
      <c r="F313" s="11" t="str">
        <f t="shared" si="94"/>
        <v>N/A</v>
      </c>
      <c r="G313" s="36">
        <v>58366</v>
      </c>
      <c r="H313" s="11" t="str">
        <f t="shared" si="95"/>
        <v>N/A</v>
      </c>
      <c r="I313" s="12">
        <v>2.3759999999999999</v>
      </c>
      <c r="J313" s="12">
        <v>-0.96</v>
      </c>
      <c r="K313" s="43" t="s">
        <v>741</v>
      </c>
      <c r="L313" s="9" t="str">
        <f t="shared" si="96"/>
        <v>Yes</v>
      </c>
    </row>
    <row r="314" spans="1:12" x14ac:dyDescent="0.25">
      <c r="A314" s="7" t="s">
        <v>185</v>
      </c>
      <c r="B314" s="35" t="s">
        <v>213</v>
      </c>
      <c r="C314" s="36">
        <v>54935</v>
      </c>
      <c r="D314" s="11" t="str">
        <f t="shared" si="93"/>
        <v>N/A</v>
      </c>
      <c r="E314" s="36">
        <v>61991</v>
      </c>
      <c r="F314" s="11" t="str">
        <f t="shared" si="94"/>
        <v>N/A</v>
      </c>
      <c r="G314" s="36">
        <v>64534</v>
      </c>
      <c r="H314" s="11" t="str">
        <f t="shared" si="95"/>
        <v>N/A</v>
      </c>
      <c r="I314" s="12">
        <v>12.84</v>
      </c>
      <c r="J314" s="12">
        <v>4.1020000000000003</v>
      </c>
      <c r="K314" s="43" t="s">
        <v>741</v>
      </c>
      <c r="L314" s="9" t="str">
        <f t="shared" si="96"/>
        <v>Yes</v>
      </c>
    </row>
    <row r="315" spans="1:12" x14ac:dyDescent="0.25">
      <c r="A315" s="50" t="s">
        <v>1124</v>
      </c>
      <c r="B315" s="13" t="s">
        <v>213</v>
      </c>
      <c r="C315" s="36">
        <v>57721</v>
      </c>
      <c r="D315" s="9" t="str">
        <f t="shared" ref="D315:F318" si="97">IF($B315="N/A","N/A",IF(C315&lt;0,"No","Yes"))</f>
        <v>N/A</v>
      </c>
      <c r="E315" s="36">
        <v>58921</v>
      </c>
      <c r="F315" s="9" t="str">
        <f t="shared" si="97"/>
        <v>N/A</v>
      </c>
      <c r="G315" s="36">
        <v>58468</v>
      </c>
      <c r="H315" s="9" t="str">
        <f t="shared" ref="H315:H318" si="98">IF($B315="N/A","N/A",IF(G315&lt;0,"No","Yes"))</f>
        <v>N/A</v>
      </c>
      <c r="I315" s="12">
        <v>2.0790000000000002</v>
      </c>
      <c r="J315" s="12">
        <v>-0.76900000000000002</v>
      </c>
      <c r="K315" s="1" t="s">
        <v>740</v>
      </c>
      <c r="L315" s="9" t="str">
        <f>IF(J315="Div by 0", "N/A", IF(OR(J315="N/A",K315="N/A"),"N/A", IF(J315&gt;VALUE(MID(K315,1,2)), "No", IF(J315&lt;-1*VALUE(MID(K315,1,2)), "No", "Yes"))))</f>
        <v>Yes</v>
      </c>
    </row>
    <row r="316" spans="1:12" x14ac:dyDescent="0.25">
      <c r="A316" s="50" t="s">
        <v>433</v>
      </c>
      <c r="B316" s="13" t="s">
        <v>213</v>
      </c>
      <c r="C316" s="36">
        <v>4242</v>
      </c>
      <c r="D316" s="9" t="str">
        <f t="shared" si="97"/>
        <v>N/A</v>
      </c>
      <c r="E316" s="36">
        <v>4614</v>
      </c>
      <c r="F316" s="9" t="str">
        <f t="shared" si="97"/>
        <v>N/A</v>
      </c>
      <c r="G316" s="36">
        <v>4397</v>
      </c>
      <c r="H316" s="9" t="str">
        <f t="shared" si="98"/>
        <v>N/A</v>
      </c>
      <c r="I316" s="12">
        <v>8.7690000000000001</v>
      </c>
      <c r="J316" s="12">
        <v>-4.7</v>
      </c>
      <c r="K316" s="1" t="s">
        <v>740</v>
      </c>
      <c r="L316" s="9" t="str">
        <f t="shared" ref="L316:L318" si="99">IF(J316="Div by 0", "N/A", IF(OR(J316="N/A",K316="N/A"),"N/A", IF(J316&gt;VALUE(MID(K316,1,2)), "No", IF(J316&lt;-1*VALUE(MID(K316,1,2)), "No", "Yes"))))</f>
        <v>Yes</v>
      </c>
    </row>
    <row r="317" spans="1:12" x14ac:dyDescent="0.25">
      <c r="A317" s="50" t="s">
        <v>434</v>
      </c>
      <c r="B317" s="13" t="s">
        <v>213</v>
      </c>
      <c r="C317" s="36">
        <v>70470</v>
      </c>
      <c r="D317" s="9" t="str">
        <f t="shared" si="97"/>
        <v>N/A</v>
      </c>
      <c r="E317" s="36">
        <v>78549</v>
      </c>
      <c r="F317" s="9" t="str">
        <f t="shared" si="97"/>
        <v>N/A</v>
      </c>
      <c r="G317" s="36">
        <v>81976</v>
      </c>
      <c r="H317" s="9" t="str">
        <f t="shared" si="98"/>
        <v>N/A</v>
      </c>
      <c r="I317" s="12">
        <v>11.46</v>
      </c>
      <c r="J317" s="12">
        <v>4.3630000000000004</v>
      </c>
      <c r="K317" s="1" t="s">
        <v>740</v>
      </c>
      <c r="L317" s="9" t="str">
        <f t="shared" si="99"/>
        <v>Yes</v>
      </c>
    </row>
    <row r="318" spans="1:12" x14ac:dyDescent="0.25">
      <c r="A318" s="50" t="s">
        <v>1125</v>
      </c>
      <c r="B318" s="13" t="s">
        <v>213</v>
      </c>
      <c r="C318" s="36">
        <v>15580</v>
      </c>
      <c r="D318" s="9" t="str">
        <f t="shared" si="97"/>
        <v>N/A</v>
      </c>
      <c r="E318" s="36">
        <v>17489</v>
      </c>
      <c r="F318" s="9" t="str">
        <f t="shared" si="97"/>
        <v>N/A</v>
      </c>
      <c r="G318" s="36">
        <v>17394</v>
      </c>
      <c r="H318" s="9" t="str">
        <f t="shared" si="98"/>
        <v>N/A</v>
      </c>
      <c r="I318" s="12">
        <v>12.25</v>
      </c>
      <c r="J318" s="12">
        <v>-0.54300000000000004</v>
      </c>
      <c r="K318" s="1" t="s">
        <v>740</v>
      </c>
      <c r="L318" s="9" t="str">
        <f t="shared" si="99"/>
        <v>Yes</v>
      </c>
    </row>
    <row r="319" spans="1:12" x14ac:dyDescent="0.25">
      <c r="A319" s="50" t="s">
        <v>98</v>
      </c>
      <c r="B319" s="35" t="s">
        <v>291</v>
      </c>
      <c r="C319" s="8">
        <v>84.118265979</v>
      </c>
      <c r="D319" s="11" t="str">
        <f>IF($B319="N/A","N/A",IF(C319&gt;80,"Yes","No"))</f>
        <v>Yes</v>
      </c>
      <c r="E319" s="8">
        <v>82.180847792999998</v>
      </c>
      <c r="F319" s="11" t="str">
        <f>IF($B319="N/A","N/A",IF(E319&gt;80,"Yes","No"))</f>
        <v>Yes</v>
      </c>
      <c r="G319" s="8">
        <v>82.244738609999999</v>
      </c>
      <c r="H319" s="11" t="str">
        <f>IF($B319="N/A","N/A",IF(G319&gt;80,"Yes","No"))</f>
        <v>Yes</v>
      </c>
      <c r="I319" s="12">
        <v>-2.2999999999999998</v>
      </c>
      <c r="J319" s="12">
        <v>7.7700000000000005E-2</v>
      </c>
      <c r="K319" s="43" t="s">
        <v>741</v>
      </c>
      <c r="L319" s="9" t="str">
        <f t="shared" si="92"/>
        <v>Yes</v>
      </c>
    </row>
    <row r="320" spans="1:12" x14ac:dyDescent="0.25">
      <c r="A320" s="50" t="s">
        <v>332</v>
      </c>
      <c r="B320" s="35" t="s">
        <v>278</v>
      </c>
      <c r="C320" s="8">
        <v>0</v>
      </c>
      <c r="D320" s="11" t="str">
        <f>IF($B320="N/A","N/A",IF(C320&gt;=5,"No",IF(C320&lt;0,"No","Yes")))</f>
        <v>Yes</v>
      </c>
      <c r="E320" s="8">
        <v>0</v>
      </c>
      <c r="F320" s="11" t="str">
        <f>IF($B320="N/A","N/A",IF(E320&gt;=5,"No",IF(E320&lt;0,"No","Yes")))</f>
        <v>Yes</v>
      </c>
      <c r="G320" s="8">
        <v>0</v>
      </c>
      <c r="H320" s="11" t="str">
        <f>IF($B320="N/A","N/A",IF(G320&gt;=5,"No",IF(G320&lt;0,"No","Yes")))</f>
        <v>Yes</v>
      </c>
      <c r="I320" s="12" t="s">
        <v>1746</v>
      </c>
      <c r="J320" s="12" t="s">
        <v>1746</v>
      </c>
      <c r="K320" s="43" t="s">
        <v>741</v>
      </c>
      <c r="L320" s="9" t="str">
        <f t="shared" si="92"/>
        <v>N/A</v>
      </c>
    </row>
    <row r="321" spans="1:12" x14ac:dyDescent="0.25">
      <c r="A321" s="50" t="s">
        <v>340</v>
      </c>
      <c r="B321" s="43" t="s">
        <v>278</v>
      </c>
      <c r="C321" s="8">
        <v>0.42748334069999999</v>
      </c>
      <c r="D321" s="11" t="str">
        <f>IF($B321="N/A","N/A",IF(C321&gt;=5,"No",IF(C321&lt;0,"No","Yes")))</f>
        <v>Yes</v>
      </c>
      <c r="E321" s="8">
        <v>0.52326081879999997</v>
      </c>
      <c r="F321" s="11" t="str">
        <f>IF($B321="N/A","N/A",IF(E321&gt;=5,"No",IF(E321&lt;0,"No","Yes")))</f>
        <v>Yes</v>
      </c>
      <c r="G321" s="8">
        <v>0.62101650600000002</v>
      </c>
      <c r="H321" s="11" t="str">
        <f>IF($B321="N/A","N/A",IF(G321&gt;=5,"No",IF(G321&lt;0,"No","Yes")))</f>
        <v>Yes</v>
      </c>
      <c r="I321" s="12">
        <v>22.4</v>
      </c>
      <c r="J321" s="12">
        <v>18.68</v>
      </c>
      <c r="K321" s="43" t="s">
        <v>741</v>
      </c>
      <c r="L321" s="9" t="str">
        <f t="shared" si="92"/>
        <v>No</v>
      </c>
    </row>
    <row r="322" spans="1:12" x14ac:dyDescent="0.25">
      <c r="A322" s="50" t="s">
        <v>333</v>
      </c>
      <c r="B322" s="43"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3" t="s">
        <v>741</v>
      </c>
      <c r="L322" s="9" t="str">
        <f t="shared" si="92"/>
        <v>N/A</v>
      </c>
    </row>
    <row r="323" spans="1:12" x14ac:dyDescent="0.25">
      <c r="A323" s="50" t="s">
        <v>334</v>
      </c>
      <c r="B323" s="43" t="s">
        <v>292</v>
      </c>
      <c r="C323" s="8">
        <v>3.5045693072000002</v>
      </c>
      <c r="D323" s="11" t="str">
        <f>IF($B323="N/A","N/A",IF(C323&gt;0,"No",IF(C323&lt;0,"No","Yes")))</f>
        <v>No</v>
      </c>
      <c r="E323" s="8">
        <v>3.5699792171000002</v>
      </c>
      <c r="F323" s="11" t="str">
        <f>IF($B323="N/A","N/A",IF(E323&gt;0,"No",IF(E323&lt;0,"No","Yes")))</f>
        <v>No</v>
      </c>
      <c r="G323" s="8">
        <v>3.3278252922</v>
      </c>
      <c r="H323" s="11" t="str">
        <f>IF($B323="N/A","N/A",IF(G323&gt;0,"No",IF(G323&lt;0,"No","Yes")))</f>
        <v>No</v>
      </c>
      <c r="I323" s="12">
        <v>1.8660000000000001</v>
      </c>
      <c r="J323" s="12">
        <v>-6.78</v>
      </c>
      <c r="K323" s="43" t="s">
        <v>741</v>
      </c>
      <c r="L323" s="9" t="str">
        <f t="shared" si="92"/>
        <v>Yes</v>
      </c>
    </row>
    <row r="324" spans="1:12" x14ac:dyDescent="0.25">
      <c r="A324" s="50" t="s">
        <v>335</v>
      </c>
      <c r="B324" s="43" t="s">
        <v>278</v>
      </c>
      <c r="C324" s="8">
        <v>0</v>
      </c>
      <c r="D324" s="11" t="str">
        <f>IF($B324="N/A","N/A",IF(C324&gt;=5,"No",IF(C324&lt;0,"No","Yes")))</f>
        <v>Yes</v>
      </c>
      <c r="E324" s="8">
        <v>0</v>
      </c>
      <c r="F324" s="11" t="str">
        <f>IF($B324="N/A","N/A",IF(E324&gt;=5,"No",IF(E324&lt;0,"No","Yes")))</f>
        <v>Yes</v>
      </c>
      <c r="G324" s="8">
        <v>0</v>
      </c>
      <c r="H324" s="11" t="str">
        <f>IF($B324="N/A","N/A",IF(G324&gt;=5,"No",IF(G324&lt;0,"No","Yes")))</f>
        <v>Yes</v>
      </c>
      <c r="I324" s="12" t="s">
        <v>1746</v>
      </c>
      <c r="J324" s="12" t="s">
        <v>1746</v>
      </c>
      <c r="K324" s="43" t="s">
        <v>741</v>
      </c>
      <c r="L324" s="9" t="str">
        <f t="shared" si="92"/>
        <v>N/A</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0</v>
      </c>
      <c r="D326" s="11" t="str">
        <f t="shared" si="100"/>
        <v>Yes</v>
      </c>
      <c r="E326" s="8">
        <v>0</v>
      </c>
      <c r="F326" s="11" t="str">
        <f t="shared" si="101"/>
        <v>Yes</v>
      </c>
      <c r="G326" s="8">
        <v>0</v>
      </c>
      <c r="H326" s="11" t="str">
        <f t="shared" si="102"/>
        <v>Yes</v>
      </c>
      <c r="I326" s="12" t="s">
        <v>1746</v>
      </c>
      <c r="J326" s="12" t="s">
        <v>1746</v>
      </c>
      <c r="K326" s="43" t="s">
        <v>741</v>
      </c>
      <c r="L326" s="9" t="str">
        <f t="shared" si="92"/>
        <v>N/A</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5.1119331379000004</v>
      </c>
      <c r="D330" s="11" t="str">
        <f>IF($B330="N/A","N/A",IF(C330&gt;10,"No",IF(C330&lt;-10,"No","Yes")))</f>
        <v>N/A</v>
      </c>
      <c r="E330" s="8">
        <v>5.9969010169999999</v>
      </c>
      <c r="F330" s="11" t="str">
        <f>IF($B330="N/A","N/A",IF(E330&gt;10,"No",IF(E330&lt;-10,"No","Yes")))</f>
        <v>N/A</v>
      </c>
      <c r="G330" s="8">
        <v>6.2283234370000002</v>
      </c>
      <c r="H330" s="11" t="str">
        <f>IF($B330="N/A","N/A",IF(G330&gt;10,"No",IF(G330&lt;-10,"No","Yes")))</f>
        <v>N/A</v>
      </c>
      <c r="I330" s="12">
        <v>17.309999999999999</v>
      </c>
      <c r="J330" s="12">
        <v>3.859</v>
      </c>
      <c r="K330" s="43" t="s">
        <v>741</v>
      </c>
      <c r="L330" s="9" t="str">
        <f t="shared" si="92"/>
        <v>Yes</v>
      </c>
    </row>
    <row r="331" spans="1:12" x14ac:dyDescent="0.25">
      <c r="A331" s="50" t="s">
        <v>1127</v>
      </c>
      <c r="B331" s="35" t="s">
        <v>213</v>
      </c>
      <c r="C331" s="8">
        <v>3.3086945899999998E-2</v>
      </c>
      <c r="D331" s="11" t="str">
        <f>IF($B331="N/A","N/A",IF(C331&gt;10,"No",IF(C331&lt;-10,"No","Yes")))</f>
        <v>N/A</v>
      </c>
      <c r="E331" s="8">
        <v>3.07438789E-2</v>
      </c>
      <c r="F331" s="11" t="str">
        <f>IF($B331="N/A","N/A",IF(E331&gt;10,"No",IF(E331&lt;-10,"No","Yes")))</f>
        <v>N/A</v>
      </c>
      <c r="G331" s="8">
        <v>3.3290358499999999E-2</v>
      </c>
      <c r="H331" s="11" t="str">
        <f>IF($B331="N/A","N/A",IF(G331&gt;10,"No",IF(G331&lt;-10,"No","Yes")))</f>
        <v>N/A</v>
      </c>
      <c r="I331" s="12">
        <v>-7.08</v>
      </c>
      <c r="J331" s="12">
        <v>8.2829999999999995</v>
      </c>
      <c r="K331" s="43" t="s">
        <v>741</v>
      </c>
      <c r="L331" s="9" t="str">
        <f t="shared" si="92"/>
        <v>Yes</v>
      </c>
    </row>
    <row r="332" spans="1:12" x14ac:dyDescent="0.25">
      <c r="A332" s="50" t="s">
        <v>1128</v>
      </c>
      <c r="B332" s="35" t="s">
        <v>213</v>
      </c>
      <c r="C332" s="8">
        <v>3.9644778549000002</v>
      </c>
      <c r="D332" s="11" t="str">
        <f>IF($B332="N/A","N/A",IF(C332&gt;10,"No",IF(C332&lt;-10,"No","Yes")))</f>
        <v>N/A</v>
      </c>
      <c r="E332" s="8">
        <v>3.7144754478999999</v>
      </c>
      <c r="F332" s="11" t="str">
        <f>IF($B332="N/A","N/A",IF(E332&gt;10,"No",IF(E332&lt;-10,"No","Yes")))</f>
        <v>N/A</v>
      </c>
      <c r="G332" s="8">
        <v>3.7690738622</v>
      </c>
      <c r="H332" s="11" t="str">
        <f>IF($B332="N/A","N/A",IF(G332&gt;10,"No",IF(G332&lt;-10,"No","Yes")))</f>
        <v>N/A</v>
      </c>
      <c r="I332" s="12">
        <v>-6.31</v>
      </c>
      <c r="J332" s="12">
        <v>1.47</v>
      </c>
      <c r="K332" s="43" t="s">
        <v>741</v>
      </c>
      <c r="L332" s="9" t="str">
        <f t="shared" si="92"/>
        <v>Yes</v>
      </c>
    </row>
    <row r="333" spans="1:12" x14ac:dyDescent="0.25">
      <c r="A333" s="50" t="s">
        <v>1129</v>
      </c>
      <c r="B333" s="35" t="s">
        <v>213</v>
      </c>
      <c r="C333" s="8">
        <v>2.8401834340000001</v>
      </c>
      <c r="D333" s="11" t="str">
        <f>IF($B333="N/A","N/A",IF(C333&gt;10,"No",IF(C333&lt;-10,"No","Yes")))</f>
        <v>N/A</v>
      </c>
      <c r="E333" s="8">
        <v>3.9837918270000001</v>
      </c>
      <c r="F333" s="11" t="str">
        <f>IF($B333="N/A","N/A",IF(E333&gt;10,"No",IF(E333&lt;-10,"No","Yes")))</f>
        <v>N/A</v>
      </c>
      <c r="G333" s="8">
        <v>3.7757319338999999</v>
      </c>
      <c r="H333" s="11" t="str">
        <f>IF($B333="N/A","N/A",IF(G333&gt;10,"No",IF(G333&lt;-10,"No","Yes")))</f>
        <v>N/A</v>
      </c>
      <c r="I333" s="12">
        <v>40.270000000000003</v>
      </c>
      <c r="J333" s="12">
        <v>-5.22</v>
      </c>
      <c r="K333" s="43" t="s">
        <v>741</v>
      </c>
      <c r="L333" s="9" t="str">
        <f t="shared" si="92"/>
        <v>Yes</v>
      </c>
    </row>
    <row r="334" spans="1:12" x14ac:dyDescent="0.25">
      <c r="A334" s="50" t="s">
        <v>1130</v>
      </c>
      <c r="B334" s="35" t="s">
        <v>293</v>
      </c>
      <c r="C334" s="8">
        <v>16.970956278999999</v>
      </c>
      <c r="D334" s="11" t="str">
        <f>IF($B334="N/A","N/A",IF(C334&gt;15,"No",IF(C334&lt;2,"No","Yes")))</f>
        <v>No</v>
      </c>
      <c r="E334" s="8">
        <v>17.009973314</v>
      </c>
      <c r="F334" s="11" t="str">
        <f>IF($B334="N/A","N/A",IF(E334&gt;15,"No",IF(E334&lt;2,"No","Yes")))</f>
        <v>No</v>
      </c>
      <c r="G334" s="8">
        <v>16.744445049999999</v>
      </c>
      <c r="H334" s="11" t="str">
        <f>IF($B334="N/A","N/A",IF(G334&gt;15,"No",IF(G334&lt;2,"No","Yes")))</f>
        <v>No</v>
      </c>
      <c r="I334" s="12">
        <v>0.22989999999999999</v>
      </c>
      <c r="J334" s="12">
        <v>-1.56</v>
      </c>
      <c r="K334" s="43" t="s">
        <v>741</v>
      </c>
      <c r="L334" s="9" t="str">
        <f t="shared" si="92"/>
        <v>Yes</v>
      </c>
    </row>
    <row r="335" spans="1:12" x14ac:dyDescent="0.25">
      <c r="A335" s="50" t="s">
        <v>1131</v>
      </c>
      <c r="B335" s="35" t="s">
        <v>213</v>
      </c>
      <c r="C335" s="36">
        <v>13446</v>
      </c>
      <c r="D335" s="11" t="str">
        <f>IF($B335="N/A","N/A",IF(C335&gt;10,"No",IF(C335&lt;-10,"No","Yes")))</f>
        <v>N/A</v>
      </c>
      <c r="E335" s="36">
        <v>13729</v>
      </c>
      <c r="F335" s="11" t="str">
        <f>IF($B335="N/A","N/A",IF(E335&gt;10,"No",IF(E335&lt;-10,"No","Yes")))</f>
        <v>N/A</v>
      </c>
      <c r="G335" s="36">
        <v>13997</v>
      </c>
      <c r="H335" s="11" t="str">
        <f>IF($B335="N/A","N/A",IF(G335&gt;10,"No",IF(G335&lt;-10,"No","Yes")))</f>
        <v>N/A</v>
      </c>
      <c r="I335" s="12">
        <v>2.105</v>
      </c>
      <c r="J335" s="12">
        <v>1.952</v>
      </c>
      <c r="K335" s="43" t="s">
        <v>741</v>
      </c>
      <c r="L335" s="9" t="str">
        <f t="shared" si="92"/>
        <v>Yes</v>
      </c>
    </row>
    <row r="336" spans="1:12" x14ac:dyDescent="0.25">
      <c r="A336" s="50" t="s">
        <v>1686</v>
      </c>
      <c r="B336" s="35" t="s">
        <v>213</v>
      </c>
      <c r="C336" s="36">
        <v>0</v>
      </c>
      <c r="D336" s="11" t="str">
        <f>IF($B336="N/A","N/A",IF(C336&gt;10,"No",IF(C336&lt;-10,"No","Yes")))</f>
        <v>N/A</v>
      </c>
      <c r="E336" s="36">
        <v>0</v>
      </c>
      <c r="F336" s="11" t="str">
        <f>IF($B336="N/A","N/A",IF(E336&gt;10,"No",IF(E336&lt;-10,"No","Yes")))</f>
        <v>N/A</v>
      </c>
      <c r="G336" s="36">
        <v>0</v>
      </c>
      <c r="H336" s="11" t="str">
        <f>IF($B336="N/A","N/A",IF(G336&gt;10,"No",IF(G336&lt;-10,"No","Yes")))</f>
        <v>N/A</v>
      </c>
      <c r="I336" s="12" t="s">
        <v>1746</v>
      </c>
      <c r="J336" s="12" t="s">
        <v>1746</v>
      </c>
      <c r="K336" s="43" t="s">
        <v>741</v>
      </c>
      <c r="L336" s="9" t="str">
        <f t="shared" si="92"/>
        <v>N/A</v>
      </c>
    </row>
    <row r="337" spans="1:12" x14ac:dyDescent="0.25">
      <c r="A337" s="50" t="s">
        <v>1687</v>
      </c>
      <c r="B337" s="35" t="s">
        <v>213</v>
      </c>
      <c r="C337" s="36">
        <v>0</v>
      </c>
      <c r="D337" s="11" t="str">
        <f>IF($B337="N/A","N/A",IF(C337&gt;10,"No",IF(C337&lt;-10,"No","Yes")))</f>
        <v>N/A</v>
      </c>
      <c r="E337" s="36">
        <v>0</v>
      </c>
      <c r="F337" s="11" t="str">
        <f>IF($B337="N/A","N/A",IF(E337&gt;10,"No",IF(E337&lt;-10,"No","Yes")))</f>
        <v>N/A</v>
      </c>
      <c r="G337" s="36">
        <v>0</v>
      </c>
      <c r="H337" s="11" t="str">
        <f>IF($B337="N/A","N/A",IF(G337&gt;10,"No",IF(G337&lt;-10,"No","Yes")))</f>
        <v>N/A</v>
      </c>
      <c r="I337" s="12" t="s">
        <v>1746</v>
      </c>
      <c r="J337" s="12" t="s">
        <v>1746</v>
      </c>
      <c r="K337" s="43" t="s">
        <v>741</v>
      </c>
      <c r="L337" s="9" t="str">
        <f t="shared" si="92"/>
        <v>N/A</v>
      </c>
    </row>
    <row r="338" spans="1:12" x14ac:dyDescent="0.25">
      <c r="A338" s="50" t="s">
        <v>1688</v>
      </c>
      <c r="B338" s="35" t="s">
        <v>213</v>
      </c>
      <c r="C338" s="36">
        <v>1665</v>
      </c>
      <c r="D338" s="11" t="str">
        <f>IF($B338="N/A","N/A",IF(C338&gt;10,"No",IF(C338&lt;-10,"No","Yes")))</f>
        <v>N/A</v>
      </c>
      <c r="E338" s="36">
        <v>1769</v>
      </c>
      <c r="F338" s="11" t="str">
        <f>IF($B338="N/A","N/A",IF(E338&gt;10,"No",IF(E338&lt;-10,"No","Yes")))</f>
        <v>N/A</v>
      </c>
      <c r="G338" s="36">
        <v>1654</v>
      </c>
      <c r="H338" s="11" t="str">
        <f>IF($B338="N/A","N/A",IF(G338&gt;10,"No",IF(G338&lt;-10,"No","Yes")))</f>
        <v>N/A</v>
      </c>
      <c r="I338" s="12">
        <v>6.2460000000000004</v>
      </c>
      <c r="J338" s="12">
        <v>-6.5</v>
      </c>
      <c r="K338" s="43" t="s">
        <v>741</v>
      </c>
      <c r="L338" s="9" t="str">
        <f t="shared" si="92"/>
        <v>Yes</v>
      </c>
    </row>
    <row r="339" spans="1:12" x14ac:dyDescent="0.25">
      <c r="A339" s="50" t="s">
        <v>1689</v>
      </c>
      <c r="B339" s="35" t="s">
        <v>213</v>
      </c>
      <c r="C339" s="36">
        <v>0</v>
      </c>
      <c r="D339" s="11" t="str">
        <f>IF($B339="N/A","N/A",IF(C339&gt;10,"No",IF(C339&lt;-10,"No","Yes")))</f>
        <v>N/A</v>
      </c>
      <c r="E339" s="36">
        <v>0</v>
      </c>
      <c r="F339" s="11" t="str">
        <f>IF($B339="N/A","N/A",IF(E339&gt;10,"No",IF(E339&lt;-10,"No","Yes")))</f>
        <v>N/A</v>
      </c>
      <c r="G339" s="36">
        <v>0</v>
      </c>
      <c r="H339" s="11" t="str">
        <f>IF($B339="N/A","N/A",IF(G339&gt;10,"No",IF(G339&lt;-10,"No","Yes")))</f>
        <v>N/A</v>
      </c>
      <c r="I339" s="12" t="s">
        <v>1746</v>
      </c>
      <c r="J339" s="12" t="s">
        <v>1746</v>
      </c>
      <c r="K339" s="43" t="s">
        <v>741</v>
      </c>
      <c r="L339" s="9" t="str">
        <f t="shared" si="92"/>
        <v>N/A</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981857668</v>
      </c>
      <c r="D6" s="11" t="str">
        <f t="shared" ref="D6:D12" si="0">IF($B6="N/A","N/A",IF(C6&gt;10,"No",IF(C6&lt;-10,"No","Yes")))</f>
        <v>N/A</v>
      </c>
      <c r="E6" s="14">
        <v>1020547834</v>
      </c>
      <c r="F6" s="11" t="str">
        <f t="shared" ref="F6:F12" si="1">IF($B6="N/A","N/A",IF(E6&gt;10,"No",IF(E6&lt;-10,"No","Yes")))</f>
        <v>N/A</v>
      </c>
      <c r="G6" s="14">
        <v>1064028060</v>
      </c>
      <c r="H6" s="11" t="str">
        <f t="shared" ref="H6:H12" si="2">IF($B6="N/A","N/A",IF(G6&gt;10,"No",IF(G6&lt;-10,"No","Yes")))</f>
        <v>N/A</v>
      </c>
      <c r="I6" s="12">
        <v>3.9409999999999998</v>
      </c>
      <c r="J6" s="12">
        <v>4.26</v>
      </c>
      <c r="K6" s="43" t="s">
        <v>739</v>
      </c>
      <c r="L6" s="9" t="str">
        <f t="shared" ref="L6:L13" si="3">IF(J6="Div by 0", "N/A", IF(K6="N/A","N/A", IF(J6&gt;VALUE(MID(K6,1,2)), "No", IF(J6&lt;-1*VALUE(MID(K6,1,2)), "No", "Yes"))))</f>
        <v>Yes</v>
      </c>
    </row>
    <row r="7" spans="1:12" x14ac:dyDescent="0.25">
      <c r="A7" s="4" t="s">
        <v>1132</v>
      </c>
      <c r="B7" s="43" t="s">
        <v>213</v>
      </c>
      <c r="C7" s="14">
        <v>5228.7102490999996</v>
      </c>
      <c r="D7" s="11" t="str">
        <f t="shared" si="0"/>
        <v>N/A</v>
      </c>
      <c r="E7" s="14">
        <v>5146.2507198000003</v>
      </c>
      <c r="F7" s="11" t="str">
        <f t="shared" si="1"/>
        <v>N/A</v>
      </c>
      <c r="G7" s="14">
        <v>5253.4477803999998</v>
      </c>
      <c r="H7" s="11" t="str">
        <f t="shared" si="2"/>
        <v>N/A</v>
      </c>
      <c r="I7" s="12">
        <v>-1.58</v>
      </c>
      <c r="J7" s="12">
        <v>2.0830000000000002</v>
      </c>
      <c r="K7" s="43" t="s">
        <v>739</v>
      </c>
      <c r="L7" s="9" t="str">
        <f t="shared" si="3"/>
        <v>Yes</v>
      </c>
    </row>
    <row r="8" spans="1:12" x14ac:dyDescent="0.25">
      <c r="A8" s="4" t="s">
        <v>724</v>
      </c>
      <c r="B8" s="43" t="s">
        <v>213</v>
      </c>
      <c r="C8" s="14">
        <v>165</v>
      </c>
      <c r="D8" s="11" t="str">
        <f t="shared" si="0"/>
        <v>N/A</v>
      </c>
      <c r="E8" s="14">
        <v>163</v>
      </c>
      <c r="F8" s="11" t="str">
        <f t="shared" si="1"/>
        <v>N/A</v>
      </c>
      <c r="G8" s="14">
        <v>166</v>
      </c>
      <c r="H8" s="11" t="str">
        <f t="shared" si="2"/>
        <v>N/A</v>
      </c>
      <c r="I8" s="12">
        <v>-1.21</v>
      </c>
      <c r="J8" s="12">
        <v>1.84</v>
      </c>
      <c r="K8" s="43" t="s">
        <v>739</v>
      </c>
      <c r="L8" s="9" t="str">
        <f t="shared" si="3"/>
        <v>Yes</v>
      </c>
    </row>
    <row r="9" spans="1:12" x14ac:dyDescent="0.25">
      <c r="A9" s="4" t="s">
        <v>725</v>
      </c>
      <c r="B9" s="43" t="s">
        <v>213</v>
      </c>
      <c r="C9" s="14">
        <v>819</v>
      </c>
      <c r="D9" s="11" t="str">
        <f t="shared" si="0"/>
        <v>N/A</v>
      </c>
      <c r="E9" s="14">
        <v>814</v>
      </c>
      <c r="F9" s="11" t="str">
        <f t="shared" si="1"/>
        <v>N/A</v>
      </c>
      <c r="G9" s="14">
        <v>832</v>
      </c>
      <c r="H9" s="11" t="str">
        <f t="shared" si="2"/>
        <v>N/A</v>
      </c>
      <c r="I9" s="12">
        <v>-0.61099999999999999</v>
      </c>
      <c r="J9" s="12">
        <v>2.2109999999999999</v>
      </c>
      <c r="K9" s="43" t="s">
        <v>739</v>
      </c>
      <c r="L9" s="9" t="str">
        <f t="shared" si="3"/>
        <v>Yes</v>
      </c>
    </row>
    <row r="10" spans="1:12" x14ac:dyDescent="0.25">
      <c r="A10" s="4" t="s">
        <v>726</v>
      </c>
      <c r="B10" s="43" t="s">
        <v>213</v>
      </c>
      <c r="C10" s="14">
        <v>3499</v>
      </c>
      <c r="D10" s="11" t="str">
        <f t="shared" si="0"/>
        <v>N/A</v>
      </c>
      <c r="E10" s="14">
        <v>3428</v>
      </c>
      <c r="F10" s="11" t="str">
        <f t="shared" si="1"/>
        <v>N/A</v>
      </c>
      <c r="G10" s="14">
        <v>3390</v>
      </c>
      <c r="H10" s="11" t="str">
        <f t="shared" si="2"/>
        <v>N/A</v>
      </c>
      <c r="I10" s="12">
        <v>-2.0299999999999998</v>
      </c>
      <c r="J10" s="12">
        <v>-1.1100000000000001</v>
      </c>
      <c r="K10" s="43" t="s">
        <v>739</v>
      </c>
      <c r="L10" s="9" t="str">
        <f t="shared" si="3"/>
        <v>Yes</v>
      </c>
    </row>
    <row r="11" spans="1:12" x14ac:dyDescent="0.25">
      <c r="A11" s="4" t="s">
        <v>727</v>
      </c>
      <c r="B11" s="43" t="s">
        <v>213</v>
      </c>
      <c r="C11" s="14">
        <v>26140</v>
      </c>
      <c r="D11" s="11" t="str">
        <f t="shared" si="0"/>
        <v>N/A</v>
      </c>
      <c r="E11" s="14">
        <v>24988</v>
      </c>
      <c r="F11" s="11" t="str">
        <f t="shared" si="1"/>
        <v>N/A</v>
      </c>
      <c r="G11" s="14">
        <v>25399</v>
      </c>
      <c r="H11" s="11" t="str">
        <f t="shared" si="2"/>
        <v>N/A</v>
      </c>
      <c r="I11" s="12">
        <v>-4.41</v>
      </c>
      <c r="J11" s="12">
        <v>1.645</v>
      </c>
      <c r="K11" s="43" t="s">
        <v>739</v>
      </c>
      <c r="L11" s="9" t="str">
        <f t="shared" si="3"/>
        <v>Yes</v>
      </c>
    </row>
    <row r="12" spans="1:12" x14ac:dyDescent="0.25">
      <c r="A12" s="4" t="s">
        <v>728</v>
      </c>
      <c r="B12" s="43" t="s">
        <v>213</v>
      </c>
      <c r="C12" s="14">
        <v>69939</v>
      </c>
      <c r="D12" s="11" t="str">
        <f t="shared" si="0"/>
        <v>N/A</v>
      </c>
      <c r="E12" s="14">
        <v>70452</v>
      </c>
      <c r="F12" s="11" t="str">
        <f t="shared" si="1"/>
        <v>N/A</v>
      </c>
      <c r="G12" s="14">
        <v>72317</v>
      </c>
      <c r="H12" s="11" t="str">
        <f t="shared" si="2"/>
        <v>N/A</v>
      </c>
      <c r="I12" s="12">
        <v>0.73350000000000004</v>
      </c>
      <c r="J12" s="12">
        <v>2.6469999999999998</v>
      </c>
      <c r="K12" s="43" t="s">
        <v>739</v>
      </c>
      <c r="L12" s="9" t="str">
        <f t="shared" si="3"/>
        <v>Yes</v>
      </c>
    </row>
    <row r="13" spans="1:12" x14ac:dyDescent="0.25">
      <c r="A13" s="4" t="s">
        <v>74</v>
      </c>
      <c r="B13" s="43" t="s">
        <v>213</v>
      </c>
      <c r="C13" s="14">
        <v>665146</v>
      </c>
      <c r="D13" s="11" t="str">
        <f>IF($B13="N/A","N/A",IF(C13&gt;10,"No",IF(C13&lt;-10,"No","Yes")))</f>
        <v>N/A</v>
      </c>
      <c r="E13" s="14">
        <v>1261299</v>
      </c>
      <c r="F13" s="11" t="str">
        <f>IF($B13="N/A","N/A",IF(E13&gt;10,"No",IF(E13&lt;-10,"No","Yes")))</f>
        <v>N/A</v>
      </c>
      <c r="G13" s="14">
        <v>617793</v>
      </c>
      <c r="H13" s="11" t="str">
        <f>IF($B13="N/A","N/A",IF(G13&gt;10,"No",IF(G13&lt;-10,"No","Yes")))</f>
        <v>N/A</v>
      </c>
      <c r="I13" s="12">
        <v>89.63</v>
      </c>
      <c r="J13" s="12">
        <v>-51</v>
      </c>
      <c r="K13" s="43" t="s">
        <v>739</v>
      </c>
      <c r="L13" s="9" t="str">
        <f t="shared" si="3"/>
        <v>No</v>
      </c>
    </row>
    <row r="14" spans="1:12" x14ac:dyDescent="0.25">
      <c r="A14" s="53" t="s">
        <v>157</v>
      </c>
      <c r="B14" s="35" t="s">
        <v>213</v>
      </c>
      <c r="C14" s="8">
        <v>9.8710206516000003</v>
      </c>
      <c r="D14" s="11" t="str">
        <f t="shared" ref="D14:D18" si="4">IF($B14="N/A","N/A",IF(C14&gt;10,"No",IF(C14&lt;-10,"No","Yes")))</f>
        <v>N/A</v>
      </c>
      <c r="E14" s="8">
        <v>10.191670575</v>
      </c>
      <c r="F14" s="11" t="str">
        <f t="shared" ref="F14:F18" si="5">IF($B14="N/A","N/A",IF(E14&gt;10,"No",IF(E14&lt;-10,"No","Yes")))</f>
        <v>N/A</v>
      </c>
      <c r="G14" s="8">
        <v>10.437989719999999</v>
      </c>
      <c r="H14" s="11" t="str">
        <f t="shared" ref="H14:H18" si="6">IF($B14="N/A","N/A",IF(G14&gt;10,"No",IF(G14&lt;-10,"No","Yes")))</f>
        <v>N/A</v>
      </c>
      <c r="I14" s="12">
        <v>3.2480000000000002</v>
      </c>
      <c r="J14" s="12">
        <v>2.4169999999999998</v>
      </c>
      <c r="K14" s="43" t="s">
        <v>739</v>
      </c>
      <c r="L14" s="9" t="str">
        <f t="shared" ref="L14:L18" si="7">IF(J14="Div by 0", "N/A", IF(K14="N/A","N/A", IF(J14&gt;VALUE(MID(K14,1,2)), "No", IF(J14&lt;-1*VALUE(MID(K14,1,2)), "No", "Yes"))))</f>
        <v>Yes</v>
      </c>
    </row>
    <row r="15" spans="1:12" x14ac:dyDescent="0.25">
      <c r="A15" s="4" t="s">
        <v>419</v>
      </c>
      <c r="B15" s="35" t="s">
        <v>213</v>
      </c>
      <c r="C15" s="8">
        <v>11.540044825000001</v>
      </c>
      <c r="D15" s="11" t="str">
        <f t="shared" si="4"/>
        <v>N/A</v>
      </c>
      <c r="E15" s="8">
        <v>9.0188662254</v>
      </c>
      <c r="F15" s="11" t="str">
        <f t="shared" si="5"/>
        <v>N/A</v>
      </c>
      <c r="G15" s="8">
        <v>10.253231804</v>
      </c>
      <c r="H15" s="11" t="str">
        <f t="shared" si="6"/>
        <v>N/A</v>
      </c>
      <c r="I15" s="12">
        <v>-21.8</v>
      </c>
      <c r="J15" s="12">
        <v>13.69</v>
      </c>
      <c r="K15" s="43" t="s">
        <v>739</v>
      </c>
      <c r="L15" s="9" t="str">
        <f t="shared" si="7"/>
        <v>Yes</v>
      </c>
    </row>
    <row r="16" spans="1:12" x14ac:dyDescent="0.25">
      <c r="A16" s="4" t="s">
        <v>420</v>
      </c>
      <c r="B16" s="35" t="s">
        <v>213</v>
      </c>
      <c r="C16" s="8">
        <v>4.7553824423000002</v>
      </c>
      <c r="D16" s="11" t="str">
        <f t="shared" si="4"/>
        <v>N/A</v>
      </c>
      <c r="E16" s="8">
        <v>5.156665984</v>
      </c>
      <c r="F16" s="11" t="str">
        <f t="shared" si="5"/>
        <v>N/A</v>
      </c>
      <c r="G16" s="8">
        <v>5.2592330938999998</v>
      </c>
      <c r="H16" s="11" t="str">
        <f t="shared" si="6"/>
        <v>N/A</v>
      </c>
      <c r="I16" s="12">
        <v>8.4390000000000001</v>
      </c>
      <c r="J16" s="12">
        <v>1.9890000000000001</v>
      </c>
      <c r="K16" s="43" t="s">
        <v>739</v>
      </c>
      <c r="L16" s="9" t="str">
        <f t="shared" si="7"/>
        <v>Yes</v>
      </c>
    </row>
    <row r="17" spans="1:12" x14ac:dyDescent="0.25">
      <c r="A17" s="4" t="s">
        <v>421</v>
      </c>
      <c r="B17" s="35" t="s">
        <v>213</v>
      </c>
      <c r="C17" s="8">
        <v>4.1450853879</v>
      </c>
      <c r="D17" s="11" t="str">
        <f t="shared" si="4"/>
        <v>N/A</v>
      </c>
      <c r="E17" s="8">
        <v>4.0225026962000001</v>
      </c>
      <c r="F17" s="11" t="str">
        <f t="shared" si="5"/>
        <v>N/A</v>
      </c>
      <c r="G17" s="8">
        <v>4.1223172221000004</v>
      </c>
      <c r="H17" s="11" t="str">
        <f t="shared" si="6"/>
        <v>N/A</v>
      </c>
      <c r="I17" s="12">
        <v>-2.96</v>
      </c>
      <c r="J17" s="12">
        <v>2.4809999999999999</v>
      </c>
      <c r="K17" s="43" t="s">
        <v>739</v>
      </c>
      <c r="L17" s="9" t="str">
        <f t="shared" si="7"/>
        <v>Yes</v>
      </c>
    </row>
    <row r="18" spans="1:12" x14ac:dyDescent="0.25">
      <c r="A18" s="4" t="s">
        <v>422</v>
      </c>
      <c r="B18" s="35" t="s">
        <v>213</v>
      </c>
      <c r="C18" s="8">
        <v>16.138539915999999</v>
      </c>
      <c r="D18" s="11" t="str">
        <f t="shared" si="4"/>
        <v>N/A</v>
      </c>
      <c r="E18" s="8">
        <v>17.080569633</v>
      </c>
      <c r="F18" s="11" t="str">
        <f t="shared" si="5"/>
        <v>N/A</v>
      </c>
      <c r="G18" s="8">
        <v>17.094515753</v>
      </c>
      <c r="H18" s="11" t="str">
        <f t="shared" si="6"/>
        <v>N/A</v>
      </c>
      <c r="I18" s="12">
        <v>5.8369999999999997</v>
      </c>
      <c r="J18" s="12">
        <v>8.1600000000000006E-2</v>
      </c>
      <c r="K18" s="43" t="s">
        <v>739</v>
      </c>
      <c r="L18" s="9" t="str">
        <f t="shared" si="7"/>
        <v>Yes</v>
      </c>
    </row>
    <row r="19" spans="1:12" x14ac:dyDescent="0.25">
      <c r="A19" s="4" t="s">
        <v>75</v>
      </c>
      <c r="B19" s="43" t="s">
        <v>213</v>
      </c>
      <c r="C19" s="36">
        <v>0</v>
      </c>
      <c r="D19" s="11" t="str">
        <f t="shared" ref="D19:D50" si="8">IF($B19="N/A","N/A",IF(C19&gt;10,"No",IF(C19&lt;-10,"No","Yes")))</f>
        <v>N/A</v>
      </c>
      <c r="E19" s="36">
        <v>11</v>
      </c>
      <c r="F19" s="11" t="str">
        <f t="shared" ref="F19:F50" si="9">IF($B19="N/A","N/A",IF(E19&gt;10,"No",IF(E19&lt;-10,"No","Yes")))</f>
        <v>N/A</v>
      </c>
      <c r="G19" s="36">
        <v>0</v>
      </c>
      <c r="H19" s="11" t="str">
        <f t="shared" ref="H19:H50" si="10">IF($B19="N/A","N/A",IF(G19&gt;10,"No",IF(G19&lt;-10,"No","Yes")))</f>
        <v>N/A</v>
      </c>
      <c r="I19" s="12" t="s">
        <v>1746</v>
      </c>
      <c r="J19" s="12">
        <v>-100</v>
      </c>
      <c r="K19" s="43" t="s">
        <v>213</v>
      </c>
      <c r="L19" s="9" t="str">
        <f t="shared" ref="L19:L25" si="11">IF(J19="Div by 0", "N/A", IF(K19="N/A","N/A", IF(J19&gt;VALUE(MID(K19,1,2)), "No", IF(J19&lt;-1*VALUE(MID(K19,1,2)), "No", "Yes"))))</f>
        <v>N/A</v>
      </c>
    </row>
    <row r="20" spans="1:12" x14ac:dyDescent="0.25">
      <c r="A20" s="4" t="s">
        <v>76</v>
      </c>
      <c r="B20" s="43" t="s">
        <v>213</v>
      </c>
      <c r="C20" s="36">
        <v>11</v>
      </c>
      <c r="D20" s="11" t="str">
        <f t="shared" si="8"/>
        <v>N/A</v>
      </c>
      <c r="E20" s="36">
        <v>11</v>
      </c>
      <c r="F20" s="11" t="str">
        <f t="shared" si="9"/>
        <v>N/A</v>
      </c>
      <c r="G20" s="36">
        <v>11</v>
      </c>
      <c r="H20" s="11" t="str">
        <f t="shared" si="10"/>
        <v>N/A</v>
      </c>
      <c r="I20" s="12">
        <v>33.33</v>
      </c>
      <c r="J20" s="12">
        <v>-25</v>
      </c>
      <c r="K20" s="43" t="s">
        <v>213</v>
      </c>
      <c r="L20" s="9" t="str">
        <f t="shared" si="11"/>
        <v>N/A</v>
      </c>
    </row>
    <row r="21" spans="1:12" x14ac:dyDescent="0.25">
      <c r="A21" s="53" t="s">
        <v>1132</v>
      </c>
      <c r="B21" s="43" t="s">
        <v>213</v>
      </c>
      <c r="C21" s="14">
        <v>5228.7102490999996</v>
      </c>
      <c r="D21" s="11" t="str">
        <f t="shared" si="8"/>
        <v>N/A</v>
      </c>
      <c r="E21" s="14">
        <v>5146.2507198000003</v>
      </c>
      <c r="F21" s="11" t="str">
        <f t="shared" si="9"/>
        <v>N/A</v>
      </c>
      <c r="G21" s="14">
        <v>5253.4477803999998</v>
      </c>
      <c r="H21" s="11" t="str">
        <f t="shared" si="10"/>
        <v>N/A</v>
      </c>
      <c r="I21" s="12">
        <v>-1.58</v>
      </c>
      <c r="J21" s="12">
        <v>2.0830000000000002</v>
      </c>
      <c r="K21" s="43" t="s">
        <v>739</v>
      </c>
      <c r="L21" s="9" t="str">
        <f t="shared" si="11"/>
        <v>Yes</v>
      </c>
    </row>
    <row r="22" spans="1:12" x14ac:dyDescent="0.25">
      <c r="A22" s="4" t="s">
        <v>1715</v>
      </c>
      <c r="B22" s="43" t="s">
        <v>213</v>
      </c>
      <c r="C22" s="14">
        <v>8779.2155696999998</v>
      </c>
      <c r="D22" s="11" t="str">
        <f t="shared" si="8"/>
        <v>N/A</v>
      </c>
      <c r="E22" s="14">
        <v>8745.8410554000002</v>
      </c>
      <c r="F22" s="11" t="str">
        <f t="shared" si="9"/>
        <v>N/A</v>
      </c>
      <c r="G22" s="14">
        <v>8443.2785992999998</v>
      </c>
      <c r="H22" s="11" t="str">
        <f t="shared" si="10"/>
        <v>N/A</v>
      </c>
      <c r="I22" s="12">
        <v>-0.38</v>
      </c>
      <c r="J22" s="12">
        <v>-3.46</v>
      </c>
      <c r="K22" s="43" t="s">
        <v>739</v>
      </c>
      <c r="L22" s="9" t="str">
        <f t="shared" si="11"/>
        <v>Yes</v>
      </c>
    </row>
    <row r="23" spans="1:12" x14ac:dyDescent="0.25">
      <c r="A23" s="4" t="s">
        <v>1133</v>
      </c>
      <c r="B23" s="43" t="s">
        <v>213</v>
      </c>
      <c r="C23" s="14">
        <v>15222.194751999999</v>
      </c>
      <c r="D23" s="11" t="str">
        <f t="shared" si="8"/>
        <v>N/A</v>
      </c>
      <c r="E23" s="14">
        <v>15178.848207999999</v>
      </c>
      <c r="F23" s="11" t="str">
        <f t="shared" si="9"/>
        <v>N/A</v>
      </c>
      <c r="G23" s="14">
        <v>15388.928175999999</v>
      </c>
      <c r="H23" s="11" t="str">
        <f t="shared" si="10"/>
        <v>N/A</v>
      </c>
      <c r="I23" s="12">
        <v>-0.28499999999999998</v>
      </c>
      <c r="J23" s="12">
        <v>1.3839999999999999</v>
      </c>
      <c r="K23" s="43" t="s">
        <v>739</v>
      </c>
      <c r="L23" s="9" t="str">
        <f t="shared" si="11"/>
        <v>Yes</v>
      </c>
    </row>
    <row r="24" spans="1:12" x14ac:dyDescent="0.25">
      <c r="A24" s="4" t="s">
        <v>1134</v>
      </c>
      <c r="B24" s="43" t="s">
        <v>213</v>
      </c>
      <c r="C24" s="14">
        <v>3150.0841891999999</v>
      </c>
      <c r="D24" s="11" t="str">
        <f t="shared" si="8"/>
        <v>N/A</v>
      </c>
      <c r="E24" s="14">
        <v>3118.1474625999999</v>
      </c>
      <c r="F24" s="11" t="str">
        <f t="shared" si="9"/>
        <v>N/A</v>
      </c>
      <c r="G24" s="14">
        <v>3247.1097685</v>
      </c>
      <c r="H24" s="11" t="str">
        <f t="shared" si="10"/>
        <v>N/A</v>
      </c>
      <c r="I24" s="12">
        <v>-1.01</v>
      </c>
      <c r="J24" s="12">
        <v>4.1360000000000001</v>
      </c>
      <c r="K24" s="43" t="s">
        <v>739</v>
      </c>
      <c r="L24" s="9" t="str">
        <f t="shared" si="11"/>
        <v>Yes</v>
      </c>
    </row>
    <row r="25" spans="1:12" x14ac:dyDescent="0.25">
      <c r="A25" s="4" t="s">
        <v>1135</v>
      </c>
      <c r="B25" s="43" t="s">
        <v>213</v>
      </c>
      <c r="C25" s="14">
        <v>2952.9454135999999</v>
      </c>
      <c r="D25" s="11" t="str">
        <f t="shared" si="8"/>
        <v>N/A</v>
      </c>
      <c r="E25" s="14">
        <v>2910.4176066</v>
      </c>
      <c r="F25" s="11" t="str">
        <f t="shared" si="9"/>
        <v>N/A</v>
      </c>
      <c r="G25" s="14">
        <v>3009.4113069</v>
      </c>
      <c r="H25" s="11" t="str">
        <f t="shared" si="10"/>
        <v>N/A</v>
      </c>
      <c r="I25" s="12">
        <v>-1.44</v>
      </c>
      <c r="J25" s="12">
        <v>3.4009999999999998</v>
      </c>
      <c r="K25" s="43" t="s">
        <v>739</v>
      </c>
      <c r="L25" s="9" t="str">
        <f t="shared" si="11"/>
        <v>Yes</v>
      </c>
    </row>
    <row r="26" spans="1:12" x14ac:dyDescent="0.25">
      <c r="A26" s="2" t="s">
        <v>1136</v>
      </c>
      <c r="B26" s="43" t="s">
        <v>213</v>
      </c>
      <c r="C26" s="14">
        <v>5210.3393456000003</v>
      </c>
      <c r="D26" s="11" t="str">
        <f t="shared" si="8"/>
        <v>N/A</v>
      </c>
      <c r="E26" s="14">
        <v>5141.4095114000002</v>
      </c>
      <c r="F26" s="11" t="str">
        <f t="shared" si="9"/>
        <v>N/A</v>
      </c>
      <c r="G26" s="14">
        <v>5238.4562247000003</v>
      </c>
      <c r="H26" s="11" t="str">
        <f t="shared" si="10"/>
        <v>N/A</v>
      </c>
      <c r="I26" s="12">
        <v>-1.32</v>
      </c>
      <c r="J26" s="12">
        <v>1.8879999999999999</v>
      </c>
      <c r="K26" s="43" t="s">
        <v>739</v>
      </c>
      <c r="L26" s="9" t="str">
        <f>IF(J26="Div by 0", "N/A", IF(OR(J26="N/A",K26="N/A"),"N/A", IF(J26&gt;VALUE(MID(K26,1,2)), "No", IF(J26&lt;-1*VALUE(MID(K26,1,2)), "No", "Yes"))))</f>
        <v>Yes</v>
      </c>
    </row>
    <row r="27" spans="1:12" x14ac:dyDescent="0.25">
      <c r="A27" s="2" t="s">
        <v>1137</v>
      </c>
      <c r="B27" s="43" t="s">
        <v>213</v>
      </c>
      <c r="C27" s="14">
        <v>5250.7177035000004</v>
      </c>
      <c r="D27" s="11" t="str">
        <f t="shared" si="8"/>
        <v>N/A</v>
      </c>
      <c r="E27" s="14">
        <v>5151.9127080999997</v>
      </c>
      <c r="F27" s="11" t="str">
        <f t="shared" si="9"/>
        <v>N/A</v>
      </c>
      <c r="G27" s="14">
        <v>5270.9290840000003</v>
      </c>
      <c r="H27" s="11" t="str">
        <f t="shared" si="10"/>
        <v>N/A</v>
      </c>
      <c r="I27" s="12">
        <v>-1.88</v>
      </c>
      <c r="J27" s="12">
        <v>2.31</v>
      </c>
      <c r="K27" s="43" t="s">
        <v>739</v>
      </c>
      <c r="L27" s="9" t="str">
        <f>IF(J27="Div by 0", "N/A", IF(OR(J27="N/A",K27="N/A"),"N/A", IF(J27&gt;VALUE(MID(K27,1,2)), "No", IF(J27&lt;-1*VALUE(MID(K27,1,2)), "No", "Yes"))))</f>
        <v>Yes</v>
      </c>
    </row>
    <row r="28" spans="1:12" x14ac:dyDescent="0.25">
      <c r="A28" s="53" t="s">
        <v>1138</v>
      </c>
      <c r="B28" s="43" t="s">
        <v>213</v>
      </c>
      <c r="C28" s="14">
        <v>9375.4466432999998</v>
      </c>
      <c r="D28" s="11" t="str">
        <f t="shared" si="8"/>
        <v>N/A</v>
      </c>
      <c r="E28" s="14">
        <v>9352.6282233999991</v>
      </c>
      <c r="F28" s="11" t="str">
        <f t="shared" si="9"/>
        <v>N/A</v>
      </c>
      <c r="G28" s="14">
        <v>9108.8332224999995</v>
      </c>
      <c r="H28" s="11" t="str">
        <f t="shared" si="10"/>
        <v>N/A</v>
      </c>
      <c r="I28" s="12">
        <v>-0.24299999999999999</v>
      </c>
      <c r="J28" s="12">
        <v>-2.61</v>
      </c>
      <c r="K28" s="43" t="s">
        <v>739</v>
      </c>
      <c r="L28" s="9" t="str">
        <f>IF(J28="Div by 0", "N/A", IF(K28="N/A","N/A", IF(J28&gt;VALUE(MID(K28,1,2)), "No", IF(J28&lt;-1*VALUE(MID(K28,1,2)), "No", "Yes"))))</f>
        <v>Yes</v>
      </c>
    </row>
    <row r="29" spans="1:12" x14ac:dyDescent="0.25">
      <c r="A29" s="2" t="s">
        <v>1139</v>
      </c>
      <c r="B29" s="43" t="s">
        <v>213</v>
      </c>
      <c r="C29" s="14">
        <v>8765.9536993999991</v>
      </c>
      <c r="D29" s="11" t="str">
        <f t="shared" si="8"/>
        <v>N/A</v>
      </c>
      <c r="E29" s="14">
        <v>8734.8481728000006</v>
      </c>
      <c r="F29" s="11" t="str">
        <f t="shared" si="9"/>
        <v>N/A</v>
      </c>
      <c r="G29" s="14">
        <v>8425.8222949999999</v>
      </c>
      <c r="H29" s="11" t="str">
        <f t="shared" si="10"/>
        <v>N/A</v>
      </c>
      <c r="I29" s="12">
        <v>-0.35499999999999998</v>
      </c>
      <c r="J29" s="12">
        <v>-3.54</v>
      </c>
      <c r="K29" s="43" t="s">
        <v>739</v>
      </c>
      <c r="L29" s="9" t="str">
        <f>IF(J29="Div by 0", "N/A", IF(K29="N/A","N/A", IF(J29&gt;VALUE(MID(K29,1,2)), "No", IF(J29&lt;-1*VALUE(MID(K29,1,2)), "No", "Yes"))))</f>
        <v>Yes</v>
      </c>
    </row>
    <row r="30" spans="1:12" x14ac:dyDescent="0.25">
      <c r="A30" s="2" t="s">
        <v>1140</v>
      </c>
      <c r="B30" s="43" t="s">
        <v>213</v>
      </c>
      <c r="C30" s="14">
        <v>10558.464291</v>
      </c>
      <c r="D30" s="11" t="str">
        <f t="shared" si="8"/>
        <v>N/A</v>
      </c>
      <c r="E30" s="14">
        <v>10512.188854</v>
      </c>
      <c r="F30" s="11" t="str">
        <f t="shared" si="9"/>
        <v>N/A</v>
      </c>
      <c r="G30" s="14">
        <v>10327.736158</v>
      </c>
      <c r="H30" s="11" t="str">
        <f t="shared" si="10"/>
        <v>N/A</v>
      </c>
      <c r="I30" s="12">
        <v>-0.438</v>
      </c>
      <c r="J30" s="12">
        <v>-1.75</v>
      </c>
      <c r="K30" s="43" t="s">
        <v>739</v>
      </c>
      <c r="L30" s="9" t="str">
        <f>IF(J30="Div by 0", "N/A", IF(K30="N/A","N/A", IF(J30&gt;VALUE(MID(K30,1,2)), "No", IF(J30&lt;-1*VALUE(MID(K30,1,2)), "No", "Yes"))))</f>
        <v>Yes</v>
      </c>
    </row>
    <row r="31" spans="1:12" x14ac:dyDescent="0.25">
      <c r="A31" s="2" t="s">
        <v>1141</v>
      </c>
      <c r="B31" s="43" t="s">
        <v>213</v>
      </c>
      <c r="C31" s="14">
        <v>9219.1819240000004</v>
      </c>
      <c r="D31" s="11" t="str">
        <f t="shared" si="8"/>
        <v>N/A</v>
      </c>
      <c r="E31" s="14">
        <v>9230.8591703999991</v>
      </c>
      <c r="F31" s="11" t="str">
        <f t="shared" si="9"/>
        <v>N/A</v>
      </c>
      <c r="G31" s="14">
        <v>8978.2394378999998</v>
      </c>
      <c r="H31" s="11" t="str">
        <f t="shared" si="10"/>
        <v>N/A</v>
      </c>
      <c r="I31" s="12">
        <v>0.12670000000000001</v>
      </c>
      <c r="J31" s="12">
        <v>-2.74</v>
      </c>
      <c r="K31" s="43" t="s">
        <v>739</v>
      </c>
      <c r="L31" s="9" t="str">
        <f>IF(J31="Div by 0", "N/A", IF(OR(J31="N/A",K31="N/A"),"N/A", IF(J31&gt;VALUE(MID(K31,1,2)), "No", IF(J31&lt;-1*VALUE(MID(K31,1,2)), "No", "Yes"))))</f>
        <v>Yes</v>
      </c>
    </row>
    <row r="32" spans="1:12" x14ac:dyDescent="0.25">
      <c r="A32" s="2" t="s">
        <v>1142</v>
      </c>
      <c r="B32" s="43" t="s">
        <v>213</v>
      </c>
      <c r="C32" s="14">
        <v>9616.3982059999998</v>
      </c>
      <c r="D32" s="11" t="str">
        <f t="shared" si="8"/>
        <v>N/A</v>
      </c>
      <c r="E32" s="14">
        <v>9535.1776697999994</v>
      </c>
      <c r="F32" s="11" t="str">
        <f t="shared" si="9"/>
        <v>N/A</v>
      </c>
      <c r="G32" s="14">
        <v>9301.5175092000009</v>
      </c>
      <c r="H32" s="11" t="str">
        <f t="shared" si="10"/>
        <v>N/A</v>
      </c>
      <c r="I32" s="12">
        <v>-0.84499999999999997</v>
      </c>
      <c r="J32" s="12">
        <v>-2.4500000000000002</v>
      </c>
      <c r="K32" s="43" t="s">
        <v>739</v>
      </c>
      <c r="L32" s="9" t="str">
        <f>IF(J32="Div by 0", "N/A", IF(OR(J32="N/A",K32="N/A"),"N/A", IF(J32&gt;VALUE(MID(K32,1,2)), "No", IF(J32&lt;-1*VALUE(MID(K32,1,2)), "No", "Yes"))))</f>
        <v>Yes</v>
      </c>
    </row>
    <row r="33" spans="1:12" x14ac:dyDescent="0.25">
      <c r="A33" s="2" t="s">
        <v>1718</v>
      </c>
      <c r="B33" s="43" t="s">
        <v>213</v>
      </c>
      <c r="C33" s="14">
        <v>7813.7678161000003</v>
      </c>
      <c r="D33" s="11" t="str">
        <f t="shared" si="8"/>
        <v>N/A</v>
      </c>
      <c r="E33" s="14">
        <v>8835.4325700000009</v>
      </c>
      <c r="F33" s="11" t="str">
        <f t="shared" si="9"/>
        <v>N/A</v>
      </c>
      <c r="G33" s="14">
        <v>8141.0406977000002</v>
      </c>
      <c r="H33" s="11" t="str">
        <f t="shared" si="10"/>
        <v>N/A</v>
      </c>
      <c r="I33" s="12">
        <v>13.08</v>
      </c>
      <c r="J33" s="12">
        <v>-7.86</v>
      </c>
      <c r="K33" s="43" t="s">
        <v>739</v>
      </c>
      <c r="L33" s="9" t="str">
        <f t="shared" ref="L33:L45" si="12">IF(J33="Div by 0", "N/A", IF(K33="N/A","N/A", IF(J33&gt;VALUE(MID(K33,1,2)), "No", IF(J33&lt;-1*VALUE(MID(K33,1,2)), "No", "Yes"))))</f>
        <v>Yes</v>
      </c>
    </row>
    <row r="34" spans="1:12" x14ac:dyDescent="0.25">
      <c r="A34" s="2" t="s">
        <v>1719</v>
      </c>
      <c r="B34" s="43" t="s">
        <v>213</v>
      </c>
      <c r="C34" s="14">
        <v>839.71166306999999</v>
      </c>
      <c r="D34" s="11" t="str">
        <f t="shared" si="8"/>
        <v>N/A</v>
      </c>
      <c r="E34" s="14">
        <v>963.47880040999996</v>
      </c>
      <c r="F34" s="11" t="str">
        <f t="shared" si="9"/>
        <v>N/A</v>
      </c>
      <c r="G34" s="14">
        <v>1122.3529152000001</v>
      </c>
      <c r="H34" s="11" t="str">
        <f t="shared" si="10"/>
        <v>N/A</v>
      </c>
      <c r="I34" s="12">
        <v>14.74</v>
      </c>
      <c r="J34" s="12">
        <v>16.489999999999998</v>
      </c>
      <c r="K34" s="43" t="s">
        <v>739</v>
      </c>
      <c r="L34" s="9" t="str">
        <f t="shared" si="12"/>
        <v>Yes</v>
      </c>
    </row>
    <row r="35" spans="1:12" x14ac:dyDescent="0.25">
      <c r="A35" s="2" t="s">
        <v>1720</v>
      </c>
      <c r="B35" s="43" t="s">
        <v>213</v>
      </c>
      <c r="C35" s="14">
        <v>8885.3410884999994</v>
      </c>
      <c r="D35" s="11" t="str">
        <f t="shared" si="8"/>
        <v>N/A</v>
      </c>
      <c r="E35" s="14">
        <v>8967.5827298000004</v>
      </c>
      <c r="F35" s="11" t="str">
        <f t="shared" si="9"/>
        <v>N/A</v>
      </c>
      <c r="G35" s="14">
        <v>8679.1421759000004</v>
      </c>
      <c r="H35" s="11" t="str">
        <f t="shared" si="10"/>
        <v>N/A</v>
      </c>
      <c r="I35" s="12">
        <v>0.92559999999999998</v>
      </c>
      <c r="J35" s="12">
        <v>-3.22</v>
      </c>
      <c r="K35" s="43" t="s">
        <v>739</v>
      </c>
      <c r="L35" s="9" t="str">
        <f t="shared" si="12"/>
        <v>Yes</v>
      </c>
    </row>
    <row r="36" spans="1:12" x14ac:dyDescent="0.25">
      <c r="A36" s="2" t="s">
        <v>1721</v>
      </c>
      <c r="B36" s="43" t="s">
        <v>213</v>
      </c>
      <c r="C36" s="14">
        <v>492.85704023</v>
      </c>
      <c r="D36" s="11" t="str">
        <f t="shared" si="8"/>
        <v>N/A</v>
      </c>
      <c r="E36" s="14">
        <v>511.50404858000002</v>
      </c>
      <c r="F36" s="11" t="str">
        <f t="shared" si="9"/>
        <v>N/A</v>
      </c>
      <c r="G36" s="14">
        <v>568.41869323000003</v>
      </c>
      <c r="H36" s="11" t="str">
        <f t="shared" si="10"/>
        <v>N/A</v>
      </c>
      <c r="I36" s="12">
        <v>3.7829999999999999</v>
      </c>
      <c r="J36" s="12">
        <v>11.13</v>
      </c>
      <c r="K36" s="43" t="s">
        <v>739</v>
      </c>
      <c r="L36" s="9" t="str">
        <f t="shared" si="12"/>
        <v>Yes</v>
      </c>
    </row>
    <row r="37" spans="1:12" x14ac:dyDescent="0.25">
      <c r="A37" s="2" t="s">
        <v>1722</v>
      </c>
      <c r="B37" s="43" t="s">
        <v>213</v>
      </c>
      <c r="C37" s="14">
        <v>4698.3508229999998</v>
      </c>
      <c r="D37" s="11" t="str">
        <f t="shared" si="8"/>
        <v>N/A</v>
      </c>
      <c r="E37" s="14">
        <v>5144.3094424999999</v>
      </c>
      <c r="F37" s="11" t="str">
        <f t="shared" si="9"/>
        <v>N/A</v>
      </c>
      <c r="G37" s="14">
        <v>5357.3946116999996</v>
      </c>
      <c r="H37" s="11" t="str">
        <f t="shared" si="10"/>
        <v>N/A</v>
      </c>
      <c r="I37" s="12">
        <v>9.4920000000000009</v>
      </c>
      <c r="J37" s="12">
        <v>4.1420000000000003</v>
      </c>
      <c r="K37" s="43" t="s">
        <v>739</v>
      </c>
      <c r="L37" s="9" t="str">
        <f t="shared" si="12"/>
        <v>Yes</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426.83285405999999</v>
      </c>
      <c r="D39" s="11" t="str">
        <f t="shared" si="8"/>
        <v>N/A</v>
      </c>
      <c r="E39" s="14">
        <v>450.44577045</v>
      </c>
      <c r="F39" s="11" t="str">
        <f t="shared" si="9"/>
        <v>N/A</v>
      </c>
      <c r="G39" s="14">
        <v>589.73788777000004</v>
      </c>
      <c r="H39" s="11" t="str">
        <f t="shared" si="10"/>
        <v>N/A</v>
      </c>
      <c r="I39" s="12">
        <v>5.532</v>
      </c>
      <c r="J39" s="12">
        <v>30.92</v>
      </c>
      <c r="K39" s="43" t="s">
        <v>739</v>
      </c>
      <c r="L39" s="9" t="str">
        <f t="shared" si="12"/>
        <v>No</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27808.042755999999</v>
      </c>
      <c r="D41" s="11" t="str">
        <f t="shared" si="8"/>
        <v>N/A</v>
      </c>
      <c r="E41" s="14">
        <v>27695.538886999999</v>
      </c>
      <c r="F41" s="11" t="str">
        <f t="shared" si="9"/>
        <v>N/A</v>
      </c>
      <c r="G41" s="14">
        <v>28068.771906000002</v>
      </c>
      <c r="H41" s="11" t="str">
        <f t="shared" si="10"/>
        <v>N/A</v>
      </c>
      <c r="I41" s="12">
        <v>-0.40500000000000003</v>
      </c>
      <c r="J41" s="12">
        <v>1.3480000000000001</v>
      </c>
      <c r="K41" s="43" t="s">
        <v>739</v>
      </c>
      <c r="L41" s="9" t="str">
        <f t="shared" si="12"/>
        <v>Yes</v>
      </c>
    </row>
    <row r="42" spans="1:12" x14ac:dyDescent="0.25">
      <c r="A42" s="2" t="s">
        <v>1727</v>
      </c>
      <c r="B42" s="43" t="s">
        <v>213</v>
      </c>
      <c r="C42" s="14">
        <v>1227.3801607</v>
      </c>
      <c r="D42" s="11" t="str">
        <f t="shared" si="8"/>
        <v>N/A</v>
      </c>
      <c r="E42" s="14">
        <v>1440.6363756999999</v>
      </c>
      <c r="F42" s="11" t="str">
        <f t="shared" si="9"/>
        <v>N/A</v>
      </c>
      <c r="G42" s="14">
        <v>1183.5752513</v>
      </c>
      <c r="H42" s="11" t="str">
        <f t="shared" si="10"/>
        <v>N/A</v>
      </c>
      <c r="I42" s="12">
        <v>17.37</v>
      </c>
      <c r="J42" s="12">
        <v>-17.8</v>
      </c>
      <c r="K42" s="43" t="s">
        <v>739</v>
      </c>
      <c r="L42" s="9" t="str">
        <f t="shared" si="12"/>
        <v>Yes</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15352.791879</v>
      </c>
      <c r="D44" s="11" t="str">
        <f t="shared" si="8"/>
        <v>N/A</v>
      </c>
      <c r="E44" s="14">
        <v>15343.670163999999</v>
      </c>
      <c r="F44" s="11" t="str">
        <f t="shared" si="9"/>
        <v>N/A</v>
      </c>
      <c r="G44" s="14">
        <v>15100.669707999999</v>
      </c>
      <c r="H44" s="11" t="str">
        <f t="shared" si="10"/>
        <v>N/A</v>
      </c>
      <c r="I44" s="12">
        <v>-5.8999999999999997E-2</v>
      </c>
      <c r="J44" s="12">
        <v>-1.58</v>
      </c>
      <c r="K44" s="43" t="s">
        <v>739</v>
      </c>
      <c r="L44" s="9" t="str">
        <f t="shared" si="12"/>
        <v>Yes</v>
      </c>
    </row>
    <row r="45" spans="1:12" ht="25" x14ac:dyDescent="0.25">
      <c r="A45" s="2" t="s">
        <v>1144</v>
      </c>
      <c r="B45" s="43" t="s">
        <v>213</v>
      </c>
      <c r="C45" s="14">
        <v>554.69250471999999</v>
      </c>
      <c r="D45" s="11" t="str">
        <f t="shared" si="8"/>
        <v>N/A</v>
      </c>
      <c r="E45" s="14">
        <v>601.88279334000003</v>
      </c>
      <c r="F45" s="11" t="str">
        <f t="shared" si="9"/>
        <v>N/A</v>
      </c>
      <c r="G45" s="14">
        <v>722.32366019000006</v>
      </c>
      <c r="H45" s="11" t="str">
        <f t="shared" si="10"/>
        <v>N/A</v>
      </c>
      <c r="I45" s="12">
        <v>8.5069999999999997</v>
      </c>
      <c r="J45" s="12">
        <v>20.010000000000002</v>
      </c>
      <c r="K45" s="43" t="s">
        <v>739</v>
      </c>
      <c r="L45" s="9" t="str">
        <f t="shared" si="12"/>
        <v>Yes</v>
      </c>
    </row>
    <row r="46" spans="1:12" x14ac:dyDescent="0.25">
      <c r="A46" s="2" t="s">
        <v>1145</v>
      </c>
      <c r="B46" s="35" t="s">
        <v>213</v>
      </c>
      <c r="C46" s="45">
        <v>39101.490875000003</v>
      </c>
      <c r="D46" s="11" t="str">
        <f t="shared" si="8"/>
        <v>N/A</v>
      </c>
      <c r="E46" s="45">
        <v>39437.173441999999</v>
      </c>
      <c r="F46" s="11" t="str">
        <f t="shared" si="9"/>
        <v>N/A</v>
      </c>
      <c r="G46" s="45">
        <v>39732.433415</v>
      </c>
      <c r="H46" s="11" t="str">
        <f t="shared" si="10"/>
        <v>N/A</v>
      </c>
      <c r="I46" s="12">
        <v>0.85850000000000004</v>
      </c>
      <c r="J46" s="12">
        <v>0.74870000000000003</v>
      </c>
      <c r="K46" s="43" t="s">
        <v>739</v>
      </c>
      <c r="L46" s="9" t="str">
        <f>IF(J46="Div by 0", "N/A", IF(K46="N/A","N/A", IF(J46&gt;VALUE(MID(K46,1,2)), "No", IF(J46&lt;-1*VALUE(MID(K46,1,2)), "No", "Yes"))))</f>
        <v>Yes</v>
      </c>
    </row>
    <row r="47" spans="1:12" x14ac:dyDescent="0.25">
      <c r="A47" s="54" t="s">
        <v>1146</v>
      </c>
      <c r="B47" s="35" t="s">
        <v>213</v>
      </c>
      <c r="C47" s="45">
        <v>35272.945035999997</v>
      </c>
      <c r="D47" s="11" t="str">
        <f t="shared" si="8"/>
        <v>N/A</v>
      </c>
      <c r="E47" s="45">
        <v>36773.062604999999</v>
      </c>
      <c r="F47" s="11" t="str">
        <f t="shared" si="9"/>
        <v>N/A</v>
      </c>
      <c r="G47" s="45">
        <v>37426.868493000002</v>
      </c>
      <c r="H47" s="11" t="str">
        <f t="shared" si="10"/>
        <v>N/A</v>
      </c>
      <c r="I47" s="12">
        <v>4.2530000000000001</v>
      </c>
      <c r="J47" s="12">
        <v>1.778</v>
      </c>
      <c r="K47" s="43" t="s">
        <v>739</v>
      </c>
      <c r="L47" s="9" t="str">
        <f>IF(J47="Div by 0", "N/A", IF(K47="N/A","N/A", IF(J47&gt;VALUE(MID(K47,1,2)), "No", IF(J47&lt;-1*VALUE(MID(K47,1,2)), "No", "Yes"))))</f>
        <v>Yes</v>
      </c>
    </row>
    <row r="48" spans="1:12" ht="25" x14ac:dyDescent="0.25">
      <c r="A48" s="2" t="s">
        <v>1147</v>
      </c>
      <c r="B48" s="35" t="s">
        <v>213</v>
      </c>
      <c r="C48" s="45">
        <v>38262.165860000001</v>
      </c>
      <c r="D48" s="11" t="str">
        <f t="shared" si="8"/>
        <v>N/A</v>
      </c>
      <c r="E48" s="45">
        <v>41097.798245999998</v>
      </c>
      <c r="F48" s="11" t="str">
        <f t="shared" si="9"/>
        <v>N/A</v>
      </c>
      <c r="G48" s="45">
        <v>43392.120935999999</v>
      </c>
      <c r="H48" s="11" t="str">
        <f t="shared" si="10"/>
        <v>N/A</v>
      </c>
      <c r="I48" s="12">
        <v>7.4109999999999996</v>
      </c>
      <c r="J48" s="12">
        <v>5.5830000000000002</v>
      </c>
      <c r="K48" s="43" t="s">
        <v>739</v>
      </c>
      <c r="L48" s="9" t="str">
        <f>IF(J48="Div by 0", "N/A", IF(K48="N/A","N/A", IF(J48&gt;VALUE(MID(K48,1,2)), "No", IF(J48&lt;-1*VALUE(MID(K48,1,2)), "No", "Yes"))))</f>
        <v>Yes</v>
      </c>
    </row>
    <row r="49" spans="1:12" x14ac:dyDescent="0.25">
      <c r="A49" s="6" t="s">
        <v>1148</v>
      </c>
      <c r="B49" s="35" t="s">
        <v>213</v>
      </c>
      <c r="C49" s="45" t="s">
        <v>1746</v>
      </c>
      <c r="D49" s="11" t="str">
        <f t="shared" si="8"/>
        <v>N/A</v>
      </c>
      <c r="E49" s="45" t="s">
        <v>1746</v>
      </c>
      <c r="F49" s="11" t="str">
        <f t="shared" si="9"/>
        <v>N/A</v>
      </c>
      <c r="G49" s="45" t="s">
        <v>1746</v>
      </c>
      <c r="H49" s="11" t="str">
        <f t="shared" si="10"/>
        <v>N/A</v>
      </c>
      <c r="I49" s="12" t="s">
        <v>1746</v>
      </c>
      <c r="J49" s="12" t="s">
        <v>1746</v>
      </c>
      <c r="K49" s="43" t="s">
        <v>739</v>
      </c>
      <c r="L49" s="9" t="str">
        <f t="shared" ref="L49:L59" si="13">IF(J49="Div by 0", "N/A", IF(K49="N/A","N/A", IF(J49&gt;VALUE(MID(K49,1,2)), "No", IF(J49&lt;-1*VALUE(MID(K49,1,2)), "No", "Yes"))))</f>
        <v>N/A</v>
      </c>
    </row>
    <row r="50" spans="1:12" ht="25" x14ac:dyDescent="0.25">
      <c r="A50" s="2" t="s">
        <v>1149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3"/>
        <v>N/A</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t="s">
        <v>1746</v>
      </c>
      <c r="D52" s="11" t="str">
        <f t="shared" si="14"/>
        <v>N/A</v>
      </c>
      <c r="E52" s="45" t="s">
        <v>1746</v>
      </c>
      <c r="F52" s="11" t="str">
        <f t="shared" si="15"/>
        <v>N/A</v>
      </c>
      <c r="G52" s="45" t="s">
        <v>1746</v>
      </c>
      <c r="H52" s="11" t="str">
        <f t="shared" si="16"/>
        <v>N/A</v>
      </c>
      <c r="I52" s="12" t="s">
        <v>1746</v>
      </c>
      <c r="J52" s="12" t="s">
        <v>1746</v>
      </c>
      <c r="K52" s="43" t="s">
        <v>739</v>
      </c>
      <c r="L52" s="9" t="str">
        <f t="shared" si="13"/>
        <v>N/A</v>
      </c>
    </row>
    <row r="53" spans="1:12" ht="25" x14ac:dyDescent="0.25">
      <c r="A53" s="2" t="s">
        <v>1152</v>
      </c>
      <c r="B53" s="35" t="s">
        <v>213</v>
      </c>
      <c r="C53" s="45" t="s">
        <v>1746</v>
      </c>
      <c r="D53" s="11" t="str">
        <f t="shared" si="14"/>
        <v>N/A</v>
      </c>
      <c r="E53" s="45" t="s">
        <v>1746</v>
      </c>
      <c r="F53" s="11" t="str">
        <f t="shared" si="15"/>
        <v>N/A</v>
      </c>
      <c r="G53" s="45" t="s">
        <v>1746</v>
      </c>
      <c r="H53" s="11" t="str">
        <f t="shared" si="16"/>
        <v>N/A</v>
      </c>
      <c r="I53" s="12" t="s">
        <v>1746</v>
      </c>
      <c r="J53" s="12" t="s">
        <v>1746</v>
      </c>
      <c r="K53" s="43" t="s">
        <v>739</v>
      </c>
      <c r="L53" s="9" t="str">
        <f t="shared" si="13"/>
        <v>N/A</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t="s">
        <v>1746</v>
      </c>
      <c r="D55" s="11" t="str">
        <f t="shared" si="14"/>
        <v>N/A</v>
      </c>
      <c r="E55" s="45" t="s">
        <v>1746</v>
      </c>
      <c r="F55" s="11" t="str">
        <f t="shared" si="15"/>
        <v>N/A</v>
      </c>
      <c r="G55" s="45" t="s">
        <v>1746</v>
      </c>
      <c r="H55" s="11" t="str">
        <f t="shared" si="16"/>
        <v>N/A</v>
      </c>
      <c r="I55" s="12" t="s">
        <v>1746</v>
      </c>
      <c r="J55" s="12" t="s">
        <v>1746</v>
      </c>
      <c r="K55" s="43" t="s">
        <v>739</v>
      </c>
      <c r="L55" s="9" t="str">
        <f t="shared" si="13"/>
        <v>N/A</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t="s">
        <v>1746</v>
      </c>
      <c r="D57" s="11" t="str">
        <f t="shared" si="14"/>
        <v>N/A</v>
      </c>
      <c r="E57" s="45" t="s">
        <v>1746</v>
      </c>
      <c r="F57" s="11" t="str">
        <f t="shared" si="15"/>
        <v>N/A</v>
      </c>
      <c r="G57" s="45" t="s">
        <v>1746</v>
      </c>
      <c r="H57" s="11" t="str">
        <f t="shared" si="16"/>
        <v>N/A</v>
      </c>
      <c r="I57" s="12" t="s">
        <v>1746</v>
      </c>
      <c r="J57" s="12" t="s">
        <v>1746</v>
      </c>
      <c r="K57" s="43" t="s">
        <v>739</v>
      </c>
      <c r="L57" s="9" t="str">
        <f t="shared" si="13"/>
        <v>N/A</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0</v>
      </c>
      <c r="F60" s="11" t="str">
        <f t="shared" si="15"/>
        <v>N/A</v>
      </c>
      <c r="G60" s="45">
        <v>0</v>
      </c>
      <c r="H60" s="11" t="str">
        <f t="shared" si="16"/>
        <v>N/A</v>
      </c>
      <c r="I60" s="12" t="s">
        <v>213</v>
      </c>
      <c r="J60" s="12" t="s">
        <v>1746</v>
      </c>
      <c r="K60" s="43" t="s">
        <v>739</v>
      </c>
      <c r="L60" s="9" t="str">
        <f t="shared" ref="L60:L70" si="17">IF(J60="Div by 0", "N/A", IF(K60="N/A","N/A", IF(J60&gt;VALUE(MID(K60,1,2)), "No", IF(J60&lt;-1*VALUE(MID(K60,1,2)), "No", "Yes"))))</f>
        <v>N/A</v>
      </c>
    </row>
    <row r="61" spans="1:12" ht="25" x14ac:dyDescent="0.25">
      <c r="A61" s="2" t="s">
        <v>1159</v>
      </c>
      <c r="B61" s="35" t="s">
        <v>213</v>
      </c>
      <c r="C61" s="45" t="s">
        <v>213</v>
      </c>
      <c r="D61" s="11" t="str">
        <f t="shared" si="14"/>
        <v>N/A</v>
      </c>
      <c r="E61" s="45">
        <v>0</v>
      </c>
      <c r="F61" s="11" t="str">
        <f t="shared" si="15"/>
        <v>N/A</v>
      </c>
      <c r="G61" s="45">
        <v>0</v>
      </c>
      <c r="H61" s="11" t="str">
        <f t="shared" si="16"/>
        <v>N/A</v>
      </c>
      <c r="I61" s="12" t="s">
        <v>213</v>
      </c>
      <c r="J61" s="12" t="s">
        <v>1746</v>
      </c>
      <c r="K61" s="43" t="s">
        <v>739</v>
      </c>
      <c r="L61" s="9" t="str">
        <f t="shared" si="17"/>
        <v>N/A</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0</v>
      </c>
      <c r="F63" s="11" t="str">
        <f t="shared" si="15"/>
        <v>N/A</v>
      </c>
      <c r="G63" s="45">
        <v>0</v>
      </c>
      <c r="H63" s="11" t="str">
        <f t="shared" si="16"/>
        <v>N/A</v>
      </c>
      <c r="I63" s="12" t="s">
        <v>213</v>
      </c>
      <c r="J63" s="12" t="s">
        <v>1746</v>
      </c>
      <c r="K63" s="43" t="s">
        <v>739</v>
      </c>
      <c r="L63" s="9" t="str">
        <f t="shared" si="17"/>
        <v>N/A</v>
      </c>
    </row>
    <row r="64" spans="1:12" ht="25" x14ac:dyDescent="0.25">
      <c r="A64" s="2" t="s">
        <v>1162</v>
      </c>
      <c r="B64" s="35" t="s">
        <v>213</v>
      </c>
      <c r="C64" s="45" t="s">
        <v>213</v>
      </c>
      <c r="D64" s="11" t="str">
        <f t="shared" si="14"/>
        <v>N/A</v>
      </c>
      <c r="E64" s="45">
        <v>0</v>
      </c>
      <c r="F64" s="11" t="str">
        <f t="shared" si="15"/>
        <v>N/A</v>
      </c>
      <c r="G64" s="45">
        <v>0</v>
      </c>
      <c r="H64" s="11" t="str">
        <f t="shared" si="16"/>
        <v>N/A</v>
      </c>
      <c r="I64" s="12" t="s">
        <v>213</v>
      </c>
      <c r="J64" s="12" t="s">
        <v>1746</v>
      </c>
      <c r="K64" s="43" t="s">
        <v>739</v>
      </c>
      <c r="L64" s="9" t="str">
        <f t="shared" si="17"/>
        <v>N/A</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0</v>
      </c>
      <c r="F66" s="11" t="str">
        <f t="shared" si="15"/>
        <v>N/A</v>
      </c>
      <c r="G66" s="45">
        <v>0</v>
      </c>
      <c r="H66" s="11" t="str">
        <f t="shared" si="16"/>
        <v>N/A</v>
      </c>
      <c r="I66" s="12" t="s">
        <v>213</v>
      </c>
      <c r="J66" s="12" t="s">
        <v>1746</v>
      </c>
      <c r="K66" s="43" t="s">
        <v>739</v>
      </c>
      <c r="L66" s="9" t="str">
        <f t="shared" si="17"/>
        <v>N/A</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0</v>
      </c>
      <c r="F68" s="11" t="str">
        <f t="shared" si="15"/>
        <v>N/A</v>
      </c>
      <c r="G68" s="45">
        <v>0</v>
      </c>
      <c r="H68" s="11" t="str">
        <f t="shared" si="16"/>
        <v>N/A</v>
      </c>
      <c r="I68" s="12" t="s">
        <v>213</v>
      </c>
      <c r="J68" s="12" t="s">
        <v>1746</v>
      </c>
      <c r="K68" s="43" t="s">
        <v>739</v>
      </c>
      <c r="L68" s="9" t="str">
        <f t="shared" si="17"/>
        <v>N/A</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t="s">
        <v>1746</v>
      </c>
      <c r="D71" s="11" t="str">
        <f t="shared" si="14"/>
        <v>N/A</v>
      </c>
      <c r="E71" s="45" t="s">
        <v>1746</v>
      </c>
      <c r="F71" s="11" t="str">
        <f t="shared" si="15"/>
        <v>N/A</v>
      </c>
      <c r="G71" s="45" t="s">
        <v>1746</v>
      </c>
      <c r="H71" s="11" t="str">
        <f t="shared" si="16"/>
        <v>N/A</v>
      </c>
      <c r="I71" s="12" t="s">
        <v>1746</v>
      </c>
      <c r="J71" s="12" t="s">
        <v>1746</v>
      </c>
      <c r="K71" s="43" t="s">
        <v>739</v>
      </c>
      <c r="L71" s="9" t="str">
        <f t="shared" ref="L71:L81" si="18">IF(J71="Div by 0", "N/A", IF(K71="N/A","N/A", IF(J71&gt;VALUE(MID(K71,1,2)), "No", IF(J71&lt;-1*VALUE(MID(K71,1,2)), "No", "Yes"))))</f>
        <v>N/A</v>
      </c>
    </row>
    <row r="72" spans="1:12" ht="25" x14ac:dyDescent="0.25">
      <c r="A72" s="2" t="s">
        <v>1170</v>
      </c>
      <c r="B72" s="35" t="s">
        <v>213</v>
      </c>
      <c r="C72" s="45" t="s">
        <v>1746</v>
      </c>
      <c r="D72" s="11" t="str">
        <f t="shared" si="14"/>
        <v>N/A</v>
      </c>
      <c r="E72" s="45" t="s">
        <v>1746</v>
      </c>
      <c r="F72" s="11" t="str">
        <f t="shared" si="15"/>
        <v>N/A</v>
      </c>
      <c r="G72" s="45" t="s">
        <v>1746</v>
      </c>
      <c r="H72" s="11" t="str">
        <f t="shared" si="16"/>
        <v>N/A</v>
      </c>
      <c r="I72" s="12" t="s">
        <v>1746</v>
      </c>
      <c r="J72" s="12" t="s">
        <v>1746</v>
      </c>
      <c r="K72" s="43" t="s">
        <v>739</v>
      </c>
      <c r="L72" s="9" t="str">
        <f t="shared" si="18"/>
        <v>N/A</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t="s">
        <v>1746</v>
      </c>
      <c r="D74" s="11" t="str">
        <f t="shared" si="14"/>
        <v>N/A</v>
      </c>
      <c r="E74" s="45" t="s">
        <v>1746</v>
      </c>
      <c r="F74" s="11" t="str">
        <f t="shared" si="15"/>
        <v>N/A</v>
      </c>
      <c r="G74" s="45" t="s">
        <v>1746</v>
      </c>
      <c r="H74" s="11" t="str">
        <f t="shared" si="16"/>
        <v>N/A</v>
      </c>
      <c r="I74" s="12" t="s">
        <v>1746</v>
      </c>
      <c r="J74" s="12" t="s">
        <v>1746</v>
      </c>
      <c r="K74" s="43" t="s">
        <v>739</v>
      </c>
      <c r="L74" s="9" t="str">
        <f t="shared" si="18"/>
        <v>N/A</v>
      </c>
    </row>
    <row r="75" spans="1:12" ht="25" x14ac:dyDescent="0.25">
      <c r="A75" s="2" t="s">
        <v>1173</v>
      </c>
      <c r="B75" s="35" t="s">
        <v>213</v>
      </c>
      <c r="C75" s="45" t="s">
        <v>1746</v>
      </c>
      <c r="D75" s="11" t="str">
        <f t="shared" si="14"/>
        <v>N/A</v>
      </c>
      <c r="E75" s="45" t="s">
        <v>1746</v>
      </c>
      <c r="F75" s="11" t="str">
        <f t="shared" si="15"/>
        <v>N/A</v>
      </c>
      <c r="G75" s="45" t="s">
        <v>1746</v>
      </c>
      <c r="H75" s="11" t="str">
        <f t="shared" si="16"/>
        <v>N/A</v>
      </c>
      <c r="I75" s="12" t="s">
        <v>1746</v>
      </c>
      <c r="J75" s="12" t="s">
        <v>1746</v>
      </c>
      <c r="K75" s="43" t="s">
        <v>739</v>
      </c>
      <c r="L75" s="9" t="str">
        <f t="shared" si="18"/>
        <v>N/A</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t="s">
        <v>1746</v>
      </c>
      <c r="D77" s="11" t="str">
        <f t="shared" si="14"/>
        <v>N/A</v>
      </c>
      <c r="E77" s="45" t="s">
        <v>1746</v>
      </c>
      <c r="F77" s="11" t="str">
        <f t="shared" si="15"/>
        <v>N/A</v>
      </c>
      <c r="G77" s="45" t="s">
        <v>1746</v>
      </c>
      <c r="H77" s="11" t="str">
        <f t="shared" si="16"/>
        <v>N/A</v>
      </c>
      <c r="I77" s="12" t="s">
        <v>1746</v>
      </c>
      <c r="J77" s="12" t="s">
        <v>1746</v>
      </c>
      <c r="K77" s="43" t="s">
        <v>739</v>
      </c>
      <c r="L77" s="9" t="str">
        <f t="shared" si="18"/>
        <v>N/A</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t="s">
        <v>1746</v>
      </c>
      <c r="D79" s="11" t="str">
        <f t="shared" si="14"/>
        <v>N/A</v>
      </c>
      <c r="E79" s="45" t="s">
        <v>1746</v>
      </c>
      <c r="F79" s="11" t="str">
        <f t="shared" si="15"/>
        <v>N/A</v>
      </c>
      <c r="G79" s="45" t="s">
        <v>1746</v>
      </c>
      <c r="H79" s="11" t="str">
        <f t="shared" si="16"/>
        <v>N/A</v>
      </c>
      <c r="I79" s="12" t="s">
        <v>1746</v>
      </c>
      <c r="J79" s="12" t="s">
        <v>1746</v>
      </c>
      <c r="K79" s="43" t="s">
        <v>739</v>
      </c>
      <c r="L79" s="9" t="str">
        <f t="shared" si="18"/>
        <v>N/A</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179629733</v>
      </c>
      <c r="F82" s="11" t="str">
        <f t="shared" si="15"/>
        <v>N/A</v>
      </c>
      <c r="G82" s="45">
        <v>183045110</v>
      </c>
      <c r="H82" s="11" t="str">
        <f t="shared" si="16"/>
        <v>N/A</v>
      </c>
      <c r="I82" s="12" t="s">
        <v>213</v>
      </c>
      <c r="J82" s="12">
        <v>1.901</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6229</v>
      </c>
      <c r="F83" s="11" t="str">
        <f t="shared" ref="F83:F114" si="21">IF($B83="N/A","N/A",IF(E83&gt;10,"No",IF(E83&lt;-10,"No","Yes")))</f>
        <v>N/A</v>
      </c>
      <c r="G83" s="36">
        <v>6313</v>
      </c>
      <c r="H83" s="11" t="str">
        <f t="shared" ref="H83:H114" si="22">IF($B83="N/A","N/A",IF(G83&gt;10,"No",IF(G83&lt;-10,"No","Yes")))</f>
        <v>N/A</v>
      </c>
      <c r="I83" s="12" t="s">
        <v>213</v>
      </c>
      <c r="J83" s="12">
        <v>1.349</v>
      </c>
      <c r="K83" s="43" t="s">
        <v>739</v>
      </c>
      <c r="L83" s="9" t="str">
        <f t="shared" si="19"/>
        <v>Yes</v>
      </c>
    </row>
    <row r="84" spans="1:12" x14ac:dyDescent="0.25">
      <c r="A84" s="2" t="s">
        <v>358</v>
      </c>
      <c r="B84" s="35" t="s">
        <v>213</v>
      </c>
      <c r="C84" s="45" t="s">
        <v>213</v>
      </c>
      <c r="D84" s="11" t="str">
        <f t="shared" si="20"/>
        <v>N/A</v>
      </c>
      <c r="E84" s="45">
        <v>28837.65179</v>
      </c>
      <c r="F84" s="11" t="str">
        <f t="shared" si="21"/>
        <v>N/A</v>
      </c>
      <c r="G84" s="45">
        <v>28994.948519000001</v>
      </c>
      <c r="H84" s="11" t="str">
        <f t="shared" si="22"/>
        <v>N/A</v>
      </c>
      <c r="I84" s="12" t="s">
        <v>213</v>
      </c>
      <c r="J84" s="12">
        <v>0.54549999999999998</v>
      </c>
      <c r="K84" s="43" t="s">
        <v>739</v>
      </c>
      <c r="L84" s="9" t="str">
        <f t="shared" si="19"/>
        <v>Yes</v>
      </c>
    </row>
    <row r="85" spans="1:12" ht="25" x14ac:dyDescent="0.25">
      <c r="A85" s="2" t="s">
        <v>1180</v>
      </c>
      <c r="B85" s="35" t="s">
        <v>213</v>
      </c>
      <c r="C85" s="45" t="s">
        <v>213</v>
      </c>
      <c r="D85" s="11" t="str">
        <f t="shared" si="20"/>
        <v>N/A</v>
      </c>
      <c r="E85" s="45">
        <v>902774</v>
      </c>
      <c r="F85" s="11" t="str">
        <f t="shared" si="21"/>
        <v>N/A</v>
      </c>
      <c r="G85" s="45">
        <v>759106</v>
      </c>
      <c r="H85" s="11" t="str">
        <f t="shared" si="22"/>
        <v>N/A</v>
      </c>
      <c r="I85" s="12" t="s">
        <v>213</v>
      </c>
      <c r="J85" s="12">
        <v>-15.9</v>
      </c>
      <c r="K85" s="43" t="s">
        <v>739</v>
      </c>
      <c r="L85" s="9" t="str">
        <f t="shared" si="19"/>
        <v>Yes</v>
      </c>
    </row>
    <row r="86" spans="1:12" x14ac:dyDescent="0.25">
      <c r="A86" s="2" t="s">
        <v>729</v>
      </c>
      <c r="B86" s="35" t="s">
        <v>213</v>
      </c>
      <c r="C86" s="45" t="s">
        <v>213</v>
      </c>
      <c r="D86" s="11" t="str">
        <f t="shared" si="20"/>
        <v>N/A</v>
      </c>
      <c r="E86" s="36">
        <v>85</v>
      </c>
      <c r="F86" s="11" t="str">
        <f t="shared" si="21"/>
        <v>N/A</v>
      </c>
      <c r="G86" s="36">
        <v>75</v>
      </c>
      <c r="H86" s="11" t="str">
        <f t="shared" si="22"/>
        <v>N/A</v>
      </c>
      <c r="I86" s="12" t="s">
        <v>213</v>
      </c>
      <c r="J86" s="12">
        <v>-11.8</v>
      </c>
      <c r="K86" s="43" t="s">
        <v>739</v>
      </c>
      <c r="L86" s="9" t="str">
        <f t="shared" si="19"/>
        <v>Yes</v>
      </c>
    </row>
    <row r="87" spans="1:12" ht="25" x14ac:dyDescent="0.25">
      <c r="A87" s="2" t="s">
        <v>1181</v>
      </c>
      <c r="B87" s="35" t="s">
        <v>213</v>
      </c>
      <c r="C87" s="45" t="s">
        <v>213</v>
      </c>
      <c r="D87" s="11" t="str">
        <f t="shared" si="20"/>
        <v>N/A</v>
      </c>
      <c r="E87" s="45">
        <v>10620.870588</v>
      </c>
      <c r="F87" s="11" t="str">
        <f t="shared" si="21"/>
        <v>N/A</v>
      </c>
      <c r="G87" s="45">
        <v>10121.413333</v>
      </c>
      <c r="H87" s="11" t="str">
        <f t="shared" si="22"/>
        <v>N/A</v>
      </c>
      <c r="I87" s="12" t="s">
        <v>213</v>
      </c>
      <c r="J87" s="12">
        <v>-4.7</v>
      </c>
      <c r="K87" s="43" t="s">
        <v>739</v>
      </c>
      <c r="L87" s="9" t="str">
        <f t="shared" si="19"/>
        <v>Yes</v>
      </c>
    </row>
    <row r="88" spans="1:12" ht="25" x14ac:dyDescent="0.25">
      <c r="A88" s="2" t="s">
        <v>1182</v>
      </c>
      <c r="B88" s="35" t="s">
        <v>213</v>
      </c>
      <c r="C88" s="45" t="s">
        <v>213</v>
      </c>
      <c r="D88" s="11" t="str">
        <f t="shared" si="20"/>
        <v>N/A</v>
      </c>
      <c r="E88" s="45">
        <v>2736079</v>
      </c>
      <c r="F88" s="11" t="str">
        <f t="shared" si="21"/>
        <v>N/A</v>
      </c>
      <c r="G88" s="45">
        <v>2605925</v>
      </c>
      <c r="H88" s="11" t="str">
        <f t="shared" si="22"/>
        <v>N/A</v>
      </c>
      <c r="I88" s="12" t="s">
        <v>213</v>
      </c>
      <c r="J88" s="12">
        <v>-4.76</v>
      </c>
      <c r="K88" s="43" t="s">
        <v>739</v>
      </c>
      <c r="L88" s="9" t="str">
        <f t="shared" si="19"/>
        <v>Yes</v>
      </c>
    </row>
    <row r="89" spans="1:12" x14ac:dyDescent="0.25">
      <c r="A89" s="2" t="s">
        <v>730</v>
      </c>
      <c r="B89" s="35" t="s">
        <v>213</v>
      </c>
      <c r="C89" s="45" t="s">
        <v>213</v>
      </c>
      <c r="D89" s="11" t="str">
        <f t="shared" si="20"/>
        <v>N/A</v>
      </c>
      <c r="E89" s="36">
        <v>186</v>
      </c>
      <c r="F89" s="11" t="str">
        <f t="shared" si="21"/>
        <v>N/A</v>
      </c>
      <c r="G89" s="36">
        <v>164</v>
      </c>
      <c r="H89" s="11" t="str">
        <f t="shared" si="22"/>
        <v>N/A</v>
      </c>
      <c r="I89" s="12" t="s">
        <v>213</v>
      </c>
      <c r="J89" s="12">
        <v>-11.8</v>
      </c>
      <c r="K89" s="43" t="s">
        <v>739</v>
      </c>
      <c r="L89" s="9" t="str">
        <f t="shared" si="19"/>
        <v>Yes</v>
      </c>
    </row>
    <row r="90" spans="1:12" ht="25" x14ac:dyDescent="0.25">
      <c r="A90" s="2" t="s">
        <v>1183</v>
      </c>
      <c r="B90" s="35" t="s">
        <v>213</v>
      </c>
      <c r="C90" s="45" t="s">
        <v>213</v>
      </c>
      <c r="D90" s="11" t="str">
        <f t="shared" si="20"/>
        <v>N/A</v>
      </c>
      <c r="E90" s="45">
        <v>14710.102150999999</v>
      </c>
      <c r="F90" s="11" t="str">
        <f t="shared" si="21"/>
        <v>N/A</v>
      </c>
      <c r="G90" s="45">
        <v>15889.786585</v>
      </c>
      <c r="H90" s="11" t="str">
        <f t="shared" si="22"/>
        <v>N/A</v>
      </c>
      <c r="I90" s="12" t="s">
        <v>213</v>
      </c>
      <c r="J90" s="12">
        <v>8.02</v>
      </c>
      <c r="K90" s="43" t="s">
        <v>739</v>
      </c>
      <c r="L90" s="9" t="str">
        <f t="shared" si="19"/>
        <v>Yes</v>
      </c>
    </row>
    <row r="91" spans="1:12" ht="25" x14ac:dyDescent="0.25">
      <c r="A91" s="2" t="s">
        <v>1184</v>
      </c>
      <c r="B91" s="35" t="s">
        <v>213</v>
      </c>
      <c r="C91" s="45" t="s">
        <v>213</v>
      </c>
      <c r="D91" s="11" t="str">
        <f t="shared" si="20"/>
        <v>N/A</v>
      </c>
      <c r="E91" s="45">
        <v>0</v>
      </c>
      <c r="F91" s="11" t="str">
        <f t="shared" si="21"/>
        <v>N/A</v>
      </c>
      <c r="G91" s="45">
        <v>0</v>
      </c>
      <c r="H91" s="11" t="str">
        <f t="shared" si="22"/>
        <v>N/A</v>
      </c>
      <c r="I91" s="12" t="s">
        <v>213</v>
      </c>
      <c r="J91" s="12" t="s">
        <v>1746</v>
      </c>
      <c r="K91" s="43" t="s">
        <v>739</v>
      </c>
      <c r="L91" s="9" t="str">
        <f t="shared" si="19"/>
        <v>N/A</v>
      </c>
    </row>
    <row r="92" spans="1:12" x14ac:dyDescent="0.25">
      <c r="A92" s="2" t="s">
        <v>731</v>
      </c>
      <c r="B92" s="35" t="s">
        <v>213</v>
      </c>
      <c r="C92" s="45" t="s">
        <v>213</v>
      </c>
      <c r="D92" s="11" t="str">
        <f t="shared" si="20"/>
        <v>N/A</v>
      </c>
      <c r="E92" s="36">
        <v>0</v>
      </c>
      <c r="F92" s="11" t="str">
        <f t="shared" si="21"/>
        <v>N/A</v>
      </c>
      <c r="G92" s="36">
        <v>0</v>
      </c>
      <c r="H92" s="11" t="str">
        <f t="shared" si="22"/>
        <v>N/A</v>
      </c>
      <c r="I92" s="12" t="s">
        <v>213</v>
      </c>
      <c r="J92" s="12" t="s">
        <v>1746</v>
      </c>
      <c r="K92" s="43" t="s">
        <v>739</v>
      </c>
      <c r="L92" s="9" t="str">
        <f t="shared" si="19"/>
        <v>N/A</v>
      </c>
    </row>
    <row r="93" spans="1:12" ht="25" x14ac:dyDescent="0.25">
      <c r="A93" s="2" t="s">
        <v>1185</v>
      </c>
      <c r="B93" s="35" t="s">
        <v>213</v>
      </c>
      <c r="C93" s="45" t="s">
        <v>213</v>
      </c>
      <c r="D93" s="11" t="str">
        <f t="shared" si="20"/>
        <v>N/A</v>
      </c>
      <c r="E93" s="45" t="s">
        <v>1746</v>
      </c>
      <c r="F93" s="11" t="str">
        <f t="shared" si="21"/>
        <v>N/A</v>
      </c>
      <c r="G93" s="45" t="s">
        <v>1746</v>
      </c>
      <c r="H93" s="11" t="str">
        <f t="shared" si="22"/>
        <v>N/A</v>
      </c>
      <c r="I93" s="12" t="s">
        <v>213</v>
      </c>
      <c r="J93" s="12" t="s">
        <v>1746</v>
      </c>
      <c r="K93" s="43" t="s">
        <v>739</v>
      </c>
      <c r="L93" s="9" t="str">
        <f t="shared" si="19"/>
        <v>N/A</v>
      </c>
    </row>
    <row r="94" spans="1:12" x14ac:dyDescent="0.25">
      <c r="A94" s="2" t="s">
        <v>1186</v>
      </c>
      <c r="B94" s="35" t="s">
        <v>213</v>
      </c>
      <c r="C94" s="45" t="s">
        <v>213</v>
      </c>
      <c r="D94" s="11" t="str">
        <f t="shared" si="20"/>
        <v>N/A</v>
      </c>
      <c r="E94" s="45">
        <v>0</v>
      </c>
      <c r="F94" s="11" t="str">
        <f t="shared" si="21"/>
        <v>N/A</v>
      </c>
      <c r="G94" s="45">
        <v>0</v>
      </c>
      <c r="H94" s="11" t="str">
        <f t="shared" si="22"/>
        <v>N/A</v>
      </c>
      <c r="I94" s="12" t="s">
        <v>213</v>
      </c>
      <c r="J94" s="12" t="s">
        <v>1746</v>
      </c>
      <c r="K94" s="43" t="s">
        <v>739</v>
      </c>
      <c r="L94" s="9" t="str">
        <f t="shared" si="19"/>
        <v>N/A</v>
      </c>
    </row>
    <row r="95" spans="1:12" x14ac:dyDescent="0.25">
      <c r="A95" s="2" t="s">
        <v>732</v>
      </c>
      <c r="B95" s="35" t="s">
        <v>213</v>
      </c>
      <c r="C95" s="45" t="s">
        <v>213</v>
      </c>
      <c r="D95" s="11" t="str">
        <f t="shared" si="20"/>
        <v>N/A</v>
      </c>
      <c r="E95" s="36">
        <v>0</v>
      </c>
      <c r="F95" s="11" t="str">
        <f t="shared" si="21"/>
        <v>N/A</v>
      </c>
      <c r="G95" s="36">
        <v>0</v>
      </c>
      <c r="H95" s="11" t="str">
        <f t="shared" si="22"/>
        <v>N/A</v>
      </c>
      <c r="I95" s="12" t="s">
        <v>213</v>
      </c>
      <c r="J95" s="12" t="s">
        <v>1746</v>
      </c>
      <c r="K95" s="43" t="s">
        <v>739</v>
      </c>
      <c r="L95" s="9" t="str">
        <f t="shared" si="19"/>
        <v>N/A</v>
      </c>
    </row>
    <row r="96" spans="1:12" x14ac:dyDescent="0.25">
      <c r="A96" s="2" t="s">
        <v>1187</v>
      </c>
      <c r="B96" s="35" t="s">
        <v>213</v>
      </c>
      <c r="C96" s="45" t="s">
        <v>213</v>
      </c>
      <c r="D96" s="11" t="str">
        <f t="shared" si="20"/>
        <v>N/A</v>
      </c>
      <c r="E96" s="45" t="s">
        <v>1746</v>
      </c>
      <c r="F96" s="11" t="str">
        <f t="shared" si="21"/>
        <v>N/A</v>
      </c>
      <c r="G96" s="45" t="s">
        <v>1746</v>
      </c>
      <c r="H96" s="11" t="str">
        <f t="shared" si="22"/>
        <v>N/A</v>
      </c>
      <c r="I96" s="12" t="s">
        <v>213</v>
      </c>
      <c r="J96" s="12" t="s">
        <v>1746</v>
      </c>
      <c r="K96" s="43" t="s">
        <v>739</v>
      </c>
      <c r="L96" s="9" t="str">
        <f t="shared" si="19"/>
        <v>N/A</v>
      </c>
    </row>
    <row r="97" spans="1:12" x14ac:dyDescent="0.25">
      <c r="A97" s="2" t="s">
        <v>1188</v>
      </c>
      <c r="B97" s="35" t="s">
        <v>213</v>
      </c>
      <c r="C97" s="45" t="s">
        <v>213</v>
      </c>
      <c r="D97" s="11" t="str">
        <f t="shared" si="20"/>
        <v>N/A</v>
      </c>
      <c r="E97" s="45">
        <v>178652</v>
      </c>
      <c r="F97" s="11" t="str">
        <f t="shared" si="21"/>
        <v>N/A</v>
      </c>
      <c r="G97" s="45">
        <v>232858</v>
      </c>
      <c r="H97" s="11" t="str">
        <f t="shared" si="22"/>
        <v>N/A</v>
      </c>
      <c r="I97" s="12" t="s">
        <v>213</v>
      </c>
      <c r="J97" s="12">
        <v>30.34</v>
      </c>
      <c r="K97" s="43" t="s">
        <v>739</v>
      </c>
      <c r="L97" s="9" t="str">
        <f t="shared" si="19"/>
        <v>No</v>
      </c>
    </row>
    <row r="98" spans="1:12" x14ac:dyDescent="0.25">
      <c r="A98" s="2" t="s">
        <v>520</v>
      </c>
      <c r="B98" s="35" t="s">
        <v>213</v>
      </c>
      <c r="C98" s="45" t="s">
        <v>213</v>
      </c>
      <c r="D98" s="11" t="str">
        <f t="shared" si="20"/>
        <v>N/A</v>
      </c>
      <c r="E98" s="36">
        <v>480</v>
      </c>
      <c r="F98" s="11" t="str">
        <f t="shared" si="21"/>
        <v>N/A</v>
      </c>
      <c r="G98" s="36">
        <v>475</v>
      </c>
      <c r="H98" s="11" t="str">
        <f t="shared" si="22"/>
        <v>N/A</v>
      </c>
      <c r="I98" s="12" t="s">
        <v>213</v>
      </c>
      <c r="J98" s="12">
        <v>-1.04</v>
      </c>
      <c r="K98" s="43" t="s">
        <v>739</v>
      </c>
      <c r="L98" s="9" t="str">
        <f t="shared" si="19"/>
        <v>Yes</v>
      </c>
    </row>
    <row r="99" spans="1:12" x14ac:dyDescent="0.25">
      <c r="A99" s="2" t="s">
        <v>1189</v>
      </c>
      <c r="B99" s="35" t="s">
        <v>213</v>
      </c>
      <c r="C99" s="45" t="s">
        <v>213</v>
      </c>
      <c r="D99" s="11" t="str">
        <f t="shared" si="20"/>
        <v>N/A</v>
      </c>
      <c r="E99" s="45">
        <v>372.19166667000002</v>
      </c>
      <c r="F99" s="11" t="str">
        <f t="shared" si="21"/>
        <v>N/A</v>
      </c>
      <c r="G99" s="45">
        <v>490.22736842</v>
      </c>
      <c r="H99" s="11" t="str">
        <f t="shared" si="22"/>
        <v>N/A</v>
      </c>
      <c r="I99" s="12" t="s">
        <v>213</v>
      </c>
      <c r="J99" s="12">
        <v>31.71</v>
      </c>
      <c r="K99" s="43" t="s">
        <v>739</v>
      </c>
      <c r="L99" s="9" t="str">
        <f t="shared" si="19"/>
        <v>No</v>
      </c>
    </row>
    <row r="100" spans="1:12" ht="25" x14ac:dyDescent="0.25">
      <c r="A100" s="2" t="s">
        <v>1190</v>
      </c>
      <c r="B100" s="35" t="s">
        <v>213</v>
      </c>
      <c r="C100" s="45" t="s">
        <v>213</v>
      </c>
      <c r="D100" s="11" t="str">
        <f t="shared" si="20"/>
        <v>N/A</v>
      </c>
      <c r="E100" s="45">
        <v>0</v>
      </c>
      <c r="F100" s="11" t="str">
        <f t="shared" si="21"/>
        <v>N/A</v>
      </c>
      <c r="G100" s="45">
        <v>0</v>
      </c>
      <c r="H100" s="11" t="str">
        <f t="shared" si="22"/>
        <v>N/A</v>
      </c>
      <c r="I100" s="12" t="s">
        <v>213</v>
      </c>
      <c r="J100" s="12" t="s">
        <v>1746</v>
      </c>
      <c r="K100" s="43" t="s">
        <v>739</v>
      </c>
      <c r="L100" s="9" t="str">
        <f t="shared" si="19"/>
        <v>N/A</v>
      </c>
    </row>
    <row r="101" spans="1:12" x14ac:dyDescent="0.25">
      <c r="A101" s="2" t="s">
        <v>521</v>
      </c>
      <c r="B101" s="35" t="s">
        <v>213</v>
      </c>
      <c r="C101" s="45" t="s">
        <v>213</v>
      </c>
      <c r="D101" s="11" t="str">
        <f t="shared" si="20"/>
        <v>N/A</v>
      </c>
      <c r="E101" s="36">
        <v>0</v>
      </c>
      <c r="F101" s="11" t="str">
        <f t="shared" si="21"/>
        <v>N/A</v>
      </c>
      <c r="G101" s="36">
        <v>0</v>
      </c>
      <c r="H101" s="11" t="str">
        <f t="shared" si="22"/>
        <v>N/A</v>
      </c>
      <c r="I101" s="12" t="s">
        <v>213</v>
      </c>
      <c r="J101" s="12" t="s">
        <v>1746</v>
      </c>
      <c r="K101" s="43" t="s">
        <v>739</v>
      </c>
      <c r="L101" s="9" t="str">
        <f t="shared" si="19"/>
        <v>N/A</v>
      </c>
    </row>
    <row r="102" spans="1:12" ht="25" x14ac:dyDescent="0.25">
      <c r="A102" s="2" t="s">
        <v>1191</v>
      </c>
      <c r="B102" s="35" t="s">
        <v>213</v>
      </c>
      <c r="C102" s="45" t="s">
        <v>213</v>
      </c>
      <c r="D102" s="11" t="str">
        <f t="shared" si="20"/>
        <v>N/A</v>
      </c>
      <c r="E102" s="45" t="s">
        <v>1746</v>
      </c>
      <c r="F102" s="11" t="str">
        <f t="shared" si="21"/>
        <v>N/A</v>
      </c>
      <c r="G102" s="45" t="s">
        <v>1746</v>
      </c>
      <c r="H102" s="11" t="str">
        <f t="shared" si="22"/>
        <v>N/A</v>
      </c>
      <c r="I102" s="12" t="s">
        <v>213</v>
      </c>
      <c r="J102" s="12" t="s">
        <v>1746</v>
      </c>
      <c r="K102" s="43" t="s">
        <v>739</v>
      </c>
      <c r="L102" s="9" t="str">
        <f t="shared" si="19"/>
        <v>N/A</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999860</v>
      </c>
      <c r="F106" s="11" t="str">
        <f t="shared" si="21"/>
        <v>N/A</v>
      </c>
      <c r="G106" s="45">
        <v>1609254</v>
      </c>
      <c r="H106" s="11" t="str">
        <f t="shared" si="22"/>
        <v>N/A</v>
      </c>
      <c r="I106" s="12" t="s">
        <v>213</v>
      </c>
      <c r="J106" s="12">
        <v>60.95</v>
      </c>
      <c r="K106" s="43" t="s">
        <v>739</v>
      </c>
      <c r="L106" s="9" t="str">
        <f t="shared" si="19"/>
        <v>No</v>
      </c>
    </row>
    <row r="107" spans="1:12" x14ac:dyDescent="0.25">
      <c r="A107" s="2" t="s">
        <v>523</v>
      </c>
      <c r="B107" s="35" t="s">
        <v>213</v>
      </c>
      <c r="C107" s="45" t="s">
        <v>213</v>
      </c>
      <c r="D107" s="11" t="str">
        <f t="shared" si="20"/>
        <v>N/A</v>
      </c>
      <c r="E107" s="36">
        <v>368</v>
      </c>
      <c r="F107" s="11" t="str">
        <f t="shared" si="21"/>
        <v>N/A</v>
      </c>
      <c r="G107" s="36">
        <v>345</v>
      </c>
      <c r="H107" s="11" t="str">
        <f t="shared" si="22"/>
        <v>N/A</v>
      </c>
      <c r="I107" s="12" t="s">
        <v>213</v>
      </c>
      <c r="J107" s="12">
        <v>-6.25</v>
      </c>
      <c r="K107" s="43" t="s">
        <v>739</v>
      </c>
      <c r="L107" s="9" t="str">
        <f t="shared" si="19"/>
        <v>Yes</v>
      </c>
    </row>
    <row r="108" spans="1:12" ht="25" x14ac:dyDescent="0.25">
      <c r="A108" s="2" t="s">
        <v>1195</v>
      </c>
      <c r="B108" s="35" t="s">
        <v>213</v>
      </c>
      <c r="C108" s="45" t="s">
        <v>213</v>
      </c>
      <c r="D108" s="11" t="str">
        <f t="shared" si="20"/>
        <v>N/A</v>
      </c>
      <c r="E108" s="45">
        <v>2717.0108696000002</v>
      </c>
      <c r="F108" s="11" t="str">
        <f t="shared" si="21"/>
        <v>N/A</v>
      </c>
      <c r="G108" s="45">
        <v>4664.5043477999998</v>
      </c>
      <c r="H108" s="11" t="str">
        <f t="shared" si="22"/>
        <v>N/A</v>
      </c>
      <c r="I108" s="12" t="s">
        <v>213</v>
      </c>
      <c r="J108" s="12">
        <v>71.680000000000007</v>
      </c>
      <c r="K108" s="43" t="s">
        <v>739</v>
      </c>
      <c r="L108" s="9" t="str">
        <f t="shared" si="19"/>
        <v>No</v>
      </c>
    </row>
    <row r="109" spans="1:12" ht="25" x14ac:dyDescent="0.25">
      <c r="A109" s="2" t="s">
        <v>1196</v>
      </c>
      <c r="B109" s="35" t="s">
        <v>213</v>
      </c>
      <c r="C109" s="45" t="s">
        <v>213</v>
      </c>
      <c r="D109" s="11" t="str">
        <f t="shared" si="20"/>
        <v>N/A</v>
      </c>
      <c r="E109" s="45">
        <v>68971</v>
      </c>
      <c r="F109" s="11" t="str">
        <f t="shared" si="21"/>
        <v>N/A</v>
      </c>
      <c r="G109" s="45">
        <v>34800</v>
      </c>
      <c r="H109" s="11" t="str">
        <f t="shared" si="22"/>
        <v>N/A</v>
      </c>
      <c r="I109" s="12" t="s">
        <v>213</v>
      </c>
      <c r="J109" s="12">
        <v>-49.5</v>
      </c>
      <c r="K109" s="43" t="s">
        <v>739</v>
      </c>
      <c r="L109" s="9" t="str">
        <f t="shared" si="19"/>
        <v>No</v>
      </c>
    </row>
    <row r="110" spans="1:12" x14ac:dyDescent="0.25">
      <c r="A110" s="2" t="s">
        <v>524</v>
      </c>
      <c r="B110" s="35" t="s">
        <v>213</v>
      </c>
      <c r="C110" s="45" t="s">
        <v>213</v>
      </c>
      <c r="D110" s="11" t="str">
        <f t="shared" si="20"/>
        <v>N/A</v>
      </c>
      <c r="E110" s="36">
        <v>28</v>
      </c>
      <c r="F110" s="11" t="str">
        <f t="shared" si="21"/>
        <v>N/A</v>
      </c>
      <c r="G110" s="36">
        <v>20</v>
      </c>
      <c r="H110" s="11" t="str">
        <f t="shared" si="22"/>
        <v>N/A</v>
      </c>
      <c r="I110" s="12" t="s">
        <v>213</v>
      </c>
      <c r="J110" s="12">
        <v>-28.6</v>
      </c>
      <c r="K110" s="43" t="s">
        <v>739</v>
      </c>
      <c r="L110" s="9" t="str">
        <f t="shared" si="19"/>
        <v>Yes</v>
      </c>
    </row>
    <row r="111" spans="1:12" ht="25" x14ac:dyDescent="0.25">
      <c r="A111" s="2" t="s">
        <v>1197</v>
      </c>
      <c r="B111" s="35" t="s">
        <v>213</v>
      </c>
      <c r="C111" s="45" t="s">
        <v>213</v>
      </c>
      <c r="D111" s="11" t="str">
        <f t="shared" si="20"/>
        <v>N/A</v>
      </c>
      <c r="E111" s="45">
        <v>2463.25</v>
      </c>
      <c r="F111" s="11" t="str">
        <f t="shared" si="21"/>
        <v>N/A</v>
      </c>
      <c r="G111" s="45">
        <v>1740</v>
      </c>
      <c r="H111" s="11" t="str">
        <f t="shared" si="22"/>
        <v>N/A</v>
      </c>
      <c r="I111" s="12" t="s">
        <v>213</v>
      </c>
      <c r="J111" s="12">
        <v>-29.4</v>
      </c>
      <c r="K111" s="43" t="s">
        <v>739</v>
      </c>
      <c r="L111" s="9" t="str">
        <f t="shared" si="19"/>
        <v>Yes</v>
      </c>
    </row>
    <row r="112" spans="1:12" ht="25" x14ac:dyDescent="0.25">
      <c r="A112" s="2" t="s">
        <v>1198</v>
      </c>
      <c r="B112" s="35" t="s">
        <v>213</v>
      </c>
      <c r="C112" s="45" t="s">
        <v>213</v>
      </c>
      <c r="D112" s="11" t="str">
        <f t="shared" si="20"/>
        <v>N/A</v>
      </c>
      <c r="E112" s="45">
        <v>140006558</v>
      </c>
      <c r="F112" s="11" t="str">
        <f t="shared" si="21"/>
        <v>N/A</v>
      </c>
      <c r="G112" s="45">
        <v>142875451</v>
      </c>
      <c r="H112" s="11" t="str">
        <f t="shared" si="22"/>
        <v>N/A</v>
      </c>
      <c r="I112" s="12" t="s">
        <v>213</v>
      </c>
      <c r="J112" s="12">
        <v>2.0489999999999999</v>
      </c>
      <c r="K112" s="43" t="s">
        <v>739</v>
      </c>
      <c r="L112" s="9" t="str">
        <f t="shared" si="19"/>
        <v>Yes</v>
      </c>
    </row>
    <row r="113" spans="1:12" x14ac:dyDescent="0.25">
      <c r="A113" s="2" t="s">
        <v>525</v>
      </c>
      <c r="B113" s="35" t="s">
        <v>213</v>
      </c>
      <c r="C113" s="45" t="s">
        <v>213</v>
      </c>
      <c r="D113" s="11" t="str">
        <f t="shared" si="20"/>
        <v>N/A</v>
      </c>
      <c r="E113" s="36">
        <v>2651</v>
      </c>
      <c r="F113" s="11" t="str">
        <f t="shared" si="21"/>
        <v>N/A</v>
      </c>
      <c r="G113" s="36">
        <v>2753</v>
      </c>
      <c r="H113" s="11" t="str">
        <f t="shared" si="22"/>
        <v>N/A</v>
      </c>
      <c r="I113" s="12" t="s">
        <v>213</v>
      </c>
      <c r="J113" s="12">
        <v>3.8479999999999999</v>
      </c>
      <c r="K113" s="43" t="s">
        <v>739</v>
      </c>
      <c r="L113" s="9" t="str">
        <f t="shared" si="19"/>
        <v>Yes</v>
      </c>
    </row>
    <row r="114" spans="1:12" ht="25" x14ac:dyDescent="0.25">
      <c r="A114" s="2" t="s">
        <v>1199</v>
      </c>
      <c r="B114" s="35" t="s">
        <v>213</v>
      </c>
      <c r="C114" s="45" t="s">
        <v>213</v>
      </c>
      <c r="D114" s="11" t="str">
        <f t="shared" si="20"/>
        <v>N/A</v>
      </c>
      <c r="E114" s="45">
        <v>52812.734063000004</v>
      </c>
      <c r="F114" s="11" t="str">
        <f t="shared" si="21"/>
        <v>N/A</v>
      </c>
      <c r="G114" s="45">
        <v>51898.093352999997</v>
      </c>
      <c r="H114" s="11" t="str">
        <f t="shared" si="22"/>
        <v>N/A</v>
      </c>
      <c r="I114" s="12" t="s">
        <v>213</v>
      </c>
      <c r="J114" s="12">
        <v>-1.73</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150764</v>
      </c>
      <c r="F115" s="11" t="str">
        <f t="shared" ref="F115:F146" si="24">IF($B115="N/A","N/A",IF(E115&gt;10,"No",IF(E115&lt;-10,"No","Yes")))</f>
        <v>N/A</v>
      </c>
      <c r="G115" s="45">
        <v>0</v>
      </c>
      <c r="H115" s="11" t="str">
        <f t="shared" ref="H115:H146" si="25">IF($B115="N/A","N/A",IF(G115&gt;10,"No",IF(G115&lt;-10,"No","Yes")))</f>
        <v>N/A</v>
      </c>
      <c r="I115" s="12" t="s">
        <v>213</v>
      </c>
      <c r="J115" s="12">
        <v>-100</v>
      </c>
      <c r="K115" s="43" t="s">
        <v>739</v>
      </c>
      <c r="L115" s="9" t="str">
        <f t="shared" si="19"/>
        <v>No</v>
      </c>
    </row>
    <row r="116" spans="1:12" ht="25" x14ac:dyDescent="0.25">
      <c r="A116" s="2" t="s">
        <v>526</v>
      </c>
      <c r="B116" s="35" t="s">
        <v>213</v>
      </c>
      <c r="C116" s="45" t="s">
        <v>213</v>
      </c>
      <c r="D116" s="11" t="str">
        <f t="shared" si="23"/>
        <v>N/A</v>
      </c>
      <c r="E116" s="36">
        <v>11</v>
      </c>
      <c r="F116" s="11" t="str">
        <f t="shared" si="24"/>
        <v>N/A</v>
      </c>
      <c r="G116" s="36">
        <v>0</v>
      </c>
      <c r="H116" s="11" t="str">
        <f t="shared" si="25"/>
        <v>N/A</v>
      </c>
      <c r="I116" s="12" t="s">
        <v>213</v>
      </c>
      <c r="J116" s="12">
        <v>-100</v>
      </c>
      <c r="K116" s="43" t="s">
        <v>739</v>
      </c>
      <c r="L116" s="9" t="str">
        <f t="shared" si="19"/>
        <v>No</v>
      </c>
    </row>
    <row r="117" spans="1:12" ht="25" x14ac:dyDescent="0.25">
      <c r="A117" s="2" t="s">
        <v>1201</v>
      </c>
      <c r="B117" s="35" t="s">
        <v>213</v>
      </c>
      <c r="C117" s="45" t="s">
        <v>213</v>
      </c>
      <c r="D117" s="11" t="str">
        <f t="shared" si="23"/>
        <v>N/A</v>
      </c>
      <c r="E117" s="45">
        <v>75382</v>
      </c>
      <c r="F117" s="11" t="str">
        <f t="shared" si="24"/>
        <v>N/A</v>
      </c>
      <c r="G117" s="45" t="s">
        <v>1746</v>
      </c>
      <c r="H117" s="11" t="str">
        <f t="shared" si="25"/>
        <v>N/A</v>
      </c>
      <c r="I117" s="12" t="s">
        <v>213</v>
      </c>
      <c r="J117" s="12" t="s">
        <v>1746</v>
      </c>
      <c r="K117" s="43" t="s">
        <v>739</v>
      </c>
      <c r="L117" s="9" t="str">
        <f t="shared" si="19"/>
        <v>N/A</v>
      </c>
    </row>
    <row r="118" spans="1:12" ht="25" x14ac:dyDescent="0.25">
      <c r="A118" s="2" t="s">
        <v>1202</v>
      </c>
      <c r="B118" s="35" t="s">
        <v>213</v>
      </c>
      <c r="C118" s="45" t="s">
        <v>213</v>
      </c>
      <c r="D118" s="11" t="str">
        <f t="shared" si="23"/>
        <v>N/A</v>
      </c>
      <c r="E118" s="45">
        <v>0</v>
      </c>
      <c r="F118" s="11" t="str">
        <f t="shared" si="24"/>
        <v>N/A</v>
      </c>
      <c r="G118" s="45">
        <v>0</v>
      </c>
      <c r="H118" s="11" t="str">
        <f t="shared" si="25"/>
        <v>N/A</v>
      </c>
      <c r="I118" s="12" t="s">
        <v>213</v>
      </c>
      <c r="J118" s="12" t="s">
        <v>1746</v>
      </c>
      <c r="K118" s="43" t="s">
        <v>739</v>
      </c>
      <c r="L118" s="9" t="str">
        <f t="shared" si="19"/>
        <v>N/A</v>
      </c>
    </row>
    <row r="119" spans="1:12" ht="25" x14ac:dyDescent="0.25">
      <c r="A119" s="2" t="s">
        <v>527</v>
      </c>
      <c r="B119" s="35" t="s">
        <v>213</v>
      </c>
      <c r="C119" s="45" t="s">
        <v>213</v>
      </c>
      <c r="D119" s="11" t="str">
        <f t="shared" si="23"/>
        <v>N/A</v>
      </c>
      <c r="E119" s="36">
        <v>0</v>
      </c>
      <c r="F119" s="11" t="str">
        <f t="shared" si="24"/>
        <v>N/A</v>
      </c>
      <c r="G119" s="36">
        <v>0</v>
      </c>
      <c r="H119" s="11" t="str">
        <f t="shared" si="25"/>
        <v>N/A</v>
      </c>
      <c r="I119" s="12" t="s">
        <v>213</v>
      </c>
      <c r="J119" s="12" t="s">
        <v>1746</v>
      </c>
      <c r="K119" s="43" t="s">
        <v>739</v>
      </c>
      <c r="L119" s="9" t="str">
        <f t="shared" si="19"/>
        <v>N/A</v>
      </c>
    </row>
    <row r="120" spans="1:12" ht="25" x14ac:dyDescent="0.25">
      <c r="A120" s="2" t="s">
        <v>1203</v>
      </c>
      <c r="B120" s="35" t="s">
        <v>213</v>
      </c>
      <c r="C120" s="45" t="s">
        <v>213</v>
      </c>
      <c r="D120" s="11" t="str">
        <f t="shared" si="23"/>
        <v>N/A</v>
      </c>
      <c r="E120" s="45" t="s">
        <v>1746</v>
      </c>
      <c r="F120" s="11" t="str">
        <f t="shared" si="24"/>
        <v>N/A</v>
      </c>
      <c r="G120" s="45" t="s">
        <v>1746</v>
      </c>
      <c r="H120" s="11" t="str">
        <f t="shared" si="25"/>
        <v>N/A</v>
      </c>
      <c r="I120" s="12" t="s">
        <v>213</v>
      </c>
      <c r="J120" s="12" t="s">
        <v>1746</v>
      </c>
      <c r="K120" s="43" t="s">
        <v>739</v>
      </c>
      <c r="L120" s="9" t="str">
        <f t="shared" si="19"/>
        <v>N/A</v>
      </c>
    </row>
    <row r="121" spans="1:12" ht="25" x14ac:dyDescent="0.25">
      <c r="A121" s="2" t="s">
        <v>1204</v>
      </c>
      <c r="B121" s="35" t="s">
        <v>213</v>
      </c>
      <c r="C121" s="45" t="s">
        <v>213</v>
      </c>
      <c r="D121" s="11" t="str">
        <f t="shared" si="23"/>
        <v>N/A</v>
      </c>
      <c r="E121" s="45">
        <v>0</v>
      </c>
      <c r="F121" s="11" t="str">
        <f t="shared" si="24"/>
        <v>N/A</v>
      </c>
      <c r="G121" s="45">
        <v>0</v>
      </c>
      <c r="H121" s="11" t="str">
        <f t="shared" si="25"/>
        <v>N/A</v>
      </c>
      <c r="I121" s="12" t="s">
        <v>213</v>
      </c>
      <c r="J121" s="12" t="s">
        <v>1746</v>
      </c>
      <c r="K121" s="43" t="s">
        <v>739</v>
      </c>
      <c r="L121" s="9" t="str">
        <f t="shared" si="19"/>
        <v>N/A</v>
      </c>
    </row>
    <row r="122" spans="1:12" x14ac:dyDescent="0.25">
      <c r="A122" s="2" t="s">
        <v>528</v>
      </c>
      <c r="B122" s="35" t="s">
        <v>213</v>
      </c>
      <c r="C122" s="45" t="s">
        <v>213</v>
      </c>
      <c r="D122" s="11" t="str">
        <f t="shared" si="23"/>
        <v>N/A</v>
      </c>
      <c r="E122" s="36">
        <v>0</v>
      </c>
      <c r="F122" s="11" t="str">
        <f t="shared" si="24"/>
        <v>N/A</v>
      </c>
      <c r="G122" s="36">
        <v>0</v>
      </c>
      <c r="H122" s="11" t="str">
        <f t="shared" si="25"/>
        <v>N/A</v>
      </c>
      <c r="I122" s="12" t="s">
        <v>213</v>
      </c>
      <c r="J122" s="12" t="s">
        <v>1746</v>
      </c>
      <c r="K122" s="43" t="s">
        <v>739</v>
      </c>
      <c r="L122" s="9" t="str">
        <f t="shared" si="19"/>
        <v>N/A</v>
      </c>
    </row>
    <row r="123" spans="1:12" ht="25" x14ac:dyDescent="0.25">
      <c r="A123" s="2" t="s">
        <v>1205</v>
      </c>
      <c r="B123" s="35" t="s">
        <v>213</v>
      </c>
      <c r="C123" s="45" t="s">
        <v>213</v>
      </c>
      <c r="D123" s="11" t="str">
        <f t="shared" si="23"/>
        <v>N/A</v>
      </c>
      <c r="E123" s="45" t="s">
        <v>1746</v>
      </c>
      <c r="F123" s="11" t="str">
        <f t="shared" si="24"/>
        <v>N/A</v>
      </c>
      <c r="G123" s="45" t="s">
        <v>1746</v>
      </c>
      <c r="H123" s="11" t="str">
        <f t="shared" si="25"/>
        <v>N/A</v>
      </c>
      <c r="I123" s="12" t="s">
        <v>213</v>
      </c>
      <c r="J123" s="12" t="s">
        <v>1746</v>
      </c>
      <c r="K123" s="43" t="s">
        <v>739</v>
      </c>
      <c r="L123" s="9" t="str">
        <f t="shared" si="19"/>
        <v>N/A</v>
      </c>
    </row>
    <row r="124" spans="1:12" ht="25" x14ac:dyDescent="0.25">
      <c r="A124" s="2" t="s">
        <v>1206</v>
      </c>
      <c r="B124" s="35" t="s">
        <v>213</v>
      </c>
      <c r="C124" s="45" t="s">
        <v>213</v>
      </c>
      <c r="D124" s="11" t="str">
        <f t="shared" si="23"/>
        <v>N/A</v>
      </c>
      <c r="E124" s="45">
        <v>185068</v>
      </c>
      <c r="F124" s="11" t="str">
        <f t="shared" si="24"/>
        <v>N/A</v>
      </c>
      <c r="G124" s="45">
        <v>172658</v>
      </c>
      <c r="H124" s="11" t="str">
        <f t="shared" si="25"/>
        <v>N/A</v>
      </c>
      <c r="I124" s="12" t="s">
        <v>213</v>
      </c>
      <c r="J124" s="12">
        <v>-6.71</v>
      </c>
      <c r="K124" s="43" t="s">
        <v>739</v>
      </c>
      <c r="L124" s="9" t="str">
        <f t="shared" si="19"/>
        <v>Yes</v>
      </c>
    </row>
    <row r="125" spans="1:12" ht="25" x14ac:dyDescent="0.25">
      <c r="A125" s="2" t="s">
        <v>529</v>
      </c>
      <c r="B125" s="35" t="s">
        <v>213</v>
      </c>
      <c r="C125" s="45" t="s">
        <v>213</v>
      </c>
      <c r="D125" s="11" t="str">
        <f t="shared" si="23"/>
        <v>N/A</v>
      </c>
      <c r="E125" s="36">
        <v>715</v>
      </c>
      <c r="F125" s="11" t="str">
        <f t="shared" si="24"/>
        <v>N/A</v>
      </c>
      <c r="G125" s="36">
        <v>636</v>
      </c>
      <c r="H125" s="11" t="str">
        <f t="shared" si="25"/>
        <v>N/A</v>
      </c>
      <c r="I125" s="12" t="s">
        <v>213</v>
      </c>
      <c r="J125" s="12">
        <v>-11</v>
      </c>
      <c r="K125" s="43" t="s">
        <v>739</v>
      </c>
      <c r="L125" s="9" t="str">
        <f t="shared" si="19"/>
        <v>Yes</v>
      </c>
    </row>
    <row r="126" spans="1:12" ht="25" x14ac:dyDescent="0.25">
      <c r="A126" s="2" t="s">
        <v>1207</v>
      </c>
      <c r="B126" s="35" t="s">
        <v>213</v>
      </c>
      <c r="C126" s="45" t="s">
        <v>213</v>
      </c>
      <c r="D126" s="11" t="str">
        <f t="shared" si="23"/>
        <v>N/A</v>
      </c>
      <c r="E126" s="45">
        <v>258.83636364</v>
      </c>
      <c r="F126" s="11" t="str">
        <f t="shared" si="24"/>
        <v>N/A</v>
      </c>
      <c r="G126" s="45">
        <v>271.47484277000001</v>
      </c>
      <c r="H126" s="11" t="str">
        <f t="shared" si="25"/>
        <v>N/A</v>
      </c>
      <c r="I126" s="12" t="s">
        <v>213</v>
      </c>
      <c r="J126" s="12">
        <v>4.883</v>
      </c>
      <c r="K126" s="43" t="s">
        <v>739</v>
      </c>
      <c r="L126" s="9" t="str">
        <f t="shared" si="19"/>
        <v>Yes</v>
      </c>
    </row>
    <row r="127" spans="1:12" ht="25" x14ac:dyDescent="0.25">
      <c r="A127" s="2" t="s">
        <v>1208</v>
      </c>
      <c r="B127" s="35" t="s">
        <v>213</v>
      </c>
      <c r="C127" s="45" t="s">
        <v>213</v>
      </c>
      <c r="D127" s="11" t="str">
        <f t="shared" si="23"/>
        <v>N/A</v>
      </c>
      <c r="E127" s="45">
        <v>0</v>
      </c>
      <c r="F127" s="11" t="str">
        <f t="shared" si="24"/>
        <v>N/A</v>
      </c>
      <c r="G127" s="45">
        <v>0</v>
      </c>
      <c r="H127" s="11" t="str">
        <f t="shared" si="25"/>
        <v>N/A</v>
      </c>
      <c r="I127" s="12" t="s">
        <v>213</v>
      </c>
      <c r="J127" s="12" t="s">
        <v>1746</v>
      </c>
      <c r="K127" s="43" t="s">
        <v>739</v>
      </c>
      <c r="L127" s="9" t="str">
        <f t="shared" si="19"/>
        <v>N/A</v>
      </c>
    </row>
    <row r="128" spans="1:12" x14ac:dyDescent="0.25">
      <c r="A128" s="2" t="s">
        <v>530</v>
      </c>
      <c r="B128" s="35" t="s">
        <v>213</v>
      </c>
      <c r="C128" s="45" t="s">
        <v>213</v>
      </c>
      <c r="D128" s="11" t="str">
        <f t="shared" si="23"/>
        <v>N/A</v>
      </c>
      <c r="E128" s="36">
        <v>0</v>
      </c>
      <c r="F128" s="11" t="str">
        <f t="shared" si="24"/>
        <v>N/A</v>
      </c>
      <c r="G128" s="36">
        <v>0</v>
      </c>
      <c r="H128" s="11" t="str">
        <f t="shared" si="25"/>
        <v>N/A</v>
      </c>
      <c r="I128" s="12" t="s">
        <v>213</v>
      </c>
      <c r="J128" s="12" t="s">
        <v>1746</v>
      </c>
      <c r="K128" s="43" t="s">
        <v>739</v>
      </c>
      <c r="L128" s="9" t="str">
        <f t="shared" si="19"/>
        <v>N/A</v>
      </c>
    </row>
    <row r="129" spans="1:12" ht="25" x14ac:dyDescent="0.25">
      <c r="A129" s="2" t="s">
        <v>1209</v>
      </c>
      <c r="B129" s="35" t="s">
        <v>213</v>
      </c>
      <c r="C129" s="45" t="s">
        <v>213</v>
      </c>
      <c r="D129" s="11" t="str">
        <f t="shared" si="23"/>
        <v>N/A</v>
      </c>
      <c r="E129" s="45" t="s">
        <v>1746</v>
      </c>
      <c r="F129" s="11" t="str">
        <f t="shared" si="24"/>
        <v>N/A</v>
      </c>
      <c r="G129" s="45" t="s">
        <v>1746</v>
      </c>
      <c r="H129" s="11" t="str">
        <f t="shared" si="25"/>
        <v>N/A</v>
      </c>
      <c r="I129" s="12" t="s">
        <v>213</v>
      </c>
      <c r="J129" s="12" t="s">
        <v>1746</v>
      </c>
      <c r="K129" s="43" t="s">
        <v>739</v>
      </c>
      <c r="L129" s="9" t="str">
        <f t="shared" si="19"/>
        <v>N/A</v>
      </c>
    </row>
    <row r="130" spans="1:12" ht="25" x14ac:dyDescent="0.25">
      <c r="A130" s="2" t="s">
        <v>1210</v>
      </c>
      <c r="B130" s="35" t="s">
        <v>213</v>
      </c>
      <c r="C130" s="45" t="s">
        <v>213</v>
      </c>
      <c r="D130" s="11" t="str">
        <f t="shared" si="23"/>
        <v>N/A</v>
      </c>
      <c r="E130" s="45">
        <v>1283117</v>
      </c>
      <c r="F130" s="11" t="str">
        <f t="shared" si="24"/>
        <v>N/A</v>
      </c>
      <c r="G130" s="45">
        <v>1129884</v>
      </c>
      <c r="H130" s="11" t="str">
        <f t="shared" si="25"/>
        <v>N/A</v>
      </c>
      <c r="I130" s="12" t="s">
        <v>213</v>
      </c>
      <c r="J130" s="12">
        <v>-11.9</v>
      </c>
      <c r="K130" s="43" t="s">
        <v>739</v>
      </c>
      <c r="L130" s="9" t="str">
        <f t="shared" si="19"/>
        <v>Yes</v>
      </c>
    </row>
    <row r="131" spans="1:12" x14ac:dyDescent="0.25">
      <c r="A131" s="2" t="s">
        <v>531</v>
      </c>
      <c r="B131" s="35" t="s">
        <v>213</v>
      </c>
      <c r="C131" s="45" t="s">
        <v>213</v>
      </c>
      <c r="D131" s="11" t="str">
        <f t="shared" si="23"/>
        <v>N/A</v>
      </c>
      <c r="E131" s="36">
        <v>60</v>
      </c>
      <c r="F131" s="11" t="str">
        <f t="shared" si="24"/>
        <v>N/A</v>
      </c>
      <c r="G131" s="36">
        <v>46</v>
      </c>
      <c r="H131" s="11" t="str">
        <f t="shared" si="25"/>
        <v>N/A</v>
      </c>
      <c r="I131" s="12" t="s">
        <v>213</v>
      </c>
      <c r="J131" s="12">
        <v>-23.3</v>
      </c>
      <c r="K131" s="43" t="s">
        <v>739</v>
      </c>
      <c r="L131" s="9" t="str">
        <f t="shared" si="19"/>
        <v>Yes</v>
      </c>
    </row>
    <row r="132" spans="1:12" ht="25" x14ac:dyDescent="0.25">
      <c r="A132" s="2" t="s">
        <v>1211</v>
      </c>
      <c r="B132" s="35" t="s">
        <v>213</v>
      </c>
      <c r="C132" s="45" t="s">
        <v>213</v>
      </c>
      <c r="D132" s="11" t="str">
        <f t="shared" si="23"/>
        <v>N/A</v>
      </c>
      <c r="E132" s="45">
        <v>21385.283332999999</v>
      </c>
      <c r="F132" s="11" t="str">
        <f t="shared" si="24"/>
        <v>N/A</v>
      </c>
      <c r="G132" s="45">
        <v>24562.695651999999</v>
      </c>
      <c r="H132" s="11" t="str">
        <f t="shared" si="25"/>
        <v>N/A</v>
      </c>
      <c r="I132" s="12" t="s">
        <v>213</v>
      </c>
      <c r="J132" s="12">
        <v>14.86</v>
      </c>
      <c r="K132" s="43" t="s">
        <v>739</v>
      </c>
      <c r="L132" s="9" t="str">
        <f t="shared" si="19"/>
        <v>Yes</v>
      </c>
    </row>
    <row r="133" spans="1:12" x14ac:dyDescent="0.25">
      <c r="A133" s="2" t="s">
        <v>1212</v>
      </c>
      <c r="B133" s="35" t="s">
        <v>213</v>
      </c>
      <c r="C133" s="45" t="s">
        <v>213</v>
      </c>
      <c r="D133" s="11" t="str">
        <f t="shared" si="23"/>
        <v>N/A</v>
      </c>
      <c r="E133" s="45">
        <v>353</v>
      </c>
      <c r="F133" s="11" t="str">
        <f t="shared" si="24"/>
        <v>N/A</v>
      </c>
      <c r="G133" s="45">
        <v>1739</v>
      </c>
      <c r="H133" s="11" t="str">
        <f t="shared" si="25"/>
        <v>N/A</v>
      </c>
      <c r="I133" s="12" t="s">
        <v>213</v>
      </c>
      <c r="J133" s="12">
        <v>392.6</v>
      </c>
      <c r="K133" s="43" t="s">
        <v>739</v>
      </c>
      <c r="L133" s="9" t="str">
        <f t="shared" si="19"/>
        <v>No</v>
      </c>
    </row>
    <row r="134" spans="1:12" x14ac:dyDescent="0.25">
      <c r="A134" s="2" t="s">
        <v>532</v>
      </c>
      <c r="B134" s="35" t="s">
        <v>213</v>
      </c>
      <c r="C134" s="45" t="s">
        <v>213</v>
      </c>
      <c r="D134" s="11" t="str">
        <f t="shared" si="23"/>
        <v>N/A</v>
      </c>
      <c r="E134" s="36">
        <v>11</v>
      </c>
      <c r="F134" s="11" t="str">
        <f t="shared" si="24"/>
        <v>N/A</v>
      </c>
      <c r="G134" s="36">
        <v>11</v>
      </c>
      <c r="H134" s="11" t="str">
        <f t="shared" si="25"/>
        <v>N/A</v>
      </c>
      <c r="I134" s="12" t="s">
        <v>213</v>
      </c>
      <c r="J134" s="12">
        <v>350</v>
      </c>
      <c r="K134" s="43" t="s">
        <v>739</v>
      </c>
      <c r="L134" s="9" t="str">
        <f t="shared" si="19"/>
        <v>No</v>
      </c>
    </row>
    <row r="135" spans="1:12" x14ac:dyDescent="0.25">
      <c r="A135" s="2" t="s">
        <v>1213</v>
      </c>
      <c r="B135" s="35" t="s">
        <v>213</v>
      </c>
      <c r="C135" s="45" t="s">
        <v>213</v>
      </c>
      <c r="D135" s="11" t="str">
        <f t="shared" si="23"/>
        <v>N/A</v>
      </c>
      <c r="E135" s="45">
        <v>176.5</v>
      </c>
      <c r="F135" s="11" t="str">
        <f t="shared" si="24"/>
        <v>N/A</v>
      </c>
      <c r="G135" s="45">
        <v>193.22222221999999</v>
      </c>
      <c r="H135" s="11" t="str">
        <f t="shared" si="25"/>
        <v>N/A</v>
      </c>
      <c r="I135" s="12" t="s">
        <v>213</v>
      </c>
      <c r="J135" s="12">
        <v>9.4740000000000002</v>
      </c>
      <c r="K135" s="43" t="s">
        <v>739</v>
      </c>
      <c r="L135" s="9" t="str">
        <f t="shared" si="19"/>
        <v>Yes</v>
      </c>
    </row>
    <row r="136" spans="1:12" x14ac:dyDescent="0.25">
      <c r="A136" s="2" t="s">
        <v>1214</v>
      </c>
      <c r="B136" s="35" t="s">
        <v>213</v>
      </c>
      <c r="C136" s="45" t="s">
        <v>213</v>
      </c>
      <c r="D136" s="11" t="str">
        <f t="shared" si="23"/>
        <v>N/A</v>
      </c>
      <c r="E136" s="45">
        <v>33117537</v>
      </c>
      <c r="F136" s="11" t="str">
        <f t="shared" si="24"/>
        <v>N/A</v>
      </c>
      <c r="G136" s="45">
        <v>33623435</v>
      </c>
      <c r="H136" s="11" t="str">
        <f t="shared" si="25"/>
        <v>N/A</v>
      </c>
      <c r="I136" s="12" t="s">
        <v>213</v>
      </c>
      <c r="J136" s="12">
        <v>1.528</v>
      </c>
      <c r="K136" s="43" t="s">
        <v>739</v>
      </c>
      <c r="L136" s="9" t="str">
        <f t="shared" si="19"/>
        <v>Yes</v>
      </c>
    </row>
    <row r="137" spans="1:12" x14ac:dyDescent="0.25">
      <c r="A137" s="2" t="s">
        <v>533</v>
      </c>
      <c r="B137" s="35" t="s">
        <v>213</v>
      </c>
      <c r="C137" s="45" t="s">
        <v>213</v>
      </c>
      <c r="D137" s="11" t="str">
        <f t="shared" si="23"/>
        <v>N/A</v>
      </c>
      <c r="E137" s="36">
        <v>3375</v>
      </c>
      <c r="F137" s="11" t="str">
        <f t="shared" si="24"/>
        <v>N/A</v>
      </c>
      <c r="G137" s="36">
        <v>3334</v>
      </c>
      <c r="H137" s="11" t="str">
        <f t="shared" si="25"/>
        <v>N/A</v>
      </c>
      <c r="I137" s="12" t="s">
        <v>213</v>
      </c>
      <c r="J137" s="12">
        <v>-1.21</v>
      </c>
      <c r="K137" s="43" t="s">
        <v>739</v>
      </c>
      <c r="L137" s="9" t="str">
        <f t="shared" si="19"/>
        <v>Yes</v>
      </c>
    </row>
    <row r="138" spans="1:12" x14ac:dyDescent="0.25">
      <c r="A138" s="2" t="s">
        <v>1215</v>
      </c>
      <c r="B138" s="35" t="s">
        <v>213</v>
      </c>
      <c r="C138" s="45" t="s">
        <v>213</v>
      </c>
      <c r="D138" s="11" t="str">
        <f t="shared" si="23"/>
        <v>N/A</v>
      </c>
      <c r="E138" s="45">
        <v>9812.6035556000006</v>
      </c>
      <c r="F138" s="11" t="str">
        <f t="shared" si="24"/>
        <v>N/A</v>
      </c>
      <c r="G138" s="45">
        <v>10085.013497</v>
      </c>
      <c r="H138" s="11" t="str">
        <f t="shared" si="25"/>
        <v>N/A</v>
      </c>
      <c r="I138" s="12" t="s">
        <v>213</v>
      </c>
      <c r="J138" s="12">
        <v>2.7759999999999998</v>
      </c>
      <c r="K138" s="43" t="s">
        <v>739</v>
      </c>
      <c r="L138" s="9" t="str">
        <f t="shared" si="19"/>
        <v>Yes</v>
      </c>
    </row>
    <row r="139" spans="1:12" x14ac:dyDescent="0.25">
      <c r="A139" s="50" t="s">
        <v>406</v>
      </c>
      <c r="B139" s="14" t="s">
        <v>213</v>
      </c>
      <c r="C139" s="14">
        <v>970506833</v>
      </c>
      <c r="D139" s="11" t="str">
        <f t="shared" si="23"/>
        <v>N/A</v>
      </c>
      <c r="E139" s="14">
        <v>1004836061</v>
      </c>
      <c r="F139" s="11" t="str">
        <f t="shared" si="24"/>
        <v>N/A</v>
      </c>
      <c r="G139" s="14">
        <v>1051152925</v>
      </c>
      <c r="H139" s="11" t="str">
        <f t="shared" si="25"/>
        <v>N/A</v>
      </c>
      <c r="I139" s="12">
        <v>3.5369999999999999</v>
      </c>
      <c r="J139" s="12">
        <v>4.609</v>
      </c>
      <c r="K139" s="14" t="s">
        <v>213</v>
      </c>
      <c r="L139" s="9" t="str">
        <f t="shared" ref="L139:L158" si="26">IF(J139="Div by 0", "N/A", IF(K139="N/A","N/A", IF(J139&gt;VALUE(MID(K139,1,2)), "No", IF(J139&lt;-1*VALUE(MID(K139,1,2)), "No", "Yes"))))</f>
        <v>N/A</v>
      </c>
    </row>
    <row r="140" spans="1:12" x14ac:dyDescent="0.25">
      <c r="A140" s="50" t="s">
        <v>1216</v>
      </c>
      <c r="B140" s="14" t="s">
        <v>213</v>
      </c>
      <c r="C140" s="14">
        <v>6014.3949890000004</v>
      </c>
      <c r="D140" s="11" t="str">
        <f t="shared" si="23"/>
        <v>N/A</v>
      </c>
      <c r="E140" s="14">
        <v>5932.5764040000004</v>
      </c>
      <c r="F140" s="11" t="str">
        <f t="shared" si="24"/>
        <v>N/A</v>
      </c>
      <c r="G140" s="14">
        <v>6075.6772730000002</v>
      </c>
      <c r="H140" s="11" t="str">
        <f t="shared" si="25"/>
        <v>N/A</v>
      </c>
      <c r="I140" s="12">
        <v>-1.36</v>
      </c>
      <c r="J140" s="12">
        <v>2.4119999999999999</v>
      </c>
      <c r="K140" s="14" t="s">
        <v>213</v>
      </c>
      <c r="L140" s="9" t="str">
        <f t="shared" si="26"/>
        <v>N/A</v>
      </c>
    </row>
    <row r="141" spans="1:12" x14ac:dyDescent="0.25">
      <c r="A141" s="50" t="s">
        <v>407</v>
      </c>
      <c r="B141" s="14" t="s">
        <v>213</v>
      </c>
      <c r="C141" s="14">
        <v>0</v>
      </c>
      <c r="D141" s="11" t="str">
        <f t="shared" si="23"/>
        <v>N/A</v>
      </c>
      <c r="E141" s="14">
        <v>0</v>
      </c>
      <c r="F141" s="11" t="str">
        <f t="shared" si="24"/>
        <v>N/A</v>
      </c>
      <c r="G141" s="14">
        <v>0</v>
      </c>
      <c r="H141" s="11" t="str">
        <f t="shared" si="25"/>
        <v>N/A</v>
      </c>
      <c r="I141" s="12" t="s">
        <v>1746</v>
      </c>
      <c r="J141" s="12" t="s">
        <v>1746</v>
      </c>
      <c r="K141" s="14" t="s">
        <v>213</v>
      </c>
      <c r="L141" s="9" t="str">
        <f t="shared" si="26"/>
        <v>N/A</v>
      </c>
    </row>
    <row r="142" spans="1:12" x14ac:dyDescent="0.25">
      <c r="A142" s="50" t="s">
        <v>1217</v>
      </c>
      <c r="B142" s="14" t="s">
        <v>213</v>
      </c>
      <c r="C142" s="14" t="s">
        <v>1746</v>
      </c>
      <c r="D142" s="11" t="str">
        <f t="shared" si="23"/>
        <v>N/A</v>
      </c>
      <c r="E142" s="14" t="s">
        <v>1746</v>
      </c>
      <c r="F142" s="11" t="str">
        <f t="shared" si="24"/>
        <v>N/A</v>
      </c>
      <c r="G142" s="14" t="s">
        <v>1746</v>
      </c>
      <c r="H142" s="11" t="str">
        <f t="shared" si="25"/>
        <v>N/A</v>
      </c>
      <c r="I142" s="12" t="s">
        <v>1746</v>
      </c>
      <c r="J142" s="12" t="s">
        <v>1746</v>
      </c>
      <c r="K142" s="14" t="s">
        <v>213</v>
      </c>
      <c r="L142" s="9" t="str">
        <f t="shared" si="26"/>
        <v>N/A</v>
      </c>
    </row>
    <row r="143" spans="1:12" x14ac:dyDescent="0.25">
      <c r="A143" s="50" t="s">
        <v>408</v>
      </c>
      <c r="B143" s="14" t="s">
        <v>213</v>
      </c>
      <c r="C143" s="14">
        <v>16361</v>
      </c>
      <c r="D143" s="11" t="str">
        <f t="shared" si="23"/>
        <v>N/A</v>
      </c>
      <c r="E143" s="14">
        <v>52648</v>
      </c>
      <c r="F143" s="11" t="str">
        <f t="shared" si="24"/>
        <v>N/A</v>
      </c>
      <c r="G143" s="14">
        <v>105817</v>
      </c>
      <c r="H143" s="11" t="str">
        <f t="shared" si="25"/>
        <v>N/A</v>
      </c>
      <c r="I143" s="12">
        <v>221.8</v>
      </c>
      <c r="J143" s="12">
        <v>101</v>
      </c>
      <c r="K143" s="14" t="s">
        <v>213</v>
      </c>
      <c r="L143" s="9" t="str">
        <f t="shared" si="26"/>
        <v>N/A</v>
      </c>
    </row>
    <row r="144" spans="1:12" x14ac:dyDescent="0.25">
      <c r="A144" s="50" t="s">
        <v>1218</v>
      </c>
      <c r="B144" s="14" t="s">
        <v>213</v>
      </c>
      <c r="C144" s="14">
        <v>31.463461538000001</v>
      </c>
      <c r="D144" s="11" t="str">
        <f t="shared" si="23"/>
        <v>N/A</v>
      </c>
      <c r="E144" s="14">
        <v>75.752517986000001</v>
      </c>
      <c r="F144" s="11" t="str">
        <f t="shared" si="24"/>
        <v>N/A</v>
      </c>
      <c r="G144" s="14">
        <v>125.37559242</v>
      </c>
      <c r="H144" s="11" t="str">
        <f t="shared" si="25"/>
        <v>N/A</v>
      </c>
      <c r="I144" s="12">
        <v>140.80000000000001</v>
      </c>
      <c r="J144" s="12">
        <v>65.510000000000005</v>
      </c>
      <c r="K144" s="14" t="s">
        <v>213</v>
      </c>
      <c r="L144" s="9" t="str">
        <f t="shared" si="26"/>
        <v>N/A</v>
      </c>
    </row>
    <row r="145" spans="1:13" x14ac:dyDescent="0.25">
      <c r="A145" s="50"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50"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50" t="s">
        <v>410</v>
      </c>
      <c r="B147" s="14" t="s">
        <v>213</v>
      </c>
      <c r="C147" s="14">
        <v>68456683</v>
      </c>
      <c r="D147" s="11" t="str">
        <f t="shared" ref="D147:D160" si="27">IF($B147="N/A","N/A",IF(C147&gt;10,"No",IF(C147&lt;-10,"No","Yes")))</f>
        <v>N/A</v>
      </c>
      <c r="E147" s="14">
        <v>75991091</v>
      </c>
      <c r="F147" s="11" t="str">
        <f t="shared" ref="F147:F160" si="28">IF($B147="N/A","N/A",IF(E147&gt;10,"No",IF(E147&lt;-10,"No","Yes")))</f>
        <v>N/A</v>
      </c>
      <c r="G147" s="14">
        <v>78784258</v>
      </c>
      <c r="H147" s="11" t="str">
        <f t="shared" ref="H147:H160" si="29">IF($B147="N/A","N/A",IF(G147&gt;10,"No",IF(G147&lt;-10,"No","Yes")))</f>
        <v>N/A</v>
      </c>
      <c r="I147" s="12">
        <v>11.01</v>
      </c>
      <c r="J147" s="12">
        <v>3.6760000000000002</v>
      </c>
      <c r="K147" s="14" t="s">
        <v>213</v>
      </c>
      <c r="L147" s="9" t="str">
        <f t="shared" si="26"/>
        <v>N/A</v>
      </c>
    </row>
    <row r="148" spans="1:13" x14ac:dyDescent="0.25">
      <c r="A148" s="50" t="s">
        <v>1220</v>
      </c>
      <c r="B148" s="14" t="s">
        <v>213</v>
      </c>
      <c r="C148" s="14">
        <v>2529.4370011999999</v>
      </c>
      <c r="D148" s="11" t="str">
        <f t="shared" si="27"/>
        <v>N/A</v>
      </c>
      <c r="E148" s="14">
        <v>2558.0196922999999</v>
      </c>
      <c r="F148" s="11" t="str">
        <f t="shared" si="28"/>
        <v>N/A</v>
      </c>
      <c r="G148" s="14">
        <v>2817.1443181</v>
      </c>
      <c r="H148" s="11" t="str">
        <f t="shared" si="29"/>
        <v>N/A</v>
      </c>
      <c r="I148" s="12">
        <v>1.1299999999999999</v>
      </c>
      <c r="J148" s="12">
        <v>10.130000000000001</v>
      </c>
      <c r="K148" s="14" t="s">
        <v>213</v>
      </c>
      <c r="L148" s="9" t="str">
        <f t="shared" si="26"/>
        <v>N/A</v>
      </c>
    </row>
    <row r="149" spans="1:13" x14ac:dyDescent="0.25">
      <c r="A149" s="50" t="s">
        <v>411</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5">
      <c r="A150" s="50" t="s">
        <v>1221</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0</v>
      </c>
      <c r="D153" s="11" t="str">
        <f t="shared" si="27"/>
        <v>N/A</v>
      </c>
      <c r="E153" s="14">
        <v>0</v>
      </c>
      <c r="F153" s="11" t="str">
        <f t="shared" si="28"/>
        <v>N/A</v>
      </c>
      <c r="G153" s="14">
        <v>0</v>
      </c>
      <c r="H153" s="11" t="str">
        <f t="shared" si="29"/>
        <v>N/A</v>
      </c>
      <c r="I153" s="12" t="s">
        <v>1746</v>
      </c>
      <c r="J153" s="12" t="s">
        <v>1746</v>
      </c>
      <c r="K153" s="14" t="s">
        <v>213</v>
      </c>
      <c r="L153" s="9" t="str">
        <f t="shared" si="26"/>
        <v>N/A</v>
      </c>
      <c r="M153" s="55"/>
    </row>
    <row r="154" spans="1:13" x14ac:dyDescent="0.25">
      <c r="A154" s="50" t="s">
        <v>1223</v>
      </c>
      <c r="B154" s="14" t="s">
        <v>213</v>
      </c>
      <c r="C154" s="14" t="s">
        <v>1746</v>
      </c>
      <c r="D154" s="11" t="str">
        <f t="shared" si="27"/>
        <v>N/A</v>
      </c>
      <c r="E154" s="14" t="s">
        <v>1746</v>
      </c>
      <c r="F154" s="11" t="str">
        <f t="shared" si="28"/>
        <v>N/A</v>
      </c>
      <c r="G154" s="14" t="s">
        <v>1746</v>
      </c>
      <c r="H154" s="11" t="str">
        <f t="shared" si="29"/>
        <v>N/A</v>
      </c>
      <c r="I154" s="12" t="s">
        <v>1746</v>
      </c>
      <c r="J154" s="12" t="s">
        <v>1746</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13526</v>
      </c>
      <c r="D159" s="11" t="str">
        <f t="shared" si="27"/>
        <v>N/A</v>
      </c>
      <c r="E159" s="14">
        <v>32869</v>
      </c>
      <c r="F159" s="11" t="str">
        <f t="shared" si="28"/>
        <v>N/A</v>
      </c>
      <c r="G159" s="14">
        <v>21416</v>
      </c>
      <c r="H159" s="11" t="str">
        <f t="shared" si="29"/>
        <v>N/A</v>
      </c>
      <c r="I159" s="12">
        <v>143</v>
      </c>
      <c r="J159" s="12">
        <v>-34.799999999999997</v>
      </c>
      <c r="K159" s="14" t="s">
        <v>213</v>
      </c>
      <c r="L159" s="9" t="str">
        <f t="shared" ref="L159:L160" si="30">IF(J159="Div by 0", "N/A", IF(K159="N/A","N/A", IF(J159&gt;VALUE(MID(K159,1,2)), "No", IF(J159&lt;-1*VALUE(MID(K159,1,2)), "No", "Yes"))))</f>
        <v>N/A</v>
      </c>
    </row>
    <row r="160" spans="1:13" ht="25" x14ac:dyDescent="0.25">
      <c r="A160" s="50" t="s">
        <v>1226</v>
      </c>
      <c r="B160" s="14" t="s">
        <v>213</v>
      </c>
      <c r="C160" s="14">
        <v>1.6393164465000001</v>
      </c>
      <c r="D160" s="11" t="str">
        <f t="shared" si="27"/>
        <v>N/A</v>
      </c>
      <c r="E160" s="14">
        <v>3.3934544704</v>
      </c>
      <c r="F160" s="11" t="str">
        <f t="shared" si="28"/>
        <v>N/A</v>
      </c>
      <c r="G160" s="14">
        <v>2.1006375674000002</v>
      </c>
      <c r="H160" s="11" t="str">
        <f t="shared" si="29"/>
        <v>N/A</v>
      </c>
      <c r="I160" s="12">
        <v>107</v>
      </c>
      <c r="J160" s="12">
        <v>-38.1</v>
      </c>
      <c r="K160" s="14" t="s">
        <v>213</v>
      </c>
      <c r="L160" s="9" t="str">
        <f t="shared" si="30"/>
        <v>N/A</v>
      </c>
    </row>
    <row r="161" spans="1:16" x14ac:dyDescent="0.25">
      <c r="A161" s="50" t="s">
        <v>417</v>
      </c>
      <c r="B161" s="14" t="s">
        <v>213</v>
      </c>
      <c r="C161" s="14">
        <v>7823471</v>
      </c>
      <c r="D161" s="14" t="s">
        <v>213</v>
      </c>
      <c r="E161" s="14">
        <v>11160925</v>
      </c>
      <c r="F161" s="14" t="s">
        <v>213</v>
      </c>
      <c r="G161" s="14">
        <v>8587090</v>
      </c>
      <c r="H161" s="14" t="s">
        <v>213</v>
      </c>
      <c r="I161" s="12">
        <v>42.66</v>
      </c>
      <c r="J161" s="12">
        <v>-23.1</v>
      </c>
      <c r="K161" s="14" t="s">
        <v>213</v>
      </c>
      <c r="L161" s="9" t="str">
        <f>IF(J161="Div by 0", "N/A", IF(K161="N/A","N/A", IF(J161&gt;VALUE(MID(K161,1,2)), "No", IF(J161&lt;-1*VALUE(MID(K161,1,2)), "No", "Yes"))))</f>
        <v>N/A</v>
      </c>
    </row>
    <row r="162" spans="1:16" ht="25" x14ac:dyDescent="0.25">
      <c r="A162" s="50" t="s">
        <v>1227</v>
      </c>
      <c r="B162" s="14" t="s">
        <v>213</v>
      </c>
      <c r="C162" s="14">
        <v>618.99446159000001</v>
      </c>
      <c r="D162" s="14" t="s">
        <v>213</v>
      </c>
      <c r="E162" s="14">
        <v>862.24698702000001</v>
      </c>
      <c r="F162" s="14" t="s">
        <v>213</v>
      </c>
      <c r="G162" s="14">
        <v>657.86332644000004</v>
      </c>
      <c r="H162" s="14" t="s">
        <v>213</v>
      </c>
      <c r="I162" s="12">
        <v>39.299999999999997</v>
      </c>
      <c r="J162" s="12">
        <v>-23.7</v>
      </c>
      <c r="K162" s="14" t="s">
        <v>213</v>
      </c>
      <c r="L162" s="9" t="str">
        <f>IF(J162="Div by 0", "N/A", IF(K162="N/A","N/A", IF(J162&gt;VALUE(MID(K162,1,2)), "No", IF(J162&lt;-1*VALUE(MID(K162,1,2)), "No", "Yes"))))</f>
        <v>N/A</v>
      </c>
    </row>
    <row r="163" spans="1:16" ht="25" x14ac:dyDescent="0.25">
      <c r="A163" s="50" t="s">
        <v>418</v>
      </c>
      <c r="B163" s="14" t="s">
        <v>213</v>
      </c>
      <c r="C163" s="14">
        <v>7811304</v>
      </c>
      <c r="D163" s="14" t="s">
        <v>213</v>
      </c>
      <c r="E163" s="14">
        <v>11132367</v>
      </c>
      <c r="F163" s="14" t="s">
        <v>213</v>
      </c>
      <c r="G163" s="14">
        <v>8564266</v>
      </c>
      <c r="H163" s="14" t="s">
        <v>213</v>
      </c>
      <c r="I163" s="12">
        <v>42.52</v>
      </c>
      <c r="J163" s="12">
        <v>-23.1</v>
      </c>
      <c r="K163" s="14" t="s">
        <v>213</v>
      </c>
      <c r="L163" s="9" t="str">
        <f>IF(J163="Div by 0", "N/A", IF(K163="N/A","N/A", IF(J163&gt;VALUE(MID(K163,1,2)), "No", IF(J163&lt;-1*VALUE(MID(K163,1,2)), "No", "Yes"))))</f>
        <v>N/A</v>
      </c>
      <c r="N163" s="56"/>
    </row>
    <row r="164" spans="1:16" x14ac:dyDescent="0.25">
      <c r="A164" s="50" t="s">
        <v>1241</v>
      </c>
      <c r="B164" s="112" t="s">
        <v>213</v>
      </c>
      <c r="C164" s="112" t="s">
        <v>1746</v>
      </c>
      <c r="D164" s="113" t="str">
        <f t="shared" ref="D164" si="31">IF($B164="N/A","N/A",IF(C164&gt;10,"No",IF(C164&lt;-10,"No","Yes")))</f>
        <v>N/A</v>
      </c>
      <c r="E164" s="112" t="s">
        <v>1746</v>
      </c>
      <c r="F164" s="113" t="str">
        <f t="shared" ref="F164" si="32">IF($B164="N/A","N/A",IF(E164&gt;10,"No",IF(E164&lt;-10,"No","Yes")))</f>
        <v>N/A</v>
      </c>
      <c r="G164" s="112" t="s">
        <v>1746</v>
      </c>
      <c r="H164" s="113" t="str">
        <f t="shared" ref="H164" si="33">IF($B164="N/A","N/A",IF(G164&gt;10,"No",IF(G164&lt;-10,"No","Yes")))</f>
        <v>N/A</v>
      </c>
      <c r="I164" s="114" t="s">
        <v>1746</v>
      </c>
      <c r="J164" s="114" t="s">
        <v>1746</v>
      </c>
      <c r="K164" s="115" t="s">
        <v>739</v>
      </c>
      <c r="L164" s="116" t="str">
        <f>IF(J164="Div by 0", "N/A", IF(OR(J164="N/A",K164="N/A"),"N/A", IF(J164&gt;VALUE(MID(K164,1,2)), "No", IF(J164&lt;-1*VALUE(MID(K164,1,2)), "No", "Yes"))))</f>
        <v>N/A</v>
      </c>
      <c r="N164" s="56"/>
    </row>
    <row r="165" spans="1:16" x14ac:dyDescent="0.25">
      <c r="A165" s="50" t="s">
        <v>1228</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3" t="s">
        <v>739</v>
      </c>
      <c r="L165" s="9" t="str">
        <f>IF(J165="Div by 0", "N/A", IF(OR(J165="N/A",K165="N/A"),"N/A", IF(J165&gt;VALUE(MID(K165,1,2)), "No", IF(J165&lt;-1*VALUE(MID(K165,1,2)), "No", "Yes"))))</f>
        <v>N/A</v>
      </c>
      <c r="N165" s="56"/>
    </row>
    <row r="166" spans="1:16" x14ac:dyDescent="0.25">
      <c r="A166" s="50"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3" t="s">
        <v>739</v>
      </c>
      <c r="L166" s="9" t="str">
        <f t="shared" ref="L166" si="37">IF(J166="Div by 0", "N/A", IF(OR(J166="N/A",K166="N/A"),"N/A", IF(J166&gt;VALUE(MID(K166,1,2)), "No", IF(J166&lt;-1*VALUE(MID(K166,1,2)), "No", "Yes"))))</f>
        <v>N/A</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166288</v>
      </c>
      <c r="D6" s="11" t="str">
        <f t="shared" ref="D6:D11" si="0">IF($B6="N/A","N/A",IF(C6&gt;10,"No",IF(C6&lt;-10,"No","Yes")))</f>
        <v>N/A</v>
      </c>
      <c r="E6" s="1">
        <v>174830</v>
      </c>
      <c r="F6" s="11" t="str">
        <f t="shared" ref="F6:F11" si="1">IF($B6="N/A","N/A",IF(E6&gt;10,"No",IF(E6&lt;-10,"No","Yes")))</f>
        <v>N/A</v>
      </c>
      <c r="G6" s="1">
        <v>178302</v>
      </c>
      <c r="H6" s="11" t="str">
        <f t="shared" ref="H6:H11" si="2">IF($B6="N/A","N/A",IF(G6&gt;10,"No",IF(G6&lt;-10,"No","Yes")))</f>
        <v>N/A</v>
      </c>
      <c r="I6" s="12">
        <v>5.1369999999999996</v>
      </c>
      <c r="J6" s="12">
        <v>1.986</v>
      </c>
      <c r="K6" s="1" t="s">
        <v>739</v>
      </c>
      <c r="L6" s="9" t="str">
        <f t="shared" ref="L6:L14" si="3">IF(J6="Div by 0", "N/A", IF(K6="N/A","N/A", IF(J6&gt;VALUE(MID(K6,1,2)), "No", IF(J6&lt;-1*VALUE(MID(K6,1,2)), "No", "Yes"))))</f>
        <v>Yes</v>
      </c>
    </row>
    <row r="7" spans="1:12" x14ac:dyDescent="0.25">
      <c r="A7" s="18" t="s">
        <v>100</v>
      </c>
      <c r="B7" s="43" t="s">
        <v>213</v>
      </c>
      <c r="C7" s="1">
        <v>10632</v>
      </c>
      <c r="D7" s="11" t="str">
        <f t="shared" si="0"/>
        <v>N/A</v>
      </c>
      <c r="E7" s="1">
        <v>10689</v>
      </c>
      <c r="F7" s="11" t="str">
        <f t="shared" si="1"/>
        <v>N/A</v>
      </c>
      <c r="G7" s="1">
        <v>10989</v>
      </c>
      <c r="H7" s="11" t="str">
        <f t="shared" si="2"/>
        <v>N/A</v>
      </c>
      <c r="I7" s="12">
        <v>0.53610000000000002</v>
      </c>
      <c r="J7" s="12">
        <v>2.8069999999999999</v>
      </c>
      <c r="K7" s="43" t="s">
        <v>739</v>
      </c>
      <c r="L7" s="9" t="str">
        <f t="shared" si="3"/>
        <v>Yes</v>
      </c>
    </row>
    <row r="8" spans="1:12" x14ac:dyDescent="0.25">
      <c r="A8" s="18" t="s">
        <v>101</v>
      </c>
      <c r="B8" s="43" t="s">
        <v>213</v>
      </c>
      <c r="C8" s="1">
        <v>21351</v>
      </c>
      <c r="D8" s="11" t="str">
        <f t="shared" si="0"/>
        <v>N/A</v>
      </c>
      <c r="E8" s="1">
        <v>22143</v>
      </c>
      <c r="F8" s="11" t="str">
        <f t="shared" si="1"/>
        <v>N/A</v>
      </c>
      <c r="G8" s="1">
        <v>23036</v>
      </c>
      <c r="H8" s="11" t="str">
        <f t="shared" si="2"/>
        <v>N/A</v>
      </c>
      <c r="I8" s="12">
        <v>3.7090000000000001</v>
      </c>
      <c r="J8" s="12">
        <v>4.0330000000000004</v>
      </c>
      <c r="K8" s="43" t="s">
        <v>739</v>
      </c>
      <c r="L8" s="9" t="str">
        <f t="shared" si="3"/>
        <v>Yes</v>
      </c>
    </row>
    <row r="9" spans="1:12" x14ac:dyDescent="0.25">
      <c r="A9" s="18" t="s">
        <v>104</v>
      </c>
      <c r="B9" s="43" t="s">
        <v>213</v>
      </c>
      <c r="C9" s="1">
        <v>67574</v>
      </c>
      <c r="D9" s="11" t="str">
        <f t="shared" si="0"/>
        <v>N/A</v>
      </c>
      <c r="E9" s="1">
        <v>68614</v>
      </c>
      <c r="F9" s="11" t="str">
        <f t="shared" si="1"/>
        <v>N/A</v>
      </c>
      <c r="G9" s="1">
        <v>68772</v>
      </c>
      <c r="H9" s="11" t="str">
        <f t="shared" si="2"/>
        <v>N/A</v>
      </c>
      <c r="I9" s="12">
        <v>1.5389999999999999</v>
      </c>
      <c r="J9" s="12">
        <v>0.2303</v>
      </c>
      <c r="K9" s="43" t="s">
        <v>739</v>
      </c>
      <c r="L9" s="9" t="str">
        <f t="shared" si="3"/>
        <v>Yes</v>
      </c>
    </row>
    <row r="10" spans="1:12" x14ac:dyDescent="0.25">
      <c r="A10" s="18" t="s">
        <v>105</v>
      </c>
      <c r="B10" s="43" t="s">
        <v>213</v>
      </c>
      <c r="C10" s="1">
        <v>66731</v>
      </c>
      <c r="D10" s="11" t="str">
        <f t="shared" si="0"/>
        <v>N/A</v>
      </c>
      <c r="E10" s="1">
        <v>73384</v>
      </c>
      <c r="F10" s="11" t="str">
        <f t="shared" si="1"/>
        <v>N/A</v>
      </c>
      <c r="G10" s="1">
        <v>75505</v>
      </c>
      <c r="H10" s="11" t="str">
        <f t="shared" si="2"/>
        <v>N/A</v>
      </c>
      <c r="I10" s="12">
        <v>9.9700000000000006</v>
      </c>
      <c r="J10" s="12">
        <v>2.89</v>
      </c>
      <c r="K10" s="43" t="s">
        <v>739</v>
      </c>
      <c r="L10" s="9" t="str">
        <f t="shared" si="3"/>
        <v>Yes</v>
      </c>
    </row>
    <row r="11" spans="1:12" x14ac:dyDescent="0.25">
      <c r="A11" s="18" t="s">
        <v>77</v>
      </c>
      <c r="B11" s="1" t="s">
        <v>213</v>
      </c>
      <c r="C11" s="1">
        <v>135175.96</v>
      </c>
      <c r="D11" s="11" t="str">
        <f t="shared" si="0"/>
        <v>N/A</v>
      </c>
      <c r="E11" s="1">
        <v>143466.1</v>
      </c>
      <c r="F11" s="11" t="str">
        <f t="shared" si="1"/>
        <v>N/A</v>
      </c>
      <c r="G11" s="1">
        <v>146364.70000000001</v>
      </c>
      <c r="H11" s="11" t="str">
        <f t="shared" si="2"/>
        <v>N/A</v>
      </c>
      <c r="I11" s="12">
        <v>6.133</v>
      </c>
      <c r="J11" s="12">
        <v>2.02</v>
      </c>
      <c r="K11" s="1" t="s">
        <v>740</v>
      </c>
      <c r="L11" s="9" t="str">
        <f t="shared" si="3"/>
        <v>Yes</v>
      </c>
    </row>
    <row r="12" spans="1:12" x14ac:dyDescent="0.25">
      <c r="A12" s="18" t="s">
        <v>115</v>
      </c>
      <c r="B12" s="1" t="s">
        <v>213</v>
      </c>
      <c r="C12" s="1">
        <v>22128</v>
      </c>
      <c r="D12" s="1" t="s">
        <v>213</v>
      </c>
      <c r="E12" s="1">
        <v>22683</v>
      </c>
      <c r="F12" s="1" t="s">
        <v>213</v>
      </c>
      <c r="G12" s="1">
        <v>23528</v>
      </c>
      <c r="H12" s="1" t="s">
        <v>213</v>
      </c>
      <c r="I12" s="12">
        <v>2.508</v>
      </c>
      <c r="J12" s="12">
        <v>3.7250000000000001</v>
      </c>
      <c r="K12" s="1" t="s">
        <v>740</v>
      </c>
      <c r="L12" s="9" t="str">
        <f t="shared" si="3"/>
        <v>Yes</v>
      </c>
    </row>
    <row r="13" spans="1:12" x14ac:dyDescent="0.25">
      <c r="A13" s="18" t="s">
        <v>449</v>
      </c>
      <c r="B13" s="1" t="s">
        <v>213</v>
      </c>
      <c r="C13" s="1">
        <v>10417</v>
      </c>
      <c r="D13" s="1" t="s">
        <v>213</v>
      </c>
      <c r="E13" s="1">
        <v>10473</v>
      </c>
      <c r="F13" s="1" t="s">
        <v>213</v>
      </c>
      <c r="G13" s="1">
        <v>10757</v>
      </c>
      <c r="H13" s="1" t="s">
        <v>213</v>
      </c>
      <c r="I13" s="12">
        <v>0.53759999999999997</v>
      </c>
      <c r="J13" s="12">
        <v>2.7120000000000002</v>
      </c>
      <c r="K13" s="1" t="s">
        <v>740</v>
      </c>
      <c r="L13" s="9" t="str">
        <f t="shared" si="3"/>
        <v>Yes</v>
      </c>
    </row>
    <row r="14" spans="1:12" x14ac:dyDescent="0.25">
      <c r="A14" s="18" t="s">
        <v>450</v>
      </c>
      <c r="B14" s="1" t="s">
        <v>213</v>
      </c>
      <c r="C14" s="1">
        <v>11050</v>
      </c>
      <c r="D14" s="1" t="s">
        <v>213</v>
      </c>
      <c r="E14" s="1">
        <v>11592</v>
      </c>
      <c r="F14" s="1" t="s">
        <v>213</v>
      </c>
      <c r="G14" s="1">
        <v>12176</v>
      </c>
      <c r="H14" s="1" t="s">
        <v>213</v>
      </c>
      <c r="I14" s="12">
        <v>4.9050000000000002</v>
      </c>
      <c r="J14" s="12">
        <v>5.0380000000000003</v>
      </c>
      <c r="K14" s="1" t="s">
        <v>740</v>
      </c>
      <c r="L14" s="9" t="str">
        <f t="shared" si="3"/>
        <v>Yes</v>
      </c>
    </row>
    <row r="15" spans="1:12" x14ac:dyDescent="0.25">
      <c r="A15" s="4" t="s">
        <v>58</v>
      </c>
      <c r="B15" s="43" t="s">
        <v>213</v>
      </c>
      <c r="C15" s="14">
        <v>973979897</v>
      </c>
      <c r="D15" s="11" t="str">
        <f t="shared" ref="D15:D20" si="4">IF($B15="N/A","N/A",IF(C15&gt;10,"No",IF(C15&lt;-10,"No","Yes")))</f>
        <v>N/A</v>
      </c>
      <c r="E15" s="14">
        <v>1009221052</v>
      </c>
      <c r="F15" s="11" t="str">
        <f t="shared" ref="F15:F20" si="5">IF($B15="N/A","N/A",IF(E15&gt;10,"No",IF(E15&lt;-10,"No","Yes")))</f>
        <v>N/A</v>
      </c>
      <c r="G15" s="14">
        <v>1055264054</v>
      </c>
      <c r="H15" s="11" t="str">
        <f t="shared" ref="H15:H20" si="6">IF($B15="N/A","N/A",IF(G15&gt;10,"No",IF(G15&lt;-10,"No","Yes")))</f>
        <v>N/A</v>
      </c>
      <c r="I15" s="12">
        <v>3.6179999999999999</v>
      </c>
      <c r="J15" s="12">
        <v>4.5620000000000003</v>
      </c>
      <c r="K15" s="43" t="s">
        <v>739</v>
      </c>
      <c r="L15" s="9" t="str">
        <f t="shared" ref="L15:L20" si="7">IF(J15="Div by 0", "N/A", IF(K15="N/A","N/A", IF(J15&gt;VALUE(MID(K15,1,2)), "No", IF(J15&lt;-1*VALUE(MID(K15,1,2)), "No", "Yes"))))</f>
        <v>Yes</v>
      </c>
    </row>
    <row r="16" spans="1:12" x14ac:dyDescent="0.25">
      <c r="A16" s="4" t="s">
        <v>1132</v>
      </c>
      <c r="B16" s="43" t="s">
        <v>213</v>
      </c>
      <c r="C16" s="14">
        <v>5857.1869107000002</v>
      </c>
      <c r="D16" s="11" t="str">
        <f t="shared" si="4"/>
        <v>N/A</v>
      </c>
      <c r="E16" s="14">
        <v>5772.5850940999999</v>
      </c>
      <c r="F16" s="11" t="str">
        <f t="shared" si="5"/>
        <v>N/A</v>
      </c>
      <c r="G16" s="14">
        <v>5918.4083970000002</v>
      </c>
      <c r="H16" s="11" t="str">
        <f t="shared" si="6"/>
        <v>N/A</v>
      </c>
      <c r="I16" s="12">
        <v>-1.44</v>
      </c>
      <c r="J16" s="12">
        <v>2.5259999999999998</v>
      </c>
      <c r="K16" s="43" t="s">
        <v>739</v>
      </c>
      <c r="L16" s="9" t="str">
        <f t="shared" si="7"/>
        <v>Yes</v>
      </c>
    </row>
    <row r="17" spans="1:12" x14ac:dyDescent="0.25">
      <c r="A17" s="4" t="s">
        <v>1232</v>
      </c>
      <c r="B17" s="43" t="s">
        <v>213</v>
      </c>
      <c r="C17" s="14">
        <v>17461.560947999998</v>
      </c>
      <c r="D17" s="11" t="str">
        <f t="shared" si="4"/>
        <v>N/A</v>
      </c>
      <c r="E17" s="14">
        <v>17279.968846</v>
      </c>
      <c r="F17" s="11" t="str">
        <f t="shared" si="5"/>
        <v>N/A</v>
      </c>
      <c r="G17" s="14">
        <v>16683.386021999999</v>
      </c>
      <c r="H17" s="11" t="str">
        <f t="shared" si="6"/>
        <v>N/A</v>
      </c>
      <c r="I17" s="12">
        <v>-1.04</v>
      </c>
      <c r="J17" s="12">
        <v>-3.45</v>
      </c>
      <c r="K17" s="43" t="s">
        <v>739</v>
      </c>
      <c r="L17" s="9" t="str">
        <f t="shared" si="7"/>
        <v>Yes</v>
      </c>
    </row>
    <row r="18" spans="1:12" x14ac:dyDescent="0.25">
      <c r="A18" s="4" t="s">
        <v>1233</v>
      </c>
      <c r="B18" s="43" t="s">
        <v>213</v>
      </c>
      <c r="C18" s="14">
        <v>16582.856306000001</v>
      </c>
      <c r="D18" s="11" t="str">
        <f t="shared" si="4"/>
        <v>N/A</v>
      </c>
      <c r="E18" s="14">
        <v>16656.661833999999</v>
      </c>
      <c r="F18" s="11" t="str">
        <f t="shared" si="5"/>
        <v>N/A</v>
      </c>
      <c r="G18" s="14">
        <v>16961.927374999999</v>
      </c>
      <c r="H18" s="11" t="str">
        <f t="shared" si="6"/>
        <v>N/A</v>
      </c>
      <c r="I18" s="12">
        <v>0.4451</v>
      </c>
      <c r="J18" s="12">
        <v>1.833</v>
      </c>
      <c r="K18" s="43" t="s">
        <v>739</v>
      </c>
      <c r="L18" s="9" t="str">
        <f t="shared" si="7"/>
        <v>Yes</v>
      </c>
    </row>
    <row r="19" spans="1:12" x14ac:dyDescent="0.25">
      <c r="A19" s="4" t="s">
        <v>1234</v>
      </c>
      <c r="B19" s="43" t="s">
        <v>213</v>
      </c>
      <c r="C19" s="14">
        <v>3150.0841891999999</v>
      </c>
      <c r="D19" s="11" t="str">
        <f t="shared" si="4"/>
        <v>N/A</v>
      </c>
      <c r="E19" s="14">
        <v>3118.1474625999999</v>
      </c>
      <c r="F19" s="11" t="str">
        <f t="shared" si="5"/>
        <v>N/A</v>
      </c>
      <c r="G19" s="14">
        <v>3247.1097685</v>
      </c>
      <c r="H19" s="11" t="str">
        <f t="shared" si="6"/>
        <v>N/A</v>
      </c>
      <c r="I19" s="12">
        <v>-1.01</v>
      </c>
      <c r="J19" s="12">
        <v>4.1360000000000001</v>
      </c>
      <c r="K19" s="43" t="s">
        <v>739</v>
      </c>
      <c r="L19" s="9" t="str">
        <f t="shared" si="7"/>
        <v>Yes</v>
      </c>
    </row>
    <row r="20" spans="1:12" x14ac:dyDescent="0.25">
      <c r="A20" s="4" t="s">
        <v>1235</v>
      </c>
      <c r="B20" s="43" t="s">
        <v>213</v>
      </c>
      <c r="C20" s="14">
        <v>3317.8616685000002</v>
      </c>
      <c r="D20" s="11" t="str">
        <f t="shared" si="4"/>
        <v>N/A</v>
      </c>
      <c r="E20" s="14">
        <v>3294.1572004999998</v>
      </c>
      <c r="F20" s="11" t="str">
        <f t="shared" si="5"/>
        <v>N/A</v>
      </c>
      <c r="G20" s="14">
        <v>3415.4709357000002</v>
      </c>
      <c r="H20" s="11" t="str">
        <f t="shared" si="6"/>
        <v>N/A</v>
      </c>
      <c r="I20" s="12">
        <v>-0.71399999999999997</v>
      </c>
      <c r="J20" s="12">
        <v>3.6829999999999998</v>
      </c>
      <c r="K20" s="43" t="s">
        <v>739</v>
      </c>
      <c r="L20" s="9" t="str">
        <f t="shared" si="7"/>
        <v>Yes</v>
      </c>
    </row>
    <row r="21" spans="1:12" x14ac:dyDescent="0.25">
      <c r="A21" s="2" t="s">
        <v>1136</v>
      </c>
      <c r="B21" s="43" t="s">
        <v>213</v>
      </c>
      <c r="C21" s="14">
        <v>5899.8384690000003</v>
      </c>
      <c r="D21" s="11" t="str">
        <f t="shared" ref="D21:D22" si="8">IF($B21="N/A","N/A",IF(C21&gt;10,"No",IF(C21&lt;-10,"No","Yes")))</f>
        <v>N/A</v>
      </c>
      <c r="E21" s="14">
        <v>5832.8298797999996</v>
      </c>
      <c r="F21" s="11" t="str">
        <f t="shared" ref="F21:F22" si="9">IF($B21="N/A","N/A",IF(E21&gt;10,"No",IF(E21&lt;-10,"No","Yes")))</f>
        <v>N/A</v>
      </c>
      <c r="G21" s="14">
        <v>5972.4313926000004</v>
      </c>
      <c r="H21" s="11" t="str">
        <f t="shared" ref="H21:H22" si="10">IF($B21="N/A","N/A",IF(G21&gt;10,"No",IF(G21&lt;-10,"No","Yes")))</f>
        <v>N/A</v>
      </c>
      <c r="I21" s="12">
        <v>-1.1399999999999999</v>
      </c>
      <c r="J21" s="12">
        <v>2.3929999999999998</v>
      </c>
      <c r="K21" s="43" t="s">
        <v>739</v>
      </c>
      <c r="L21" s="9" t="str">
        <f>IF(J21="Div by 0", "N/A", IF(OR(J21="N/A",K21="N/A"),"N/A", IF(J21&gt;VALUE(MID(K21,1,2)), "No", IF(J21&lt;-1*VALUE(MID(K21,1,2)), "No", "Yes"))))</f>
        <v>Yes</v>
      </c>
    </row>
    <row r="22" spans="1:12" x14ac:dyDescent="0.25">
      <c r="A22" s="2" t="s">
        <v>1137</v>
      </c>
      <c r="B22" s="43" t="s">
        <v>213</v>
      </c>
      <c r="C22" s="14">
        <v>5807.4300008999999</v>
      </c>
      <c r="D22" s="11" t="str">
        <f t="shared" si="8"/>
        <v>N/A</v>
      </c>
      <c r="E22" s="14">
        <v>5704.0443484999996</v>
      </c>
      <c r="F22" s="11" t="str">
        <f t="shared" si="9"/>
        <v>N/A</v>
      </c>
      <c r="G22" s="14">
        <v>5857.1560436</v>
      </c>
      <c r="H22" s="11" t="str">
        <f t="shared" si="10"/>
        <v>N/A</v>
      </c>
      <c r="I22" s="12">
        <v>-1.78</v>
      </c>
      <c r="J22" s="12">
        <v>2.6840000000000002</v>
      </c>
      <c r="K22" s="43" t="s">
        <v>739</v>
      </c>
      <c r="L22" s="9" t="str">
        <f>IF(J22="Div by 0", "N/A", IF(OR(J22="N/A",K22="N/A"),"N/A", IF(J22&gt;VALUE(MID(K22,1,2)), "No", IF(J22&lt;-1*VALUE(MID(K22,1,2)), "No", "Yes"))))</f>
        <v>Yes</v>
      </c>
    </row>
    <row r="23" spans="1:12" x14ac:dyDescent="0.25">
      <c r="A23" s="4" t="s">
        <v>1236</v>
      </c>
      <c r="B23" s="43" t="s">
        <v>213</v>
      </c>
      <c r="C23" s="14">
        <v>14653.154058</v>
      </c>
      <c r="D23" s="11" t="str">
        <f>IF($B23="N/A","N/A",IF(C23&gt;10,"No",IF(C23&lt;-10,"No","Yes")))</f>
        <v>N/A</v>
      </c>
      <c r="E23" s="14">
        <v>14565.266543</v>
      </c>
      <c r="F23" s="11" t="str">
        <f>IF($B23="N/A","N/A",IF(E23&gt;10,"No",IF(E23&lt;-10,"No","Yes")))</f>
        <v>N/A</v>
      </c>
      <c r="G23" s="14">
        <v>14188.886646000001</v>
      </c>
      <c r="H23" s="11" t="str">
        <f>IF($B23="N/A","N/A",IF(G23&gt;10,"No",IF(G23&lt;-10,"No","Yes")))</f>
        <v>N/A</v>
      </c>
      <c r="I23" s="12">
        <v>-0.6</v>
      </c>
      <c r="J23" s="12">
        <v>-2.58</v>
      </c>
      <c r="K23" s="43" t="s">
        <v>739</v>
      </c>
      <c r="L23" s="9" t="str">
        <f>IF(J23="Div by 0", "N/A", IF(K23="N/A","N/A", IF(J23&gt;VALUE(MID(K23,1,2)), "No", IF(J23&lt;-1*VALUE(MID(K23,1,2)), "No", "Yes"))))</f>
        <v>Yes</v>
      </c>
    </row>
    <row r="24" spans="1:12" x14ac:dyDescent="0.25">
      <c r="A24" s="4" t="s">
        <v>1237</v>
      </c>
      <c r="B24" s="43" t="s">
        <v>213</v>
      </c>
      <c r="C24" s="14">
        <v>17572.198617999999</v>
      </c>
      <c r="D24" s="11" t="str">
        <f>IF($B24="N/A","N/A",IF(C24&gt;10,"No",IF(C24&lt;-10,"No","Yes")))</f>
        <v>N/A</v>
      </c>
      <c r="E24" s="14">
        <v>17396.368184999999</v>
      </c>
      <c r="F24" s="11" t="str">
        <f>IF($B24="N/A","N/A",IF(E24&gt;10,"No",IF(E24&lt;-10,"No","Yes")))</f>
        <v>N/A</v>
      </c>
      <c r="G24" s="14">
        <v>16783.823557</v>
      </c>
      <c r="H24" s="11" t="str">
        <f>IF($B24="N/A","N/A",IF(G24&gt;10,"No",IF(G24&lt;-10,"No","Yes")))</f>
        <v>N/A</v>
      </c>
      <c r="I24" s="12">
        <v>-1</v>
      </c>
      <c r="J24" s="12">
        <v>-3.52</v>
      </c>
      <c r="K24" s="43" t="s">
        <v>739</v>
      </c>
      <c r="L24" s="9" t="str">
        <f>IF(J24="Div by 0", "N/A", IF(K24="N/A","N/A", IF(J24&gt;VALUE(MID(K24,1,2)), "No", IF(J24&lt;-1*VALUE(MID(K24,1,2)), "No", "Yes"))))</f>
        <v>Yes</v>
      </c>
    </row>
    <row r="25" spans="1:12" x14ac:dyDescent="0.25">
      <c r="A25" s="4" t="s">
        <v>1238</v>
      </c>
      <c r="B25" s="43" t="s">
        <v>213</v>
      </c>
      <c r="C25" s="14">
        <v>12327.000543</v>
      </c>
      <c r="D25" s="11" t="str">
        <f>IF($B25="N/A","N/A",IF(C25&gt;10,"No",IF(C25&lt;-10,"No","Yes")))</f>
        <v>N/A</v>
      </c>
      <c r="E25" s="14">
        <v>12409.630176000001</v>
      </c>
      <c r="F25" s="11" t="str">
        <f>IF($B25="N/A","N/A",IF(E25&gt;10,"No",IF(E25&lt;-10,"No","Yes")))</f>
        <v>N/A</v>
      </c>
      <c r="G25" s="14">
        <v>12281.493101</v>
      </c>
      <c r="H25" s="11" t="str">
        <f>IF($B25="N/A","N/A",IF(G25&gt;10,"No",IF(G25&lt;-10,"No","Yes")))</f>
        <v>N/A</v>
      </c>
      <c r="I25" s="12">
        <v>0.67030000000000001</v>
      </c>
      <c r="J25" s="12">
        <v>-1.03</v>
      </c>
      <c r="K25" s="43" t="s">
        <v>739</v>
      </c>
      <c r="L25" s="9" t="str">
        <f>IF(J25="Div by 0", "N/A", IF(K25="N/A","N/A", IF(J25&gt;VALUE(MID(K25,1,2)), "No", IF(J25&lt;-1*VALUE(MID(K25,1,2)), "No", "Yes"))))</f>
        <v>Yes</v>
      </c>
    </row>
    <row r="26" spans="1:12" x14ac:dyDescent="0.25">
      <c r="A26" s="4" t="s">
        <v>1239</v>
      </c>
      <c r="B26" s="43" t="s">
        <v>213</v>
      </c>
      <c r="C26" s="14">
        <v>14641.005232</v>
      </c>
      <c r="D26" s="11" t="str">
        <f t="shared" ref="D26:D27" si="11">IF($B26="N/A","N/A",IF(C26&gt;10,"No",IF(C26&lt;-10,"No","Yes")))</f>
        <v>N/A</v>
      </c>
      <c r="E26" s="14">
        <v>14587.999029000001</v>
      </c>
      <c r="F26" s="11" t="str">
        <f t="shared" ref="F26:F30" si="12">IF($B26="N/A","N/A",IF(E26&gt;10,"No",IF(E26&lt;-10,"No","Yes")))</f>
        <v>N/A</v>
      </c>
      <c r="G26" s="14">
        <v>14201.357830999999</v>
      </c>
      <c r="H26" s="11" t="str">
        <f t="shared" ref="H26:H27" si="13">IF($B26="N/A","N/A",IF(G26&gt;10,"No",IF(G26&lt;-10,"No","Yes")))</f>
        <v>N/A</v>
      </c>
      <c r="I26" s="12">
        <v>-0.36199999999999999</v>
      </c>
      <c r="J26" s="12">
        <v>-2.65</v>
      </c>
      <c r="K26" s="43" t="s">
        <v>739</v>
      </c>
      <c r="L26" s="9" t="str">
        <f>IF(J26="Div by 0", "N/A", IF(OR(J26="N/A",K26="N/A"),"N/A", IF(J26&gt;VALUE(MID(K26,1,2)), "No", IF(J26&lt;-1*VALUE(MID(K26,1,2)), "No", "Yes"))))</f>
        <v>Yes</v>
      </c>
    </row>
    <row r="27" spans="1:12" x14ac:dyDescent="0.25">
      <c r="A27" s="4" t="s">
        <v>1240</v>
      </c>
      <c r="B27" s="43" t="s">
        <v>213</v>
      </c>
      <c r="C27" s="14">
        <v>14671.07898</v>
      </c>
      <c r="D27" s="11" t="str">
        <f t="shared" si="11"/>
        <v>N/A</v>
      </c>
      <c r="E27" s="14">
        <v>14532.488104</v>
      </c>
      <c r="F27" s="11" t="str">
        <f t="shared" si="12"/>
        <v>N/A</v>
      </c>
      <c r="G27" s="14">
        <v>14171.204501</v>
      </c>
      <c r="H27" s="11" t="str">
        <f t="shared" si="13"/>
        <v>N/A</v>
      </c>
      <c r="I27" s="12">
        <v>-0.94499999999999995</v>
      </c>
      <c r="J27" s="12">
        <v>-2.4900000000000002</v>
      </c>
      <c r="K27" s="43" t="s">
        <v>739</v>
      </c>
      <c r="L27" s="9" t="str">
        <f>IF(J27="Div by 0", "N/A", IF(OR(J27="N/A",K27="N/A"),"N/A", IF(J27&gt;VALUE(MID(K27,1,2)), "No", IF(J27&lt;-1*VALUE(MID(K27,1,2)), "No", "Yes"))))</f>
        <v>Yes</v>
      </c>
    </row>
    <row r="28" spans="1:12" x14ac:dyDescent="0.25">
      <c r="A28" s="50" t="s">
        <v>1241</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3" t="s">
        <v>739</v>
      </c>
      <c r="L28" s="9" t="str">
        <f>IF(J28="Div by 0", "N/A", IF(OR(J28="N/A",K28="N/A"),"N/A", IF(J28&gt;VALUE(MID(K28,1,2)), "No", IF(J28&lt;-1*VALUE(MID(K28,1,2)), "No", "Yes"))))</f>
        <v>N/A</v>
      </c>
    </row>
    <row r="29" spans="1:12" x14ac:dyDescent="0.25">
      <c r="A29" s="50" t="s">
        <v>1242</v>
      </c>
      <c r="B29" s="14" t="s">
        <v>213</v>
      </c>
      <c r="C29" s="14" t="s">
        <v>1746</v>
      </c>
      <c r="D29" s="11" t="str">
        <f t="shared" si="14"/>
        <v>N/A</v>
      </c>
      <c r="E29" s="14" t="s">
        <v>1746</v>
      </c>
      <c r="F29" s="11" t="str">
        <f t="shared" si="12"/>
        <v>N/A</v>
      </c>
      <c r="G29" s="14" t="s">
        <v>1746</v>
      </c>
      <c r="H29" s="11" t="str">
        <f t="shared" si="15"/>
        <v>N/A</v>
      </c>
      <c r="I29" s="12" t="s">
        <v>1746</v>
      </c>
      <c r="J29" s="12" t="s">
        <v>1746</v>
      </c>
      <c r="K29" s="43" t="s">
        <v>739</v>
      </c>
      <c r="L29" s="9" t="str">
        <f t="shared" ref="L29:L30" si="16">IF(J29="Div by 0", "N/A", IF(OR(J29="N/A",K29="N/A"),"N/A", IF(J29&gt;VALUE(MID(K29,1,2)), "No", IF(J29&lt;-1*VALUE(MID(K29,1,2)), "No", "Yes"))))</f>
        <v>N/A</v>
      </c>
    </row>
    <row r="30" spans="1:12" x14ac:dyDescent="0.25">
      <c r="A30" s="50" t="s">
        <v>1243</v>
      </c>
      <c r="B30" s="14" t="s">
        <v>213</v>
      </c>
      <c r="C30" s="14" t="s">
        <v>1746</v>
      </c>
      <c r="D30" s="11" t="str">
        <f t="shared" si="14"/>
        <v>N/A</v>
      </c>
      <c r="E30" s="14" t="s">
        <v>1746</v>
      </c>
      <c r="F30" s="11" t="str">
        <f t="shared" si="12"/>
        <v>N/A</v>
      </c>
      <c r="G30" s="14" t="s">
        <v>1746</v>
      </c>
      <c r="H30" s="11" t="str">
        <f t="shared" si="15"/>
        <v>N/A</v>
      </c>
      <c r="I30" s="12" t="s">
        <v>1746</v>
      </c>
      <c r="J30" s="12" t="s">
        <v>1746</v>
      </c>
      <c r="K30" s="43" t="s">
        <v>739</v>
      </c>
      <c r="L30" s="9" t="str">
        <f t="shared" si="16"/>
        <v>N/A</v>
      </c>
    </row>
    <row r="31" spans="1:12" x14ac:dyDescent="0.25">
      <c r="A31" s="44" t="s">
        <v>2</v>
      </c>
      <c r="B31" s="35" t="s">
        <v>213</v>
      </c>
      <c r="C31" s="13">
        <v>75.601366303999995</v>
      </c>
      <c r="D31" s="11" t="str">
        <f t="shared" ref="D31:D69" si="17">IF($B31="N/A","N/A",IF(C31&gt;10,"No",IF(C31&lt;-10,"No","Yes")))</f>
        <v>N/A</v>
      </c>
      <c r="E31" s="13">
        <v>76.418806841000006</v>
      </c>
      <c r="F31" s="11" t="str">
        <f t="shared" ref="F31:F69" si="18">IF($B31="N/A","N/A",IF(E31&gt;10,"No",IF(E31&lt;-10,"No","Yes")))</f>
        <v>N/A</v>
      </c>
      <c r="G31" s="13">
        <v>77.417527566000004</v>
      </c>
      <c r="H31" s="11" t="str">
        <f t="shared" ref="H31:H69" si="19">IF($B31="N/A","N/A",IF(G31&gt;10,"No",IF(G31&lt;-10,"No","Yes")))</f>
        <v>N/A</v>
      </c>
      <c r="I31" s="12">
        <v>1.081</v>
      </c>
      <c r="J31" s="12">
        <v>1.3069999999999999</v>
      </c>
      <c r="K31" s="43" t="s">
        <v>739</v>
      </c>
      <c r="L31" s="9" t="str">
        <f t="shared" ref="L31:L99" si="20">IF(J31="Div by 0", "N/A", IF(K31="N/A","N/A", IF(J31&gt;VALUE(MID(K31,1,2)), "No", IF(J31&lt;-1*VALUE(MID(K31,1,2)), "No", "Yes"))))</f>
        <v>Yes</v>
      </c>
    </row>
    <row r="32" spans="1:12" x14ac:dyDescent="0.25">
      <c r="A32" s="44" t="s">
        <v>22</v>
      </c>
      <c r="B32" s="35" t="s">
        <v>213</v>
      </c>
      <c r="C32" s="1">
        <v>125716</v>
      </c>
      <c r="D32" s="11" t="str">
        <f t="shared" si="17"/>
        <v>N/A</v>
      </c>
      <c r="E32" s="1">
        <v>133603</v>
      </c>
      <c r="F32" s="11" t="str">
        <f t="shared" si="18"/>
        <v>N/A</v>
      </c>
      <c r="G32" s="1">
        <v>138037</v>
      </c>
      <c r="H32" s="11" t="str">
        <f t="shared" si="19"/>
        <v>N/A</v>
      </c>
      <c r="I32" s="12">
        <v>6.274</v>
      </c>
      <c r="J32" s="12">
        <v>3.319</v>
      </c>
      <c r="K32" s="43" t="s">
        <v>739</v>
      </c>
      <c r="L32" s="9" t="str">
        <f t="shared" si="20"/>
        <v>Yes</v>
      </c>
    </row>
    <row r="33" spans="1:12" x14ac:dyDescent="0.25">
      <c r="A33" s="44" t="s">
        <v>451</v>
      </c>
      <c r="B33" s="43" t="s">
        <v>213</v>
      </c>
      <c r="C33" s="1">
        <v>522</v>
      </c>
      <c r="D33" s="1" t="str">
        <f t="shared" si="17"/>
        <v>N/A</v>
      </c>
      <c r="E33" s="1">
        <v>574</v>
      </c>
      <c r="F33" s="1" t="str">
        <f t="shared" si="18"/>
        <v>N/A</v>
      </c>
      <c r="G33" s="1">
        <v>811</v>
      </c>
      <c r="H33" s="11" t="str">
        <f t="shared" si="19"/>
        <v>N/A</v>
      </c>
      <c r="I33" s="12">
        <v>9.9619999999999997</v>
      </c>
      <c r="J33" s="12">
        <v>41.29</v>
      </c>
      <c r="K33" s="43" t="s">
        <v>739</v>
      </c>
      <c r="L33" s="9" t="str">
        <f t="shared" si="20"/>
        <v>No</v>
      </c>
    </row>
    <row r="34" spans="1:12" x14ac:dyDescent="0.25">
      <c r="A34" s="44" t="s">
        <v>1244</v>
      </c>
      <c r="B34" s="5" t="s">
        <v>213</v>
      </c>
      <c r="C34" s="1">
        <v>152</v>
      </c>
      <c r="D34" s="9" t="str">
        <f t="shared" ref="D34:D38" si="21">IF($B34="N/A","N/A",IF(C34&lt;0,"No","Yes"))</f>
        <v>N/A</v>
      </c>
      <c r="E34" s="1">
        <v>133</v>
      </c>
      <c r="F34" s="9" t="str">
        <f t="shared" ref="F34:F38" si="22">IF($B34="N/A","N/A",IF(E34&lt;0,"No","Yes"))</f>
        <v>N/A</v>
      </c>
      <c r="G34" s="1">
        <v>205</v>
      </c>
      <c r="H34" s="9" t="str">
        <f t="shared" ref="H34:H38" si="23">IF($B34="N/A","N/A",IF(G34&lt;0,"No","Yes"))</f>
        <v>N/A</v>
      </c>
      <c r="I34" s="12">
        <v>-12.5</v>
      </c>
      <c r="J34" s="12">
        <v>54.14</v>
      </c>
      <c r="K34" s="1" t="s">
        <v>739</v>
      </c>
      <c r="L34" s="9" t="str">
        <f t="shared" si="20"/>
        <v>No</v>
      </c>
    </row>
    <row r="35" spans="1:12" x14ac:dyDescent="0.25">
      <c r="A35" s="44" t="s">
        <v>1245</v>
      </c>
      <c r="B35" s="5" t="s">
        <v>213</v>
      </c>
      <c r="C35" s="1">
        <v>144</v>
      </c>
      <c r="D35" s="9" t="str">
        <f t="shared" si="21"/>
        <v>N/A</v>
      </c>
      <c r="E35" s="1">
        <v>162</v>
      </c>
      <c r="F35" s="9" t="str">
        <f t="shared" si="22"/>
        <v>N/A</v>
      </c>
      <c r="G35" s="1">
        <v>194</v>
      </c>
      <c r="H35" s="9" t="str">
        <f t="shared" si="23"/>
        <v>N/A</v>
      </c>
      <c r="I35" s="12">
        <v>12.5</v>
      </c>
      <c r="J35" s="12">
        <v>19.75</v>
      </c>
      <c r="K35" s="1" t="s">
        <v>739</v>
      </c>
      <c r="L35" s="9" t="str">
        <f t="shared" si="20"/>
        <v>Yes</v>
      </c>
    </row>
    <row r="36" spans="1:12" x14ac:dyDescent="0.25">
      <c r="A36" s="44" t="s">
        <v>1246</v>
      </c>
      <c r="B36" s="5" t="s">
        <v>213</v>
      </c>
      <c r="C36" s="1">
        <v>11</v>
      </c>
      <c r="D36" s="9" t="str">
        <f t="shared" si="21"/>
        <v>N/A</v>
      </c>
      <c r="E36" s="1">
        <v>24</v>
      </c>
      <c r="F36" s="9" t="str">
        <f t="shared" si="22"/>
        <v>N/A</v>
      </c>
      <c r="G36" s="1">
        <v>64</v>
      </c>
      <c r="H36" s="9" t="str">
        <f t="shared" si="23"/>
        <v>N/A</v>
      </c>
      <c r="I36" s="12">
        <v>166.7</v>
      </c>
      <c r="J36" s="12">
        <v>166.7</v>
      </c>
      <c r="K36" s="1" t="s">
        <v>739</v>
      </c>
      <c r="L36" s="9" t="str">
        <f t="shared" si="20"/>
        <v>No</v>
      </c>
    </row>
    <row r="37" spans="1:12" x14ac:dyDescent="0.25">
      <c r="A37" s="44" t="s">
        <v>1247</v>
      </c>
      <c r="B37" s="5" t="s">
        <v>213</v>
      </c>
      <c r="C37" s="1">
        <v>75</v>
      </c>
      <c r="D37" s="9" t="str">
        <f t="shared" si="21"/>
        <v>N/A</v>
      </c>
      <c r="E37" s="1">
        <v>88</v>
      </c>
      <c r="F37" s="9" t="str">
        <f t="shared" si="22"/>
        <v>N/A</v>
      </c>
      <c r="G37" s="1">
        <v>113</v>
      </c>
      <c r="H37" s="9" t="str">
        <f t="shared" si="23"/>
        <v>N/A</v>
      </c>
      <c r="I37" s="12">
        <v>17.329999999999998</v>
      </c>
      <c r="J37" s="12">
        <v>28.41</v>
      </c>
      <c r="K37" s="1" t="s">
        <v>739</v>
      </c>
      <c r="L37" s="9" t="str">
        <f t="shared" si="20"/>
        <v>Yes</v>
      </c>
    </row>
    <row r="38" spans="1:12" x14ac:dyDescent="0.25">
      <c r="A38" s="44" t="s">
        <v>1248</v>
      </c>
      <c r="B38" s="5" t="s">
        <v>213</v>
      </c>
      <c r="C38" s="1">
        <v>142</v>
      </c>
      <c r="D38" s="9" t="str">
        <f t="shared" si="21"/>
        <v>N/A</v>
      </c>
      <c r="E38" s="1">
        <v>167</v>
      </c>
      <c r="F38" s="9" t="str">
        <f t="shared" si="22"/>
        <v>N/A</v>
      </c>
      <c r="G38" s="1">
        <v>235</v>
      </c>
      <c r="H38" s="9" t="str">
        <f t="shared" si="23"/>
        <v>N/A</v>
      </c>
      <c r="I38" s="12">
        <v>17.61</v>
      </c>
      <c r="J38" s="12">
        <v>40.72</v>
      </c>
      <c r="K38" s="1" t="s">
        <v>739</v>
      </c>
      <c r="L38" s="9" t="str">
        <f t="shared" si="20"/>
        <v>No</v>
      </c>
    </row>
    <row r="39" spans="1:12" x14ac:dyDescent="0.25">
      <c r="A39" s="44" t="s">
        <v>452</v>
      </c>
      <c r="B39" s="43" t="s">
        <v>213</v>
      </c>
      <c r="C39" s="1">
        <v>9419</v>
      </c>
      <c r="D39" s="1" t="str">
        <f t="shared" si="17"/>
        <v>N/A</v>
      </c>
      <c r="E39" s="1">
        <v>9763</v>
      </c>
      <c r="F39" s="1" t="str">
        <f t="shared" si="18"/>
        <v>N/A</v>
      </c>
      <c r="G39" s="1">
        <v>10131</v>
      </c>
      <c r="H39" s="11" t="str">
        <f t="shared" si="19"/>
        <v>N/A</v>
      </c>
      <c r="I39" s="12">
        <v>3.6520000000000001</v>
      </c>
      <c r="J39" s="12">
        <v>3.7690000000000001</v>
      </c>
      <c r="K39" s="43" t="s">
        <v>739</v>
      </c>
      <c r="L39" s="9" t="str">
        <f t="shared" si="20"/>
        <v>Yes</v>
      </c>
    </row>
    <row r="40" spans="1:12" x14ac:dyDescent="0.25">
      <c r="A40" s="44" t="s">
        <v>1249</v>
      </c>
      <c r="B40" s="5" t="s">
        <v>213</v>
      </c>
      <c r="C40" s="1">
        <v>8121</v>
      </c>
      <c r="D40" s="9" t="str">
        <f t="shared" ref="D40:D45" si="24">IF($B40="N/A","N/A",IF(C40&lt;0,"No","Yes"))</f>
        <v>N/A</v>
      </c>
      <c r="E40" s="1">
        <v>8336</v>
      </c>
      <c r="F40" s="9" t="str">
        <f t="shared" ref="F40:F45" si="25">IF($B40="N/A","N/A",IF(E40&lt;0,"No","Yes"))</f>
        <v>N/A</v>
      </c>
      <c r="G40" s="1">
        <v>8611</v>
      </c>
      <c r="H40" s="9" t="str">
        <f t="shared" ref="H40:H45" si="26">IF($B40="N/A","N/A",IF(G40&lt;0,"No","Yes"))</f>
        <v>N/A</v>
      </c>
      <c r="I40" s="12">
        <v>2.6469999999999998</v>
      </c>
      <c r="J40" s="12">
        <v>3.2989999999999999</v>
      </c>
      <c r="K40" s="1" t="s">
        <v>739</v>
      </c>
      <c r="L40" s="9" t="str">
        <f t="shared" si="20"/>
        <v>Yes</v>
      </c>
    </row>
    <row r="41" spans="1:12" x14ac:dyDescent="0.25">
      <c r="A41" s="44" t="s">
        <v>1250</v>
      </c>
      <c r="B41" s="5" t="s">
        <v>213</v>
      </c>
      <c r="C41" s="1">
        <v>707</v>
      </c>
      <c r="D41" s="9" t="str">
        <f t="shared" si="24"/>
        <v>N/A</v>
      </c>
      <c r="E41" s="1">
        <v>820</v>
      </c>
      <c r="F41" s="9" t="str">
        <f t="shared" si="25"/>
        <v>N/A</v>
      </c>
      <c r="G41" s="1">
        <v>821</v>
      </c>
      <c r="H41" s="9" t="str">
        <f t="shared" si="26"/>
        <v>N/A</v>
      </c>
      <c r="I41" s="12">
        <v>15.98</v>
      </c>
      <c r="J41" s="12">
        <v>0.122</v>
      </c>
      <c r="K41" s="1" t="s">
        <v>739</v>
      </c>
      <c r="L41" s="9" t="str">
        <f t="shared" si="20"/>
        <v>Yes</v>
      </c>
    </row>
    <row r="42" spans="1:12" x14ac:dyDescent="0.25">
      <c r="A42" s="44" t="s">
        <v>1251</v>
      </c>
      <c r="B42" s="5" t="s">
        <v>213</v>
      </c>
      <c r="C42" s="1">
        <v>33</v>
      </c>
      <c r="D42" s="9" t="str">
        <f t="shared" si="24"/>
        <v>N/A</v>
      </c>
      <c r="E42" s="1">
        <v>37</v>
      </c>
      <c r="F42" s="9" t="str">
        <f t="shared" si="25"/>
        <v>N/A</v>
      </c>
      <c r="G42" s="1">
        <v>88</v>
      </c>
      <c r="H42" s="9" t="str">
        <f t="shared" si="26"/>
        <v>N/A</v>
      </c>
      <c r="I42" s="12">
        <v>12.12</v>
      </c>
      <c r="J42" s="12">
        <v>137.80000000000001</v>
      </c>
      <c r="K42" s="1" t="s">
        <v>739</v>
      </c>
      <c r="L42" s="9" t="str">
        <f t="shared" si="20"/>
        <v>No</v>
      </c>
    </row>
    <row r="43" spans="1:12" x14ac:dyDescent="0.25">
      <c r="A43" s="44" t="s">
        <v>1252</v>
      </c>
      <c r="B43" s="5" t="s">
        <v>213</v>
      </c>
      <c r="C43" s="1">
        <v>96</v>
      </c>
      <c r="D43" s="9" t="str">
        <f t="shared" si="24"/>
        <v>N/A</v>
      </c>
      <c r="E43" s="1">
        <v>86</v>
      </c>
      <c r="F43" s="9" t="str">
        <f t="shared" si="25"/>
        <v>N/A</v>
      </c>
      <c r="G43" s="1">
        <v>75</v>
      </c>
      <c r="H43" s="9" t="str">
        <f t="shared" si="26"/>
        <v>N/A</v>
      </c>
      <c r="I43" s="12">
        <v>-10.4</v>
      </c>
      <c r="J43" s="12">
        <v>-12.8</v>
      </c>
      <c r="K43" s="1" t="s">
        <v>739</v>
      </c>
      <c r="L43" s="9" t="str">
        <f t="shared" si="20"/>
        <v>Yes</v>
      </c>
    </row>
    <row r="44" spans="1:12" x14ac:dyDescent="0.25">
      <c r="A44" s="44" t="s">
        <v>1253</v>
      </c>
      <c r="B44" s="5" t="s">
        <v>213</v>
      </c>
      <c r="C44" s="1">
        <v>325</v>
      </c>
      <c r="D44" s="9" t="str">
        <f t="shared" si="24"/>
        <v>N/A</v>
      </c>
      <c r="E44" s="1">
        <v>320</v>
      </c>
      <c r="F44" s="9" t="str">
        <f t="shared" si="25"/>
        <v>N/A</v>
      </c>
      <c r="G44" s="1">
        <v>333</v>
      </c>
      <c r="H44" s="9" t="str">
        <f t="shared" si="26"/>
        <v>N/A</v>
      </c>
      <c r="I44" s="12">
        <v>-1.54</v>
      </c>
      <c r="J44" s="12">
        <v>4.0629999999999997</v>
      </c>
      <c r="K44" s="1" t="s">
        <v>739</v>
      </c>
      <c r="L44" s="9" t="str">
        <f t="shared" si="20"/>
        <v>Yes</v>
      </c>
    </row>
    <row r="45" spans="1:12" x14ac:dyDescent="0.25">
      <c r="A45" s="44" t="s">
        <v>1254</v>
      </c>
      <c r="B45" s="5" t="s">
        <v>213</v>
      </c>
      <c r="C45" s="1">
        <v>137</v>
      </c>
      <c r="D45" s="9" t="str">
        <f t="shared" si="24"/>
        <v>N/A</v>
      </c>
      <c r="E45" s="1">
        <v>164</v>
      </c>
      <c r="F45" s="9" t="str">
        <f t="shared" si="25"/>
        <v>N/A</v>
      </c>
      <c r="G45" s="1">
        <v>203</v>
      </c>
      <c r="H45" s="9" t="str">
        <f t="shared" si="26"/>
        <v>N/A</v>
      </c>
      <c r="I45" s="12">
        <v>19.71</v>
      </c>
      <c r="J45" s="12">
        <v>23.78</v>
      </c>
      <c r="K45" s="1" t="s">
        <v>739</v>
      </c>
      <c r="L45" s="9" t="str">
        <f t="shared" si="20"/>
        <v>Yes</v>
      </c>
    </row>
    <row r="46" spans="1:12" x14ac:dyDescent="0.25">
      <c r="A46" s="44" t="s">
        <v>453</v>
      </c>
      <c r="B46" s="43" t="s">
        <v>213</v>
      </c>
      <c r="C46" s="1">
        <v>56415</v>
      </c>
      <c r="D46" s="1" t="str">
        <f t="shared" si="17"/>
        <v>N/A</v>
      </c>
      <c r="E46" s="1">
        <v>57877</v>
      </c>
      <c r="F46" s="1" t="str">
        <f t="shared" si="18"/>
        <v>N/A</v>
      </c>
      <c r="G46" s="1">
        <v>59325</v>
      </c>
      <c r="H46" s="11" t="str">
        <f t="shared" si="19"/>
        <v>N/A</v>
      </c>
      <c r="I46" s="12">
        <v>2.5920000000000001</v>
      </c>
      <c r="J46" s="12">
        <v>2.5019999999999998</v>
      </c>
      <c r="K46" s="43" t="s">
        <v>739</v>
      </c>
      <c r="L46" s="9" t="str">
        <f t="shared" si="20"/>
        <v>Yes</v>
      </c>
    </row>
    <row r="47" spans="1:12" x14ac:dyDescent="0.25">
      <c r="A47" s="44" t="s">
        <v>1255</v>
      </c>
      <c r="B47" s="5" t="s">
        <v>213</v>
      </c>
      <c r="C47" s="1">
        <v>9134</v>
      </c>
      <c r="D47" s="9" t="str">
        <f t="shared" ref="D47:D53" si="27">IF($B47="N/A","N/A",IF(C47&lt;0,"No","Yes"))</f>
        <v>N/A</v>
      </c>
      <c r="E47" s="1">
        <v>9188</v>
      </c>
      <c r="F47" s="9" t="str">
        <f t="shared" ref="F47:F53" si="28">IF($B47="N/A","N/A",IF(E47&lt;0,"No","Yes"))</f>
        <v>N/A</v>
      </c>
      <c r="G47" s="1">
        <v>9398</v>
      </c>
      <c r="H47" s="9" t="str">
        <f t="shared" ref="H47:H53" si="29">IF($B47="N/A","N/A",IF(G47&lt;0,"No","Yes"))</f>
        <v>N/A</v>
      </c>
      <c r="I47" s="12">
        <v>0.59119999999999995</v>
      </c>
      <c r="J47" s="12">
        <v>2.286</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2110</v>
      </c>
      <c r="D49" s="9" t="str">
        <f t="shared" si="27"/>
        <v>N/A</v>
      </c>
      <c r="E49" s="1">
        <v>2151</v>
      </c>
      <c r="F49" s="9" t="str">
        <f t="shared" si="28"/>
        <v>N/A</v>
      </c>
      <c r="G49" s="1">
        <v>2096</v>
      </c>
      <c r="H49" s="9" t="str">
        <f t="shared" si="29"/>
        <v>N/A</v>
      </c>
      <c r="I49" s="12">
        <v>1.9430000000000001</v>
      </c>
      <c r="J49" s="12">
        <v>-2.56</v>
      </c>
      <c r="K49" s="1" t="s">
        <v>739</v>
      </c>
      <c r="L49" s="9" t="str">
        <f t="shared" si="20"/>
        <v>Yes</v>
      </c>
    </row>
    <row r="50" spans="1:12" x14ac:dyDescent="0.25">
      <c r="A50" s="44" t="s">
        <v>1258</v>
      </c>
      <c r="B50" s="5" t="s">
        <v>213</v>
      </c>
      <c r="C50" s="1">
        <v>39145</v>
      </c>
      <c r="D50" s="9" t="str">
        <f t="shared" si="27"/>
        <v>N/A</v>
      </c>
      <c r="E50" s="1">
        <v>40394</v>
      </c>
      <c r="F50" s="9" t="str">
        <f t="shared" si="28"/>
        <v>N/A</v>
      </c>
      <c r="G50" s="1">
        <v>41048</v>
      </c>
      <c r="H50" s="9" t="str">
        <f t="shared" si="29"/>
        <v>N/A</v>
      </c>
      <c r="I50" s="12">
        <v>3.1909999999999998</v>
      </c>
      <c r="J50" s="12">
        <v>1.619</v>
      </c>
      <c r="K50" s="1" t="s">
        <v>739</v>
      </c>
      <c r="L50" s="9" t="str">
        <f t="shared" si="20"/>
        <v>Yes</v>
      </c>
    </row>
    <row r="51" spans="1:12" x14ac:dyDescent="0.25">
      <c r="A51" s="44" t="s">
        <v>1259</v>
      </c>
      <c r="B51" s="5" t="s">
        <v>213</v>
      </c>
      <c r="C51" s="1">
        <v>3753</v>
      </c>
      <c r="D51" s="9" t="str">
        <f t="shared" si="27"/>
        <v>N/A</v>
      </c>
      <c r="E51" s="1">
        <v>3874</v>
      </c>
      <c r="F51" s="9" t="str">
        <f t="shared" si="28"/>
        <v>N/A</v>
      </c>
      <c r="G51" s="1">
        <v>4466</v>
      </c>
      <c r="H51" s="9" t="str">
        <f t="shared" si="29"/>
        <v>N/A</v>
      </c>
      <c r="I51" s="12">
        <v>3.2240000000000002</v>
      </c>
      <c r="J51" s="12">
        <v>15.28</v>
      </c>
      <c r="K51" s="1" t="s">
        <v>739</v>
      </c>
      <c r="L51" s="9" t="str">
        <f t="shared" si="20"/>
        <v>Yes</v>
      </c>
    </row>
    <row r="52" spans="1:12" x14ac:dyDescent="0.25">
      <c r="A52" s="44" t="s">
        <v>1260</v>
      </c>
      <c r="B52" s="5" t="s">
        <v>213</v>
      </c>
      <c r="C52" s="1">
        <v>2168</v>
      </c>
      <c r="D52" s="9" t="str">
        <f t="shared" si="27"/>
        <v>N/A</v>
      </c>
      <c r="E52" s="1">
        <v>2179</v>
      </c>
      <c r="F52" s="9" t="str">
        <f t="shared" si="28"/>
        <v>N/A</v>
      </c>
      <c r="G52" s="1">
        <v>2226</v>
      </c>
      <c r="H52" s="9" t="str">
        <f t="shared" si="29"/>
        <v>N/A</v>
      </c>
      <c r="I52" s="12">
        <v>0.50739999999999996</v>
      </c>
      <c r="J52" s="12">
        <v>2.157</v>
      </c>
      <c r="K52" s="1" t="s">
        <v>739</v>
      </c>
      <c r="L52" s="9" t="str">
        <f t="shared" si="20"/>
        <v>Yes</v>
      </c>
    </row>
    <row r="53" spans="1:12" x14ac:dyDescent="0.25">
      <c r="A53" s="44" t="s">
        <v>1261</v>
      </c>
      <c r="B53" s="5" t="s">
        <v>213</v>
      </c>
      <c r="C53" s="1">
        <v>105</v>
      </c>
      <c r="D53" s="9" t="str">
        <f t="shared" si="27"/>
        <v>N/A</v>
      </c>
      <c r="E53" s="1">
        <v>91</v>
      </c>
      <c r="F53" s="9" t="str">
        <f t="shared" si="28"/>
        <v>N/A</v>
      </c>
      <c r="G53" s="1">
        <v>91</v>
      </c>
      <c r="H53" s="9" t="str">
        <f t="shared" si="29"/>
        <v>N/A</v>
      </c>
      <c r="I53" s="12">
        <v>-13.3</v>
      </c>
      <c r="J53" s="12">
        <v>0</v>
      </c>
      <c r="K53" s="1" t="s">
        <v>739</v>
      </c>
      <c r="L53" s="9" t="str">
        <f t="shared" si="20"/>
        <v>Yes</v>
      </c>
    </row>
    <row r="54" spans="1:12" x14ac:dyDescent="0.25">
      <c r="A54" s="44" t="s">
        <v>454</v>
      </c>
      <c r="B54" s="43" t="s">
        <v>213</v>
      </c>
      <c r="C54" s="1">
        <v>59360</v>
      </c>
      <c r="D54" s="1" t="str">
        <f t="shared" si="17"/>
        <v>N/A</v>
      </c>
      <c r="E54" s="1">
        <v>65389</v>
      </c>
      <c r="F54" s="1" t="str">
        <f t="shared" si="18"/>
        <v>N/A</v>
      </c>
      <c r="G54" s="1">
        <v>67770</v>
      </c>
      <c r="H54" s="11" t="str">
        <f t="shared" si="19"/>
        <v>N/A</v>
      </c>
      <c r="I54" s="12">
        <v>10.16</v>
      </c>
      <c r="J54" s="12">
        <v>3.641</v>
      </c>
      <c r="K54" s="43" t="s">
        <v>739</v>
      </c>
      <c r="L54" s="9" t="str">
        <f t="shared" si="20"/>
        <v>Yes</v>
      </c>
    </row>
    <row r="55" spans="1:12" x14ac:dyDescent="0.25">
      <c r="A55" s="44" t="s">
        <v>1262</v>
      </c>
      <c r="B55" s="5" t="s">
        <v>213</v>
      </c>
      <c r="C55" s="1">
        <v>4635</v>
      </c>
      <c r="D55" s="9" t="str">
        <f t="shared" ref="D55:D60" si="30">IF($B55="N/A","N/A",IF(C55&lt;0,"No","Yes"))</f>
        <v>N/A</v>
      </c>
      <c r="E55" s="1">
        <v>4705</v>
      </c>
      <c r="F55" s="9" t="str">
        <f t="shared" ref="F55:F60" si="31">IF($B55="N/A","N/A",IF(E55&lt;0,"No","Yes"))</f>
        <v>N/A</v>
      </c>
      <c r="G55" s="1">
        <v>4808</v>
      </c>
      <c r="H55" s="9" t="str">
        <f t="shared" ref="H55:H60" si="32">IF($B55="N/A","N/A",IF(G55&lt;0,"No","Yes"))</f>
        <v>N/A</v>
      </c>
      <c r="I55" s="12">
        <v>1.51</v>
      </c>
      <c r="J55" s="12">
        <v>2.1890000000000001</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5524</v>
      </c>
      <c r="D57" s="9" t="str">
        <f t="shared" si="30"/>
        <v>N/A</v>
      </c>
      <c r="E57" s="1">
        <v>5862</v>
      </c>
      <c r="F57" s="9" t="str">
        <f t="shared" si="31"/>
        <v>N/A</v>
      </c>
      <c r="G57" s="1">
        <v>5940</v>
      </c>
      <c r="H57" s="9" t="str">
        <f t="shared" si="32"/>
        <v>N/A</v>
      </c>
      <c r="I57" s="12">
        <v>6.1189999999999998</v>
      </c>
      <c r="J57" s="12">
        <v>1.331</v>
      </c>
      <c r="K57" s="1" t="s">
        <v>739</v>
      </c>
      <c r="L57" s="9" t="str">
        <f t="shared" si="20"/>
        <v>Yes</v>
      </c>
    </row>
    <row r="58" spans="1:12" x14ac:dyDescent="0.25">
      <c r="A58" s="44" t="s">
        <v>1265</v>
      </c>
      <c r="B58" s="5" t="s">
        <v>213</v>
      </c>
      <c r="C58" s="1">
        <v>1741</v>
      </c>
      <c r="D58" s="9" t="str">
        <f t="shared" si="30"/>
        <v>N/A</v>
      </c>
      <c r="E58" s="1">
        <v>1750</v>
      </c>
      <c r="F58" s="9" t="str">
        <f t="shared" si="31"/>
        <v>N/A</v>
      </c>
      <c r="G58" s="1">
        <v>1708</v>
      </c>
      <c r="H58" s="9" t="str">
        <f t="shared" si="32"/>
        <v>N/A</v>
      </c>
      <c r="I58" s="12">
        <v>0.51690000000000003</v>
      </c>
      <c r="J58" s="12">
        <v>-2.4</v>
      </c>
      <c r="K58" s="1" t="s">
        <v>739</v>
      </c>
      <c r="L58" s="9" t="str">
        <f t="shared" si="20"/>
        <v>Yes</v>
      </c>
    </row>
    <row r="59" spans="1:12" x14ac:dyDescent="0.25">
      <c r="A59" s="44" t="s">
        <v>1266</v>
      </c>
      <c r="B59" s="5" t="s">
        <v>213</v>
      </c>
      <c r="C59" s="1">
        <v>2825</v>
      </c>
      <c r="D59" s="9" t="str">
        <f t="shared" si="30"/>
        <v>N/A</v>
      </c>
      <c r="E59" s="1">
        <v>3029</v>
      </c>
      <c r="F59" s="9" t="str">
        <f t="shared" si="31"/>
        <v>N/A</v>
      </c>
      <c r="G59" s="1">
        <v>3530</v>
      </c>
      <c r="H59" s="9" t="str">
        <f t="shared" si="32"/>
        <v>N/A</v>
      </c>
      <c r="I59" s="12">
        <v>7.2210000000000001</v>
      </c>
      <c r="J59" s="12">
        <v>16.54</v>
      </c>
      <c r="K59" s="1" t="s">
        <v>739</v>
      </c>
      <c r="L59" s="9" t="str">
        <f t="shared" si="20"/>
        <v>Yes</v>
      </c>
    </row>
    <row r="60" spans="1:12" x14ac:dyDescent="0.25">
      <c r="A60" s="44" t="s">
        <v>1267</v>
      </c>
      <c r="B60" s="5" t="s">
        <v>213</v>
      </c>
      <c r="C60" s="1">
        <v>44635</v>
      </c>
      <c r="D60" s="9" t="str">
        <f t="shared" si="30"/>
        <v>N/A</v>
      </c>
      <c r="E60" s="1">
        <v>50043</v>
      </c>
      <c r="F60" s="9" t="str">
        <f t="shared" si="31"/>
        <v>N/A</v>
      </c>
      <c r="G60" s="1">
        <v>51784</v>
      </c>
      <c r="H60" s="9" t="str">
        <f t="shared" si="32"/>
        <v>N/A</v>
      </c>
      <c r="I60" s="12">
        <v>12.12</v>
      </c>
      <c r="J60" s="12">
        <v>3.4790000000000001</v>
      </c>
      <c r="K60" s="1" t="s">
        <v>739</v>
      </c>
      <c r="L60" s="9" t="str">
        <f t="shared" si="20"/>
        <v>Yes</v>
      </c>
    </row>
    <row r="61" spans="1:12" x14ac:dyDescent="0.25">
      <c r="A61" s="3" t="s">
        <v>186</v>
      </c>
      <c r="B61" s="35" t="s">
        <v>213</v>
      </c>
      <c r="C61" s="1">
        <v>0</v>
      </c>
      <c r="D61" s="1" t="str">
        <f t="shared" si="17"/>
        <v>N/A</v>
      </c>
      <c r="E61" s="1">
        <v>0</v>
      </c>
      <c r="F61" s="1" t="str">
        <f t="shared" si="18"/>
        <v>N/A</v>
      </c>
      <c r="G61" s="1">
        <v>0</v>
      </c>
      <c r="H61" s="11" t="str">
        <f t="shared" si="19"/>
        <v>N/A</v>
      </c>
      <c r="I61" s="12" t="s">
        <v>1746</v>
      </c>
      <c r="J61" s="12" t="s">
        <v>1746</v>
      </c>
      <c r="K61" s="43" t="s">
        <v>739</v>
      </c>
      <c r="L61" s="9" t="str">
        <f>IF(J61="Div by 0", "N/A", IF(OR(J61="N/A",K61="N/A"),"N/A", IF(J61&gt;VALUE(MID(K61,1,2)), "No", IF(J61&lt;-1*VALUE(MID(K61,1,2)), "No", "Yes"))))</f>
        <v>N/A</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1746</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90</v>
      </c>
      <c r="D66" s="1" t="str">
        <f t="shared" si="17"/>
        <v>N/A</v>
      </c>
      <c r="E66" s="1">
        <v>113</v>
      </c>
      <c r="F66" s="1" t="str">
        <f t="shared" si="18"/>
        <v>N/A</v>
      </c>
      <c r="G66" s="1">
        <v>143</v>
      </c>
      <c r="H66" s="11" t="str">
        <f t="shared" si="19"/>
        <v>N/A</v>
      </c>
      <c r="I66" s="12">
        <v>25.56</v>
      </c>
      <c r="J66" s="12">
        <v>26.55</v>
      </c>
      <c r="K66" s="43" t="s">
        <v>739</v>
      </c>
      <c r="L66" s="9" t="str">
        <f t="shared" si="33"/>
        <v>Yes</v>
      </c>
    </row>
    <row r="67" spans="1:12" x14ac:dyDescent="0.25">
      <c r="A67" s="3" t="s">
        <v>192</v>
      </c>
      <c r="B67" s="35" t="s">
        <v>213</v>
      </c>
      <c r="C67" s="1">
        <v>125627</v>
      </c>
      <c r="D67" s="1" t="str">
        <f t="shared" si="17"/>
        <v>N/A</v>
      </c>
      <c r="E67" s="1">
        <v>133490</v>
      </c>
      <c r="F67" s="1" t="str">
        <f t="shared" si="18"/>
        <v>N/A</v>
      </c>
      <c r="G67" s="1">
        <v>137895</v>
      </c>
      <c r="H67" s="11" t="str">
        <f t="shared" si="19"/>
        <v>N/A</v>
      </c>
      <c r="I67" s="12">
        <v>6.2590000000000003</v>
      </c>
      <c r="J67" s="12">
        <v>3.3</v>
      </c>
      <c r="K67" s="43" t="s">
        <v>739</v>
      </c>
      <c r="L67" s="9" t="str">
        <f t="shared" si="33"/>
        <v>Yes</v>
      </c>
    </row>
    <row r="68" spans="1:12" x14ac:dyDescent="0.25">
      <c r="A68" s="2" t="s">
        <v>193</v>
      </c>
      <c r="B68" s="43" t="s">
        <v>213</v>
      </c>
      <c r="C68" s="1">
        <v>0</v>
      </c>
      <c r="D68" s="1" t="str">
        <f t="shared" si="17"/>
        <v>N/A</v>
      </c>
      <c r="E68" s="1">
        <v>0</v>
      </c>
      <c r="F68" s="1" t="str">
        <f t="shared" si="18"/>
        <v>N/A</v>
      </c>
      <c r="G68" s="1">
        <v>0</v>
      </c>
      <c r="H68" s="11" t="str">
        <f t="shared" si="19"/>
        <v>N/A</v>
      </c>
      <c r="I68" s="12" t="s">
        <v>1746</v>
      </c>
      <c r="J68" s="12" t="s">
        <v>1746</v>
      </c>
      <c r="K68" s="43" t="s">
        <v>739</v>
      </c>
      <c r="L68" s="9" t="str">
        <f t="shared" si="33"/>
        <v>N/A</v>
      </c>
    </row>
    <row r="69" spans="1:12" x14ac:dyDescent="0.25">
      <c r="A69" s="2" t="s">
        <v>194</v>
      </c>
      <c r="B69" s="43" t="s">
        <v>213</v>
      </c>
      <c r="C69" s="1">
        <v>0</v>
      </c>
      <c r="D69" s="1" t="str">
        <f t="shared" si="17"/>
        <v>N/A</v>
      </c>
      <c r="E69" s="1">
        <v>0</v>
      </c>
      <c r="F69" s="1" t="str">
        <f t="shared" si="18"/>
        <v>N/A</v>
      </c>
      <c r="G69" s="1">
        <v>0</v>
      </c>
      <c r="H69" s="11" t="str">
        <f t="shared" si="19"/>
        <v>N/A</v>
      </c>
      <c r="I69" s="12" t="s">
        <v>1746</v>
      </c>
      <c r="J69" s="12" t="s">
        <v>1746</v>
      </c>
      <c r="K69" s="43" t="s">
        <v>739</v>
      </c>
      <c r="L69" s="9" t="str">
        <f t="shared" si="33"/>
        <v>N/A</v>
      </c>
    </row>
    <row r="70" spans="1:12" x14ac:dyDescent="0.25">
      <c r="A70" s="44" t="s">
        <v>78</v>
      </c>
      <c r="B70" s="43" t="s">
        <v>294</v>
      </c>
      <c r="C70" s="13">
        <v>0.38412870570000002</v>
      </c>
      <c r="D70" s="11" t="str">
        <f>IF($B70="N/A","N/A",IF(C70&gt;=20,"No",IF(C70&lt;0,"No","Yes")))</f>
        <v>Yes</v>
      </c>
      <c r="E70" s="13">
        <v>0.47612749640000002</v>
      </c>
      <c r="F70" s="11" t="str">
        <f>IF($B70="N/A","N/A",IF(E70&gt;=20,"No",IF(E70&lt;0,"No","Yes")))</f>
        <v>Yes</v>
      </c>
      <c r="G70" s="13">
        <v>0.58228493709999996</v>
      </c>
      <c r="H70" s="11" t="str">
        <f>IF($B70="N/A","N/A",IF(G70&gt;=20,"No",IF(G70&lt;0,"No","Yes")))</f>
        <v>Yes</v>
      </c>
      <c r="I70" s="12">
        <v>23.95</v>
      </c>
      <c r="J70" s="12">
        <v>22.3</v>
      </c>
      <c r="K70" s="43" t="s">
        <v>739</v>
      </c>
      <c r="L70" s="9" t="str">
        <f t="shared" si="20"/>
        <v>Yes</v>
      </c>
    </row>
    <row r="71" spans="1:12" x14ac:dyDescent="0.25">
      <c r="A71" s="44" t="s">
        <v>79</v>
      </c>
      <c r="B71" s="35" t="s">
        <v>213</v>
      </c>
      <c r="C71" s="13">
        <v>0</v>
      </c>
      <c r="D71" s="11" t="str">
        <f>IF($B71="N/A","N/A",IF(C71&gt;10,"No",IF(C71&lt;-10,"No","Yes")))</f>
        <v>N/A</v>
      </c>
      <c r="E71" s="13">
        <v>0</v>
      </c>
      <c r="F71" s="11" t="str">
        <f>IF($B71="N/A","N/A",IF(E71&gt;10,"No",IF(E71&lt;-10,"No","Yes")))</f>
        <v>N/A</v>
      </c>
      <c r="G71" s="13">
        <v>0</v>
      </c>
      <c r="H71" s="11" t="str">
        <f>IF($B71="N/A","N/A",IF(G71&gt;10,"No",IF(G71&lt;-10,"No","Yes")))</f>
        <v>N/A</v>
      </c>
      <c r="I71" s="12" t="s">
        <v>1746</v>
      </c>
      <c r="J71" s="12" t="s">
        <v>1746</v>
      </c>
      <c r="K71" s="43" t="s">
        <v>739</v>
      </c>
      <c r="L71" s="9" t="str">
        <f t="shared" si="20"/>
        <v>N/A</v>
      </c>
    </row>
    <row r="72" spans="1:12" x14ac:dyDescent="0.25">
      <c r="A72" s="44" t="s">
        <v>80</v>
      </c>
      <c r="B72" s="35" t="s">
        <v>213</v>
      </c>
      <c r="C72" s="13">
        <v>8.1842010123000009</v>
      </c>
      <c r="D72" s="11" t="str">
        <f>IF($B72="N/A","N/A",IF(C72&gt;10,"No",IF(C72&lt;-10,"No","Yes")))</f>
        <v>N/A</v>
      </c>
      <c r="E72" s="13">
        <v>8.4027685931999994</v>
      </c>
      <c r="F72" s="11" t="str">
        <f>IF($B72="N/A","N/A",IF(E72&gt;10,"No",IF(E72&lt;-10,"No","Yes")))</f>
        <v>N/A</v>
      </c>
      <c r="G72" s="13">
        <v>9.1167970078000007</v>
      </c>
      <c r="H72" s="11" t="str">
        <f>IF($B72="N/A","N/A",IF(G72&gt;10,"No",IF(G72&lt;-10,"No","Yes")))</f>
        <v>N/A</v>
      </c>
      <c r="I72" s="12">
        <v>2.6709999999999998</v>
      </c>
      <c r="J72" s="12">
        <v>8.4979999999999993</v>
      </c>
      <c r="K72" s="43" t="s">
        <v>739</v>
      </c>
      <c r="L72" s="9" t="str">
        <f t="shared" si="20"/>
        <v>Yes</v>
      </c>
    </row>
    <row r="73" spans="1:12" x14ac:dyDescent="0.25">
      <c r="A73" s="44" t="s">
        <v>81</v>
      </c>
      <c r="B73" s="35" t="s">
        <v>213</v>
      </c>
      <c r="C73" s="13" t="s">
        <v>1746</v>
      </c>
      <c r="D73" s="11" t="str">
        <f>IF($B73="N/A","N/A",IF(C73&gt;10,"No",IF(C73&lt;-10,"No","Yes")))</f>
        <v>N/A</v>
      </c>
      <c r="E73" s="13" t="s">
        <v>1746</v>
      </c>
      <c r="F73" s="11" t="str">
        <f>IF($B73="N/A","N/A",IF(E73&gt;10,"No",IF(E73&lt;-10,"No","Yes")))</f>
        <v>N/A</v>
      </c>
      <c r="G73" s="13" t="s">
        <v>1746</v>
      </c>
      <c r="H73" s="11" t="str">
        <f>IF($B73="N/A","N/A",IF(G73&gt;10,"No",IF(G73&lt;-10,"No","Yes")))</f>
        <v>N/A</v>
      </c>
      <c r="I73" s="12" t="s">
        <v>1746</v>
      </c>
      <c r="J73" s="12" t="s">
        <v>1746</v>
      </c>
      <c r="K73" s="43" t="s">
        <v>739</v>
      </c>
      <c r="L73" s="9" t="str">
        <f t="shared" si="20"/>
        <v>N/A</v>
      </c>
    </row>
    <row r="74" spans="1:12" x14ac:dyDescent="0.25">
      <c r="A74" s="44" t="s">
        <v>121</v>
      </c>
      <c r="B74" s="35" t="s">
        <v>213</v>
      </c>
      <c r="C74" s="13" t="s">
        <v>1746</v>
      </c>
      <c r="D74" s="11" t="str">
        <f>IF($B74="N/A","N/A",IF(C74&gt;10,"No",IF(C74&lt;-10,"No","Yes")))</f>
        <v>N/A</v>
      </c>
      <c r="E74" s="13" t="s">
        <v>1746</v>
      </c>
      <c r="F74" s="11" t="str">
        <f>IF($B74="N/A","N/A",IF(E74&gt;10,"No",IF(E74&lt;-10,"No","Yes")))</f>
        <v>N/A</v>
      </c>
      <c r="G74" s="13" t="s">
        <v>1746</v>
      </c>
      <c r="H74" s="11" t="str">
        <f>IF($B74="N/A","N/A",IF(G74&gt;10,"No",IF(G74&lt;-10,"No","Yes")))</f>
        <v>N/A</v>
      </c>
      <c r="I74" s="12" t="s">
        <v>1746</v>
      </c>
      <c r="J74" s="12" t="s">
        <v>1746</v>
      </c>
      <c r="K74" s="43" t="s">
        <v>739</v>
      </c>
      <c r="L74" s="9" t="str">
        <f t="shared" si="20"/>
        <v>N/A</v>
      </c>
    </row>
    <row r="75" spans="1:12" x14ac:dyDescent="0.25">
      <c r="A75" s="44" t="s">
        <v>82</v>
      </c>
      <c r="B75" s="35" t="s">
        <v>213</v>
      </c>
      <c r="C75" s="13" t="s">
        <v>1746</v>
      </c>
      <c r="D75" s="11" t="str">
        <f>IF($B75="N/A","N/A",IF(C75&gt;10,"No",IF(C75&lt;-10,"No","Yes")))</f>
        <v>N/A</v>
      </c>
      <c r="E75" s="13" t="s">
        <v>1746</v>
      </c>
      <c r="F75" s="11" t="str">
        <f>IF($B75="N/A","N/A",IF(E75&gt;10,"No",IF(E75&lt;-10,"No","Yes")))</f>
        <v>N/A</v>
      </c>
      <c r="G75" s="13" t="s">
        <v>1746</v>
      </c>
      <c r="H75" s="11" t="str">
        <f>IF($B75="N/A","N/A",IF(G75&gt;10,"No",IF(G75&lt;-10,"No","Yes")))</f>
        <v>N/A</v>
      </c>
      <c r="I75" s="12" t="s">
        <v>1746</v>
      </c>
      <c r="J75" s="12" t="s">
        <v>1746</v>
      </c>
      <c r="K75" s="43" t="s">
        <v>739</v>
      </c>
      <c r="L75" s="9" t="str">
        <f t="shared" si="20"/>
        <v>N/A</v>
      </c>
    </row>
    <row r="76" spans="1:12" x14ac:dyDescent="0.25">
      <c r="A76" s="44" t="s">
        <v>195</v>
      </c>
      <c r="B76" s="35" t="s">
        <v>213</v>
      </c>
      <c r="C76" s="13" t="s">
        <v>1746</v>
      </c>
      <c r="D76" s="11" t="str">
        <f t="shared" ref="D76:D98" si="34">IF($B76="N/A","N/A",IF(C76&gt;10,"No",IF(C76&lt;-10,"No","Yes")))</f>
        <v>N/A</v>
      </c>
      <c r="E76" s="13" t="s">
        <v>1746</v>
      </c>
      <c r="F76" s="11" t="str">
        <f t="shared" ref="F76:F98" si="35">IF($B76="N/A","N/A",IF(E76&gt;10,"No",IF(E76&lt;-10,"No","Yes")))</f>
        <v>N/A</v>
      </c>
      <c r="G76" s="13" t="s">
        <v>1746</v>
      </c>
      <c r="H76" s="11" t="str">
        <f t="shared" ref="H76:H98" si="36">IF($B76="N/A","N/A",IF(G76&gt;10,"No",IF(G76&lt;-10,"No","Yes")))</f>
        <v>N/A</v>
      </c>
      <c r="I76" s="12" t="s">
        <v>1746</v>
      </c>
      <c r="J76" s="12" t="s">
        <v>1746</v>
      </c>
      <c r="K76" s="43" t="s">
        <v>739</v>
      </c>
      <c r="L76" s="9" t="str">
        <f>IF(J76="Div by 0", "N/A", IF(OR(J76="N/A",K76="N/A"),"N/A", IF(J76&gt;VALUE(MID(K76,1,2)), "No", IF(J76&lt;-1*VALUE(MID(K76,1,2)), "No", "Yes"))))</f>
        <v>N/A</v>
      </c>
    </row>
    <row r="77" spans="1:12" x14ac:dyDescent="0.25">
      <c r="A77" s="44" t="s">
        <v>196</v>
      </c>
      <c r="B77" s="35" t="s">
        <v>213</v>
      </c>
      <c r="C77" s="13" t="s">
        <v>1746</v>
      </c>
      <c r="D77" s="11" t="str">
        <f t="shared" si="34"/>
        <v>N/A</v>
      </c>
      <c r="E77" s="13" t="s">
        <v>1746</v>
      </c>
      <c r="F77" s="11" t="str">
        <f t="shared" si="35"/>
        <v>N/A</v>
      </c>
      <c r="G77" s="13" t="s">
        <v>1746</v>
      </c>
      <c r="H77" s="11" t="str">
        <f t="shared" si="36"/>
        <v>N/A</v>
      </c>
      <c r="I77" s="12" t="s">
        <v>1746</v>
      </c>
      <c r="J77" s="12" t="s">
        <v>1746</v>
      </c>
      <c r="K77" s="43" t="s">
        <v>739</v>
      </c>
      <c r="L77" s="9" t="str">
        <f t="shared" ref="L77:L81" si="37">IF(J77="Div by 0", "N/A", IF(OR(J77="N/A",K77="N/A"),"N/A", IF(J77&gt;VALUE(MID(K77,1,2)), "No", IF(J77&lt;-1*VALUE(MID(K77,1,2)), "No", "Yes"))))</f>
        <v>N/A</v>
      </c>
    </row>
    <row r="78" spans="1:12" x14ac:dyDescent="0.25">
      <c r="A78" s="44" t="s">
        <v>197</v>
      </c>
      <c r="B78" s="35" t="s">
        <v>213</v>
      </c>
      <c r="C78" s="13" t="s">
        <v>1746</v>
      </c>
      <c r="D78" s="11" t="str">
        <f t="shared" si="34"/>
        <v>N/A</v>
      </c>
      <c r="E78" s="13" t="s">
        <v>1746</v>
      </c>
      <c r="F78" s="11" t="str">
        <f t="shared" si="35"/>
        <v>N/A</v>
      </c>
      <c r="G78" s="13" t="s">
        <v>1746</v>
      </c>
      <c r="H78" s="11" t="str">
        <f t="shared" si="36"/>
        <v>N/A</v>
      </c>
      <c r="I78" s="12" t="s">
        <v>1746</v>
      </c>
      <c r="J78" s="12" t="s">
        <v>1746</v>
      </c>
      <c r="K78" s="43" t="s">
        <v>739</v>
      </c>
      <c r="L78" s="9" t="str">
        <f t="shared" si="37"/>
        <v>N/A</v>
      </c>
    </row>
    <row r="79" spans="1:12" x14ac:dyDescent="0.25">
      <c r="A79" s="44" t="s">
        <v>198</v>
      </c>
      <c r="B79" s="35" t="s">
        <v>213</v>
      </c>
      <c r="C79" s="13" t="s">
        <v>1746</v>
      </c>
      <c r="D79" s="11" t="str">
        <f t="shared" si="34"/>
        <v>N/A</v>
      </c>
      <c r="E79" s="13" t="s">
        <v>1746</v>
      </c>
      <c r="F79" s="11" t="str">
        <f t="shared" si="35"/>
        <v>N/A</v>
      </c>
      <c r="G79" s="13" t="s">
        <v>1746</v>
      </c>
      <c r="H79" s="11" t="str">
        <f t="shared" si="36"/>
        <v>N/A</v>
      </c>
      <c r="I79" s="12" t="s">
        <v>1746</v>
      </c>
      <c r="J79" s="12" t="s">
        <v>1746</v>
      </c>
      <c r="K79" s="43" t="s">
        <v>739</v>
      </c>
      <c r="L79" s="9" t="str">
        <f t="shared" si="37"/>
        <v>N/A</v>
      </c>
    </row>
    <row r="80" spans="1:12" x14ac:dyDescent="0.25">
      <c r="A80" s="44" t="s">
        <v>199</v>
      </c>
      <c r="B80" s="35" t="s">
        <v>213</v>
      </c>
      <c r="C80" s="13" t="s">
        <v>1746</v>
      </c>
      <c r="D80" s="11" t="str">
        <f t="shared" si="34"/>
        <v>N/A</v>
      </c>
      <c r="E80" s="13" t="s">
        <v>1746</v>
      </c>
      <c r="F80" s="11" t="str">
        <f t="shared" si="35"/>
        <v>N/A</v>
      </c>
      <c r="G80" s="13" t="s">
        <v>1746</v>
      </c>
      <c r="H80" s="11" t="str">
        <f t="shared" si="36"/>
        <v>N/A</v>
      </c>
      <c r="I80" s="12" t="s">
        <v>1746</v>
      </c>
      <c r="J80" s="12" t="s">
        <v>1746</v>
      </c>
      <c r="K80" s="43" t="s">
        <v>739</v>
      </c>
      <c r="L80" s="9" t="str">
        <f t="shared" si="37"/>
        <v>N/A</v>
      </c>
    </row>
    <row r="81" spans="1:12" x14ac:dyDescent="0.25">
      <c r="A81" s="44" t="s">
        <v>200</v>
      </c>
      <c r="B81" s="43" t="s">
        <v>213</v>
      </c>
      <c r="C81" s="13" t="s">
        <v>1746</v>
      </c>
      <c r="D81" s="11" t="str">
        <f t="shared" si="34"/>
        <v>N/A</v>
      </c>
      <c r="E81" s="13" t="s">
        <v>1746</v>
      </c>
      <c r="F81" s="11" t="str">
        <f t="shared" si="35"/>
        <v>N/A</v>
      </c>
      <c r="G81" s="13" t="s">
        <v>1746</v>
      </c>
      <c r="H81" s="11" t="str">
        <f t="shared" si="36"/>
        <v>N/A</v>
      </c>
      <c r="I81" s="12" t="s">
        <v>1746</v>
      </c>
      <c r="J81" s="12" t="s">
        <v>1746</v>
      </c>
      <c r="K81" s="43" t="s">
        <v>739</v>
      </c>
      <c r="L81" s="9" t="str">
        <f t="shared" si="37"/>
        <v>N/A</v>
      </c>
    </row>
    <row r="82" spans="1:12" x14ac:dyDescent="0.25">
      <c r="A82" s="44" t="s">
        <v>73</v>
      </c>
      <c r="B82" s="35" t="s">
        <v>213</v>
      </c>
      <c r="C82" s="36">
        <v>135587</v>
      </c>
      <c r="D82" s="11" t="str">
        <f t="shared" si="34"/>
        <v>N/A</v>
      </c>
      <c r="E82" s="36">
        <v>143504</v>
      </c>
      <c r="F82" s="11" t="str">
        <f t="shared" si="35"/>
        <v>N/A</v>
      </c>
      <c r="G82" s="36">
        <v>145676</v>
      </c>
      <c r="H82" s="11" t="str">
        <f t="shared" si="36"/>
        <v>N/A</v>
      </c>
      <c r="I82" s="12">
        <v>5.8390000000000004</v>
      </c>
      <c r="J82" s="12">
        <v>1.514</v>
      </c>
      <c r="K82" s="43" t="s">
        <v>739</v>
      </c>
      <c r="L82" s="9" t="str">
        <f t="shared" si="20"/>
        <v>Yes</v>
      </c>
    </row>
    <row r="83" spans="1:12" x14ac:dyDescent="0.25">
      <c r="A83" s="44" t="s">
        <v>1268</v>
      </c>
      <c r="B83" s="35" t="s">
        <v>213</v>
      </c>
      <c r="C83" s="8">
        <v>0</v>
      </c>
      <c r="D83" s="11" t="str">
        <f t="shared" si="34"/>
        <v>N/A</v>
      </c>
      <c r="E83" s="8">
        <v>0</v>
      </c>
      <c r="F83" s="11" t="str">
        <f t="shared" si="35"/>
        <v>N/A</v>
      </c>
      <c r="G83" s="8">
        <v>0</v>
      </c>
      <c r="H83" s="11" t="str">
        <f t="shared" si="36"/>
        <v>N/A</v>
      </c>
      <c r="I83" s="12" t="s">
        <v>1746</v>
      </c>
      <c r="J83" s="12" t="s">
        <v>1746</v>
      </c>
      <c r="K83" s="43" t="s">
        <v>739</v>
      </c>
      <c r="L83" s="9" t="str">
        <f t="shared" si="20"/>
        <v>N/A</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68.535331557999996</v>
      </c>
      <c r="D86" s="11" t="str">
        <f t="shared" si="34"/>
        <v>N/A</v>
      </c>
      <c r="E86" s="8">
        <v>69.052430594</v>
      </c>
      <c r="F86" s="11" t="str">
        <f t="shared" si="35"/>
        <v>N/A</v>
      </c>
      <c r="G86" s="8">
        <v>70.894313408000002</v>
      </c>
      <c r="H86" s="11" t="str">
        <f t="shared" si="36"/>
        <v>N/A</v>
      </c>
      <c r="I86" s="12">
        <v>0.75449999999999995</v>
      </c>
      <c r="J86" s="12">
        <v>2.6669999999999998</v>
      </c>
      <c r="K86" s="43" t="s">
        <v>739</v>
      </c>
      <c r="L86" s="9" t="str">
        <f t="shared" si="20"/>
        <v>Yes</v>
      </c>
    </row>
    <row r="87" spans="1:12" x14ac:dyDescent="0.25">
      <c r="A87" s="44" t="s">
        <v>1272</v>
      </c>
      <c r="B87" s="35" t="s">
        <v>213</v>
      </c>
      <c r="C87" s="8">
        <v>4.7202165400000003E-2</v>
      </c>
      <c r="D87" s="11" t="str">
        <f t="shared" si="34"/>
        <v>N/A</v>
      </c>
      <c r="E87" s="8">
        <v>4.9475972799999997E-2</v>
      </c>
      <c r="F87" s="11" t="str">
        <f t="shared" si="35"/>
        <v>N/A</v>
      </c>
      <c r="G87" s="8">
        <v>7.0704851900000004E-2</v>
      </c>
      <c r="H87" s="11" t="str">
        <f t="shared" si="36"/>
        <v>N/A</v>
      </c>
      <c r="I87" s="12">
        <v>4.8170000000000002</v>
      </c>
      <c r="J87" s="12">
        <v>42.91</v>
      </c>
      <c r="K87" s="43" t="s">
        <v>739</v>
      </c>
      <c r="L87" s="9" t="str">
        <f t="shared" si="20"/>
        <v>No</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1746</v>
      </c>
      <c r="J97" s="12" t="s">
        <v>1746</v>
      </c>
      <c r="K97" s="43" t="s">
        <v>739</v>
      </c>
      <c r="L97" s="9" t="str">
        <f t="shared" si="20"/>
        <v>N/A</v>
      </c>
    </row>
    <row r="98" spans="1:12" x14ac:dyDescent="0.25">
      <c r="A98" s="44" t="s">
        <v>1283</v>
      </c>
      <c r="B98" s="35" t="s">
        <v>213</v>
      </c>
      <c r="C98" s="8">
        <v>31.417466275999999</v>
      </c>
      <c r="D98" s="11" t="str">
        <f t="shared" si="34"/>
        <v>N/A</v>
      </c>
      <c r="E98" s="8">
        <v>30.898093433</v>
      </c>
      <c r="F98" s="11" t="str">
        <f t="shared" si="35"/>
        <v>N/A</v>
      </c>
      <c r="G98" s="8">
        <v>29.034981739999999</v>
      </c>
      <c r="H98" s="11" t="str">
        <f t="shared" si="36"/>
        <v>N/A</v>
      </c>
      <c r="I98" s="12">
        <v>-1.65</v>
      </c>
      <c r="J98" s="12">
        <v>-6.03</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5553785</v>
      </c>
      <c r="D100" s="11" t="str">
        <f>IF($B100="N/A","N/A",IF(C100&gt;10,"No",IF(C100&lt;-10,"No","Yes")))</f>
        <v>N/A</v>
      </c>
      <c r="E100" s="45">
        <v>5888775</v>
      </c>
      <c r="F100" s="11" t="str">
        <f>IF($B100="N/A","N/A",IF(E100&gt;10,"No",IF(E100&lt;-10,"No","Yes")))</f>
        <v>N/A</v>
      </c>
      <c r="G100" s="45">
        <v>6035695</v>
      </c>
      <c r="H100" s="11" t="str">
        <f>IF($B100="N/A","N/A",IF(G100&gt;10,"No",IF(G100&lt;-10,"No","Yes")))</f>
        <v>N/A</v>
      </c>
      <c r="I100" s="12">
        <v>6.032</v>
      </c>
      <c r="J100" s="12">
        <v>2.4950000000000001</v>
      </c>
      <c r="K100" s="43" t="s">
        <v>739</v>
      </c>
      <c r="L100" s="9" t="str">
        <f t="shared" ref="L100:L111" si="38">IF(J100="Div by 0", "N/A", IF(K100="N/A","N/A", IF(J100&gt;VALUE(MID(K100,1,2)), "No", IF(J100&lt;-1*VALUE(MID(K100,1,2)), "No", "Yes"))))</f>
        <v>Yes</v>
      </c>
    </row>
    <row r="101" spans="1:12" x14ac:dyDescent="0.25">
      <c r="A101" s="44" t="s">
        <v>455</v>
      </c>
      <c r="B101" s="35" t="s">
        <v>213</v>
      </c>
      <c r="C101" s="45">
        <v>0</v>
      </c>
      <c r="D101" s="11" t="str">
        <f>IF($B101="N/A","N/A",IF(C101&gt;10,"No",IF(C101&lt;-10,"No","Yes")))</f>
        <v>N/A</v>
      </c>
      <c r="E101" s="45">
        <v>0</v>
      </c>
      <c r="F101" s="11" t="str">
        <f>IF($B101="N/A","N/A",IF(E101&gt;10,"No",IF(E101&lt;-10,"No","Yes")))</f>
        <v>N/A</v>
      </c>
      <c r="G101" s="45">
        <v>0</v>
      </c>
      <c r="H101" s="11" t="str">
        <f>IF($B101="N/A","N/A",IF(G101&gt;10,"No",IF(G101&lt;-10,"No","Yes")))</f>
        <v>N/A</v>
      </c>
      <c r="I101" s="12" t="s">
        <v>1746</v>
      </c>
      <c r="J101" s="12" t="s">
        <v>1746</v>
      </c>
      <c r="K101" s="43" t="s">
        <v>739</v>
      </c>
      <c r="L101" s="9" t="str">
        <f t="shared" si="38"/>
        <v>N/A</v>
      </c>
    </row>
    <row r="102" spans="1:12" x14ac:dyDescent="0.25">
      <c r="A102" s="44" t="s">
        <v>456</v>
      </c>
      <c r="B102" s="35" t="s">
        <v>213</v>
      </c>
      <c r="C102" s="45">
        <v>0</v>
      </c>
      <c r="D102" s="11" t="str">
        <f>IF($B102="N/A","N/A",IF(C102&gt;10,"No",IF(C102&lt;-10,"No","Yes")))</f>
        <v>N/A</v>
      </c>
      <c r="E102" s="45">
        <v>0</v>
      </c>
      <c r="F102" s="11" t="str">
        <f>IF($B102="N/A","N/A",IF(E102&gt;10,"No",IF(E102&lt;-10,"No","Yes")))</f>
        <v>N/A</v>
      </c>
      <c r="G102" s="45">
        <v>0</v>
      </c>
      <c r="H102" s="11" t="str">
        <f>IF($B102="N/A","N/A",IF(G102&gt;10,"No",IF(G102&lt;-10,"No","Yes")))</f>
        <v>N/A</v>
      </c>
      <c r="I102" s="12" t="s">
        <v>1746</v>
      </c>
      <c r="J102" s="12" t="s">
        <v>1746</v>
      </c>
      <c r="K102" s="43" t="s">
        <v>739</v>
      </c>
      <c r="L102" s="9" t="str">
        <f t="shared" si="38"/>
        <v>N/A</v>
      </c>
    </row>
    <row r="103" spans="1:12" x14ac:dyDescent="0.25">
      <c r="A103" s="44" t="s">
        <v>457</v>
      </c>
      <c r="B103" s="35" t="s">
        <v>213</v>
      </c>
      <c r="C103" s="45">
        <v>5553785</v>
      </c>
      <c r="D103" s="11" t="str">
        <f>IF($B103="N/A","N/A",IF(C103&gt;10,"No",IF(C103&lt;-10,"No","Yes")))</f>
        <v>N/A</v>
      </c>
      <c r="E103" s="45">
        <v>5888775</v>
      </c>
      <c r="F103" s="11" t="str">
        <f>IF($B103="N/A","N/A",IF(E103&gt;10,"No",IF(E103&lt;-10,"No","Yes")))</f>
        <v>N/A</v>
      </c>
      <c r="G103" s="45">
        <v>6035695</v>
      </c>
      <c r="H103" s="11" t="str">
        <f>IF($B103="N/A","N/A",IF(G103&gt;10,"No",IF(G103&lt;-10,"No","Yes")))</f>
        <v>N/A</v>
      </c>
      <c r="I103" s="12">
        <v>6.032</v>
      </c>
      <c r="J103" s="12">
        <v>2.4950000000000001</v>
      </c>
      <c r="K103" s="43" t="s">
        <v>739</v>
      </c>
      <c r="L103" s="9" t="str">
        <f t="shared" si="38"/>
        <v>Yes</v>
      </c>
    </row>
    <row r="104" spans="1:12" x14ac:dyDescent="0.25">
      <c r="A104" s="44" t="s">
        <v>108</v>
      </c>
      <c r="B104" s="52" t="s">
        <v>295</v>
      </c>
      <c r="C104" s="8">
        <v>1.0012340137</v>
      </c>
      <c r="D104" s="11" t="str">
        <f>IF($B104="N/A","N/A",IF(C104&gt;2,"No",IF(C104&lt;0.9,"No","Yes")))</f>
        <v>Yes</v>
      </c>
      <c r="E104" s="8">
        <v>0.99186969280000004</v>
      </c>
      <c r="F104" s="11" t="str">
        <f>IF($B104="N/A","N/A",IF(E104&gt;2,"No",IF(E104&lt;0.9,"No","Yes")))</f>
        <v>Yes</v>
      </c>
      <c r="G104" s="8">
        <v>0.97666864080000004</v>
      </c>
      <c r="H104" s="11" t="str">
        <f>IF($B104="N/A","N/A",IF(G104&gt;2,"No",IF(G104&lt;0.9,"No","Yes")))</f>
        <v>Yes</v>
      </c>
      <c r="I104" s="12">
        <v>-0.93500000000000005</v>
      </c>
      <c r="J104" s="12">
        <v>-1.53</v>
      </c>
      <c r="K104" s="43" t="s">
        <v>739</v>
      </c>
      <c r="L104" s="9" t="str">
        <f t="shared" si="38"/>
        <v>Yes</v>
      </c>
    </row>
    <row r="105" spans="1:12" x14ac:dyDescent="0.25">
      <c r="A105" s="44" t="s">
        <v>458</v>
      </c>
      <c r="B105" s="52" t="s">
        <v>295</v>
      </c>
      <c r="C105" s="8">
        <v>0</v>
      </c>
      <c r="D105" s="11" t="str">
        <f>IF($B105="N/A","N/A",IF(C105&gt;2,"No",IF(C105&lt;0.9,"No","Yes")))</f>
        <v>No</v>
      </c>
      <c r="E105" s="8">
        <v>0</v>
      </c>
      <c r="F105" s="11" t="str">
        <f>IF($B105="N/A","N/A",IF(E105&gt;2,"No",IF(E105&lt;0.9,"No","Yes")))</f>
        <v>No</v>
      </c>
      <c r="G105" s="8">
        <v>0</v>
      </c>
      <c r="H105" s="11" t="str">
        <f>IF($B105="N/A","N/A",IF(G105&gt;2,"No",IF(G105&lt;0.9,"No","Yes")))</f>
        <v>No</v>
      </c>
      <c r="I105" s="12" t="s">
        <v>1746</v>
      </c>
      <c r="J105" s="12" t="s">
        <v>1746</v>
      </c>
      <c r="K105" s="43" t="s">
        <v>739</v>
      </c>
      <c r="L105" s="9" t="str">
        <f t="shared" si="38"/>
        <v>N/A</v>
      </c>
    </row>
    <row r="106" spans="1:12" x14ac:dyDescent="0.25">
      <c r="A106" s="44" t="s">
        <v>459</v>
      </c>
      <c r="B106" s="52" t="s">
        <v>295</v>
      </c>
      <c r="C106" s="8" t="s">
        <v>1746</v>
      </c>
      <c r="D106" s="11" t="str">
        <f>IF($B106="N/A","N/A",IF(C106&gt;2,"No",IF(C106&lt;0.9,"No","Yes")))</f>
        <v>No</v>
      </c>
      <c r="E106" s="8" t="s">
        <v>1746</v>
      </c>
      <c r="F106" s="11" t="str">
        <f>IF($B106="N/A","N/A",IF(E106&gt;2,"No",IF(E106&lt;0.9,"No","Yes")))</f>
        <v>No</v>
      </c>
      <c r="G106" s="8" t="s">
        <v>1746</v>
      </c>
      <c r="H106" s="11" t="str">
        <f>IF($B106="N/A","N/A",IF(G106&gt;2,"No",IF(G106&lt;0.9,"No","Yes")))</f>
        <v>No</v>
      </c>
      <c r="I106" s="12" t="s">
        <v>1746</v>
      </c>
      <c r="J106" s="12" t="s">
        <v>1746</v>
      </c>
      <c r="K106" s="43" t="s">
        <v>739</v>
      </c>
      <c r="L106" s="9" t="str">
        <f t="shared" si="38"/>
        <v>N/A</v>
      </c>
    </row>
    <row r="107" spans="1:12" x14ac:dyDescent="0.25">
      <c r="A107" s="44" t="s">
        <v>460</v>
      </c>
      <c r="B107" s="52" t="s">
        <v>295</v>
      </c>
      <c r="C107" s="8">
        <v>1.0019231029</v>
      </c>
      <c r="D107" s="11" t="str">
        <f>IF($B107="N/A","N/A",IF(C107&gt;2,"No",IF(C107&lt;0.9,"No","Yes")))</f>
        <v>Yes</v>
      </c>
      <c r="E107" s="8">
        <v>0.99261954370000005</v>
      </c>
      <c r="F107" s="11" t="str">
        <f>IF($B107="N/A","N/A",IF(E107&gt;2,"No",IF(E107&lt;0.9,"No","Yes")))</f>
        <v>Yes</v>
      </c>
      <c r="G107" s="8">
        <v>0.97760276000000002</v>
      </c>
      <c r="H107" s="11" t="str">
        <f>IF($B107="N/A","N/A",IF(G107&gt;2,"No",IF(G107&lt;0.9,"No","Yes")))</f>
        <v>Yes</v>
      </c>
      <c r="I107" s="12">
        <v>-0.92900000000000005</v>
      </c>
      <c r="J107" s="12">
        <v>-1.51</v>
      </c>
      <c r="K107" s="43" t="s">
        <v>739</v>
      </c>
      <c r="L107" s="9" t="str">
        <f t="shared" si="38"/>
        <v>Yes</v>
      </c>
    </row>
    <row r="108" spans="1:12" x14ac:dyDescent="0.25">
      <c r="A108" s="44" t="s">
        <v>1285</v>
      </c>
      <c r="B108" s="35" t="s">
        <v>213</v>
      </c>
      <c r="C108" s="45">
        <v>5.0061700685000003</v>
      </c>
      <c r="D108" s="11" t="str">
        <f>IF($B108="N/A","N/A",IF(C108&gt;10,"No",IF(C108&lt;-10,"No","Yes")))</f>
        <v>N/A</v>
      </c>
      <c r="E108" s="45">
        <v>4.9593484637999996</v>
      </c>
      <c r="F108" s="11" t="str">
        <f>IF($B108="N/A","N/A",IF(E108&gt;10,"No",IF(E108&lt;-10,"No","Yes")))</f>
        <v>N/A</v>
      </c>
      <c r="G108" s="45">
        <v>4.8833432041</v>
      </c>
      <c r="H108" s="11" t="str">
        <f>IF($B108="N/A","N/A",IF(G108&gt;10,"No",IF(G108&lt;-10,"No","Yes")))</f>
        <v>N/A</v>
      </c>
      <c r="I108" s="12">
        <v>-0.93500000000000005</v>
      </c>
      <c r="J108" s="12">
        <v>-1.53</v>
      </c>
      <c r="K108" s="43" t="s">
        <v>739</v>
      </c>
      <c r="L108" s="9" t="str">
        <f t="shared" si="38"/>
        <v>Yes</v>
      </c>
    </row>
    <row r="109" spans="1:12" x14ac:dyDescent="0.25">
      <c r="A109" s="44" t="s">
        <v>1286</v>
      </c>
      <c r="B109" s="35" t="s">
        <v>213</v>
      </c>
      <c r="C109" s="45">
        <v>0</v>
      </c>
      <c r="D109" s="11" t="str">
        <f>IF($B109="N/A","N/A",IF(C109&gt;10,"No",IF(C109&lt;-10,"No","Yes")))</f>
        <v>N/A</v>
      </c>
      <c r="E109" s="45">
        <v>0</v>
      </c>
      <c r="F109" s="11" t="str">
        <f>IF($B109="N/A","N/A",IF(E109&gt;10,"No",IF(E109&lt;-10,"No","Yes")))</f>
        <v>N/A</v>
      </c>
      <c r="G109" s="45">
        <v>0</v>
      </c>
      <c r="H109" s="11" t="str">
        <f>IF($B109="N/A","N/A",IF(G109&gt;10,"No",IF(G109&lt;-10,"No","Yes")))</f>
        <v>N/A</v>
      </c>
      <c r="I109" s="12" t="s">
        <v>1746</v>
      </c>
      <c r="J109" s="12" t="s">
        <v>1746</v>
      </c>
      <c r="K109" s="43" t="s">
        <v>739</v>
      </c>
      <c r="L109" s="9" t="str">
        <f t="shared" si="38"/>
        <v>N/A</v>
      </c>
    </row>
    <row r="110" spans="1:12" x14ac:dyDescent="0.25">
      <c r="A110" s="44" t="s">
        <v>1287</v>
      </c>
      <c r="B110" s="35" t="s">
        <v>213</v>
      </c>
      <c r="C110" s="45" t="s">
        <v>1746</v>
      </c>
      <c r="D110" s="11" t="str">
        <f>IF($B110="N/A","N/A",IF(C110&gt;10,"No",IF(C110&lt;-10,"No","Yes")))</f>
        <v>N/A</v>
      </c>
      <c r="E110" s="45" t="s">
        <v>1746</v>
      </c>
      <c r="F110" s="11" t="str">
        <f>IF($B110="N/A","N/A",IF(E110&gt;10,"No",IF(E110&lt;-10,"No","Yes")))</f>
        <v>N/A</v>
      </c>
      <c r="G110" s="45" t="s">
        <v>1746</v>
      </c>
      <c r="H110" s="11" t="str">
        <f>IF($B110="N/A","N/A",IF(G110&gt;10,"No",IF(G110&lt;-10,"No","Yes")))</f>
        <v>N/A</v>
      </c>
      <c r="I110" s="12" t="s">
        <v>1746</v>
      </c>
      <c r="J110" s="12" t="s">
        <v>1746</v>
      </c>
      <c r="K110" s="43" t="s">
        <v>739</v>
      </c>
      <c r="L110" s="9" t="str">
        <f t="shared" si="38"/>
        <v>N/A</v>
      </c>
    </row>
    <row r="111" spans="1:12" x14ac:dyDescent="0.25">
      <c r="A111" s="44" t="s">
        <v>1288</v>
      </c>
      <c r="B111" s="35" t="s">
        <v>213</v>
      </c>
      <c r="C111" s="45">
        <v>5.0096155147000001</v>
      </c>
      <c r="D111" s="11" t="str">
        <f>IF($B111="N/A","N/A",IF(C111&gt;10,"No",IF(C111&lt;-10,"No","Yes")))</f>
        <v>N/A</v>
      </c>
      <c r="E111" s="45">
        <v>4.9630977184000002</v>
      </c>
      <c r="F111" s="11" t="str">
        <f>IF($B111="N/A","N/A",IF(E111&gt;10,"No",IF(E111&lt;-10,"No","Yes")))</f>
        <v>N/A</v>
      </c>
      <c r="G111" s="45">
        <v>4.8880137999000004</v>
      </c>
      <c r="H111" s="11" t="str">
        <f>IF($B111="N/A","N/A",IF(G111&gt;10,"No",IF(G111&lt;-10,"No","Yes")))</f>
        <v>N/A</v>
      </c>
      <c r="I111" s="12">
        <v>-0.92900000000000005</v>
      </c>
      <c r="J111" s="12">
        <v>-1.51</v>
      </c>
      <c r="K111" s="43" t="s">
        <v>739</v>
      </c>
      <c r="L111" s="9" t="str">
        <f t="shared" si="38"/>
        <v>Yes</v>
      </c>
    </row>
    <row r="112" spans="1:12" x14ac:dyDescent="0.25">
      <c r="A112" s="44" t="s">
        <v>325</v>
      </c>
      <c r="B112" s="43" t="s">
        <v>296</v>
      </c>
      <c r="C112" s="8">
        <v>99.268191797</v>
      </c>
      <c r="D112" s="11" t="str">
        <f>IF(OR($B112="N/A",$C112="N/A"),"N/A",IF(C112&gt;98,"Yes","No"))</f>
        <v>Yes</v>
      </c>
      <c r="E112" s="8">
        <v>98.268751449999996</v>
      </c>
      <c r="F112" s="11" t="str">
        <f>IF(OR($B112="N/A",$E112="N/A"),"N/A",IF(E112&gt;98,"Yes","No"))</f>
        <v>Yes</v>
      </c>
      <c r="G112" s="8">
        <v>97.522403413999996</v>
      </c>
      <c r="H112" s="11" t="str">
        <f t="shared" ref="H112:H115" si="39">IF($B112="N/A","N/A",IF(G112&gt;98,"Yes","No"))</f>
        <v>No</v>
      </c>
      <c r="I112" s="12">
        <v>-1.01</v>
      </c>
      <c r="J112" s="12">
        <v>-0.75900000000000001</v>
      </c>
      <c r="K112" s="43" t="s">
        <v>739</v>
      </c>
      <c r="L112" s="9" t="str">
        <f>IF(J112="Div by 0", "N/A", IF(OR(J112="N/A",K112="N/A"),"N/A", IF(J112&gt;VALUE(MID(K112,1,2)), "No", IF(J112&lt;-1*VALUE(MID(K112,1,2)), "No", "Yes"))))</f>
        <v>Yes</v>
      </c>
    </row>
    <row r="113" spans="1:12" x14ac:dyDescent="0.25">
      <c r="A113" s="44" t="s">
        <v>461</v>
      </c>
      <c r="B113" s="43" t="s">
        <v>296</v>
      </c>
      <c r="C113" s="8">
        <v>0</v>
      </c>
      <c r="D113" s="11" t="str">
        <f t="shared" ref="D113:D115" si="40">IF(OR($B113="N/A",$C113="N/A"),"N/A",IF(C113&gt;98,"Yes","No"))</f>
        <v>No</v>
      </c>
      <c r="E113" s="8">
        <v>0</v>
      </c>
      <c r="F113" s="11" t="str">
        <f t="shared" ref="F113:F115" si="41">IF(OR($B113="N/A",$E113="N/A"),"N/A",IF(E113&gt;98,"Yes","No"))</f>
        <v>No</v>
      </c>
      <c r="G113" s="8">
        <v>0</v>
      </c>
      <c r="H113" s="11" t="str">
        <f t="shared" si="39"/>
        <v>No</v>
      </c>
      <c r="I113" s="12" t="s">
        <v>1746</v>
      </c>
      <c r="J113" s="12" t="s">
        <v>1746</v>
      </c>
      <c r="K113" s="43" t="s">
        <v>739</v>
      </c>
      <c r="L113" s="9" t="str">
        <f t="shared" ref="L113:L115" si="42">IF(J113="Div by 0", "N/A", IF(OR(J113="N/A",K113="N/A"),"N/A", IF(J113&gt;VALUE(MID(K113,1,2)), "No", IF(J113&lt;-1*VALUE(MID(K113,1,2)), "No", "Yes"))))</f>
        <v>N/A</v>
      </c>
    </row>
    <row r="114" spans="1:12" x14ac:dyDescent="0.25">
      <c r="A114" s="44" t="s">
        <v>462</v>
      </c>
      <c r="B114" s="43" t="s">
        <v>296</v>
      </c>
      <c r="C114" s="8" t="s">
        <v>1746</v>
      </c>
      <c r="D114" s="11" t="str">
        <f t="shared" si="40"/>
        <v>Yes</v>
      </c>
      <c r="E114" s="8" t="s">
        <v>1746</v>
      </c>
      <c r="F114" s="11" t="str">
        <f t="shared" si="41"/>
        <v>Yes</v>
      </c>
      <c r="G114" s="8" t="s">
        <v>1746</v>
      </c>
      <c r="H114" s="11" t="str">
        <f t="shared" si="39"/>
        <v>Yes</v>
      </c>
      <c r="I114" s="12" t="s">
        <v>1746</v>
      </c>
      <c r="J114" s="12" t="s">
        <v>1746</v>
      </c>
      <c r="K114" s="43" t="s">
        <v>739</v>
      </c>
      <c r="L114" s="9" t="str">
        <f t="shared" si="42"/>
        <v>N/A</v>
      </c>
    </row>
    <row r="115" spans="1:12" x14ac:dyDescent="0.25">
      <c r="A115" s="44" t="s">
        <v>463</v>
      </c>
      <c r="B115" s="43" t="s">
        <v>296</v>
      </c>
      <c r="C115" s="8">
        <v>99.336925979</v>
      </c>
      <c r="D115" s="11" t="str">
        <f t="shared" si="40"/>
        <v>Yes</v>
      </c>
      <c r="E115" s="8">
        <v>98.349689115000004</v>
      </c>
      <c r="F115" s="11" t="str">
        <f t="shared" si="41"/>
        <v>Yes</v>
      </c>
      <c r="G115" s="8">
        <v>97.622103774999999</v>
      </c>
      <c r="H115" s="11" t="str">
        <f t="shared" si="39"/>
        <v>No</v>
      </c>
      <c r="I115" s="12">
        <v>-0.99399999999999999</v>
      </c>
      <c r="J115" s="12">
        <v>-0.74</v>
      </c>
      <c r="K115" s="43" t="s">
        <v>739</v>
      </c>
      <c r="L115" s="9" t="str">
        <f t="shared" si="42"/>
        <v>Yes</v>
      </c>
    </row>
    <row r="116" spans="1:12" x14ac:dyDescent="0.25">
      <c r="A116" s="3" t="s">
        <v>464</v>
      </c>
      <c r="B116" s="43" t="s">
        <v>213</v>
      </c>
      <c r="C116" s="1">
        <v>90</v>
      </c>
      <c r="D116" s="11" t="str">
        <f>IF($B116="N/A","N/A",IF(C116&gt;10,"No",IF(C116&lt;-10,"No","Yes")))</f>
        <v>N/A</v>
      </c>
      <c r="E116" s="1">
        <v>113</v>
      </c>
      <c r="F116" s="11" t="str">
        <f>IF($B116="N/A","N/A",IF(E116&gt;10,"No",IF(E116&lt;-10,"No","Yes")))</f>
        <v>N/A</v>
      </c>
      <c r="G116" s="1">
        <v>143</v>
      </c>
      <c r="H116" s="11" t="str">
        <f>IF($B116="N/A","N/A",IF(G116&gt;10,"No",IF(G116&lt;-10,"No","Yes")))</f>
        <v>N/A</v>
      </c>
      <c r="I116" s="12">
        <v>25.56</v>
      </c>
      <c r="J116" s="12">
        <v>26.55</v>
      </c>
      <c r="K116" s="43" t="s">
        <v>739</v>
      </c>
      <c r="L116" s="9" t="str">
        <f>IF(J116="Div by 0", "N/A", IF(OR(J116="N/A",K116="N/A"),"N/A", IF(J116&gt;VALUE(MID(K116,1,2)), "No", IF(J116&lt;-1*VALUE(MID(K116,1,2)), "No", "Yes"))))</f>
        <v>Yes</v>
      </c>
    </row>
    <row r="117" spans="1:12" x14ac:dyDescent="0.25">
      <c r="A117" s="3" t="s">
        <v>211</v>
      </c>
      <c r="B117" s="43" t="s">
        <v>213</v>
      </c>
      <c r="C117" s="8">
        <v>0</v>
      </c>
      <c r="D117" s="11" t="str">
        <f>IF($B117="N/A","N/A",IF(C117&gt;10,"No",IF(C117&lt;-10,"No","Yes")))</f>
        <v>N/A</v>
      </c>
      <c r="E117" s="8">
        <v>0</v>
      </c>
      <c r="F117" s="11" t="str">
        <f>IF($B117="N/A","N/A",IF(E117&gt;10,"No",IF(E117&lt;-10,"No","Yes")))</f>
        <v>N/A</v>
      </c>
      <c r="G117" s="8">
        <v>0</v>
      </c>
      <c r="H117" s="11" t="str">
        <f>IF($B117="N/A","N/A",IF(G117&gt;10,"No",IF(G117&lt;-10,"No","Yes")))</f>
        <v>N/A</v>
      </c>
      <c r="I117" s="12" t="s">
        <v>1746</v>
      </c>
      <c r="J117" s="12" t="s">
        <v>1746</v>
      </c>
      <c r="K117" s="43" t="s">
        <v>739</v>
      </c>
      <c r="L117" s="9" t="str">
        <f>IF(J117="Div by 0", "N/A", IF(OR(J117="N/A",K117="N/A"),"N/A", IF(J117&gt;VALUE(MID(K117,1,2)), "No", IF(J117&lt;-1*VALUE(MID(K117,1,2)), "No", "Yes"))))</f>
        <v>N/A</v>
      </c>
    </row>
    <row r="118" spans="1:12" x14ac:dyDescent="0.25">
      <c r="A118" s="4" t="s">
        <v>1627</v>
      </c>
      <c r="B118" s="43" t="s">
        <v>213</v>
      </c>
      <c r="C118" s="14">
        <v>0</v>
      </c>
      <c r="D118" s="11" t="str">
        <f>IF($B118="N/A","N/A",IF(C118&gt;10,"No",IF(C118&lt;-10,"No","Yes")))</f>
        <v>N/A</v>
      </c>
      <c r="E118" s="14">
        <v>0</v>
      </c>
      <c r="F118" s="11" t="str">
        <f>IF($B118="N/A","N/A",IF(E118&gt;10,"No",IF(E118&lt;-10,"No","Yes")))</f>
        <v>N/A</v>
      </c>
      <c r="G118" s="14">
        <v>0</v>
      </c>
      <c r="H118" s="11" t="str">
        <f>IF($B118="N/A","N/A",IF(G118&gt;10,"No",IF(G118&lt;-10,"No","Yes")))</f>
        <v>N/A</v>
      </c>
      <c r="I118" s="12" t="s">
        <v>1746</v>
      </c>
      <c r="J118" s="12" t="s">
        <v>1746</v>
      </c>
      <c r="K118" s="43" t="s">
        <v>739</v>
      </c>
      <c r="L118" s="9" t="str">
        <f>IF(J118="Div by 0", "N/A", IF(K118="N/A","N/A", IF(J118&gt;VALUE(MID(K118,1,2)), "No", IF(J118&lt;-1*VALUE(MID(K118,1,2)), "No", "Yes"))))</f>
        <v>N/A</v>
      </c>
    </row>
    <row r="119" spans="1:12" x14ac:dyDescent="0.25">
      <c r="A119" s="4" t="s">
        <v>1628</v>
      </c>
      <c r="B119" s="43" t="s">
        <v>213</v>
      </c>
      <c r="C119" s="14">
        <v>0</v>
      </c>
      <c r="D119" s="11" t="str">
        <f>IF($B119="N/A","N/A",IF(C119&gt;10,"No",IF(C119&lt;-10,"No","Yes")))</f>
        <v>N/A</v>
      </c>
      <c r="E119" s="14">
        <v>0</v>
      </c>
      <c r="F119" s="11" t="str">
        <f>IF($B119="N/A","N/A",IF(E119&gt;10,"No",IF(E119&lt;-10,"No","Yes")))</f>
        <v>N/A</v>
      </c>
      <c r="G119" s="14">
        <v>0</v>
      </c>
      <c r="H119" s="11" t="str">
        <f>IF($B119="N/A","N/A",IF(G119&gt;10,"No",IF(G119&lt;-10,"No","Yes")))</f>
        <v>N/A</v>
      </c>
      <c r="I119" s="12" t="s">
        <v>1746</v>
      </c>
      <c r="J119" s="12" t="s">
        <v>1746</v>
      </c>
      <c r="K119" s="43" t="s">
        <v>739</v>
      </c>
      <c r="L119" s="9" t="str">
        <f>IF(J119="Div by 0", "N/A", IF(K119="N/A","N/A", IF(J119&gt;VALUE(MID(K119,1,2)), "No", IF(J119&lt;-1*VALUE(MID(K119,1,2)), "No", "Yes"))))</f>
        <v>N/A</v>
      </c>
    </row>
    <row r="120" spans="1:12" x14ac:dyDescent="0.25">
      <c r="A120" s="4" t="s">
        <v>1629</v>
      </c>
      <c r="B120" s="43" t="s">
        <v>213</v>
      </c>
      <c r="C120" s="1">
        <v>0</v>
      </c>
      <c r="D120" s="11" t="str">
        <f>IF($B120="N/A","N/A",IF(C120&gt;10,"No",IF(C120&lt;-10,"No","Yes")))</f>
        <v>N/A</v>
      </c>
      <c r="E120" s="1">
        <v>0</v>
      </c>
      <c r="F120" s="11" t="str">
        <f>IF($B120="N/A","N/A",IF(E120&gt;10,"No",IF(E120&lt;-10,"No","Yes")))</f>
        <v>N/A</v>
      </c>
      <c r="G120" s="1">
        <v>0</v>
      </c>
      <c r="H120" s="11" t="str">
        <f>IF($B120="N/A","N/A",IF(G120&gt;10,"No",IF(G120&lt;-10,"No","Yes")))</f>
        <v>N/A</v>
      </c>
      <c r="I120" s="12" t="s">
        <v>1746</v>
      </c>
      <c r="J120" s="12" t="s">
        <v>1746</v>
      </c>
      <c r="K120" s="43" t="s">
        <v>739</v>
      </c>
      <c r="L120" s="9" t="str">
        <f>IF(J120="Div by 0", "N/A", IF(K120="N/A","N/A", IF(J120&gt;VALUE(MID(K120,1,2)), "No", IF(J120&lt;-1*VALUE(MID(K120,1,2)), "No", "Yes"))))</f>
        <v>N/A</v>
      </c>
    </row>
    <row r="121" spans="1:12" x14ac:dyDescent="0.25">
      <c r="A121" s="4" t="s">
        <v>1630</v>
      </c>
      <c r="B121" s="5" t="s">
        <v>213</v>
      </c>
      <c r="C121" s="1">
        <v>0</v>
      </c>
      <c r="D121" s="9" t="str">
        <f t="shared" ref="D121:H134" si="43">IF($B121="N/A","N/A",IF(C121&lt;0,"No","Yes"))</f>
        <v>N/A</v>
      </c>
      <c r="E121" s="1">
        <v>0</v>
      </c>
      <c r="F121" s="9" t="str">
        <f t="shared" si="43"/>
        <v>N/A</v>
      </c>
      <c r="G121" s="1">
        <v>0</v>
      </c>
      <c r="H121" s="9" t="str">
        <f t="shared" si="43"/>
        <v>N/A</v>
      </c>
      <c r="I121" s="12" t="s">
        <v>1746</v>
      </c>
      <c r="J121" s="12" t="s">
        <v>1746</v>
      </c>
      <c r="K121" s="5" t="s">
        <v>739</v>
      </c>
      <c r="L121" s="9" t="str">
        <f t="shared" ref="L121:L142" si="44">IF(J121="Div by 0", "N/A", IF(OR(J121="N/A",K121="N/A"),"N/A", IF(J121&gt;VALUE(MID(K121,1,2)), "No", IF(J121&lt;-1*VALUE(MID(K121,1,2)), "No", "Yes"))))</f>
        <v>N/A</v>
      </c>
    </row>
    <row r="122" spans="1:12" x14ac:dyDescent="0.25">
      <c r="A122" s="4" t="s">
        <v>1631</v>
      </c>
      <c r="B122" s="5" t="s">
        <v>213</v>
      </c>
      <c r="C122" s="1">
        <v>0</v>
      </c>
      <c r="D122" s="9" t="str">
        <f t="shared" si="43"/>
        <v>N/A</v>
      </c>
      <c r="E122" s="1">
        <v>0</v>
      </c>
      <c r="F122" s="9" t="str">
        <f t="shared" si="43"/>
        <v>N/A</v>
      </c>
      <c r="G122" s="1">
        <v>0</v>
      </c>
      <c r="H122" s="9" t="str">
        <f t="shared" si="43"/>
        <v>N/A</v>
      </c>
      <c r="I122" s="12" t="s">
        <v>1746</v>
      </c>
      <c r="J122" s="12" t="s">
        <v>1746</v>
      </c>
      <c r="K122" s="5" t="s">
        <v>739</v>
      </c>
      <c r="L122" s="9" t="str">
        <f t="shared" si="44"/>
        <v>N/A</v>
      </c>
    </row>
    <row r="123" spans="1:12" x14ac:dyDescent="0.25">
      <c r="A123" s="4" t="s">
        <v>1632</v>
      </c>
      <c r="B123" s="5" t="s">
        <v>213</v>
      </c>
      <c r="C123" s="1">
        <v>0</v>
      </c>
      <c r="D123" s="9" t="str">
        <f t="shared" si="43"/>
        <v>N/A</v>
      </c>
      <c r="E123" s="1">
        <v>0</v>
      </c>
      <c r="F123" s="9" t="str">
        <f t="shared" si="43"/>
        <v>N/A</v>
      </c>
      <c r="G123" s="1">
        <v>0</v>
      </c>
      <c r="H123" s="9" t="str">
        <f t="shared" si="43"/>
        <v>N/A</v>
      </c>
      <c r="I123" s="12" t="s">
        <v>1746</v>
      </c>
      <c r="J123" s="12" t="s">
        <v>1746</v>
      </c>
      <c r="K123" s="5" t="s">
        <v>739</v>
      </c>
      <c r="L123" s="9" t="str">
        <f t="shared" si="44"/>
        <v>N/A</v>
      </c>
    </row>
    <row r="124" spans="1:12" x14ac:dyDescent="0.25">
      <c r="A124" s="4" t="s">
        <v>1633</v>
      </c>
      <c r="B124" s="5" t="s">
        <v>213</v>
      </c>
      <c r="C124" s="1">
        <v>0</v>
      </c>
      <c r="D124" s="9" t="str">
        <f t="shared" si="43"/>
        <v>N/A</v>
      </c>
      <c r="E124" s="1">
        <v>0</v>
      </c>
      <c r="F124" s="9" t="str">
        <f t="shared" si="43"/>
        <v>N/A</v>
      </c>
      <c r="G124" s="1">
        <v>0</v>
      </c>
      <c r="H124" s="9" t="str">
        <f t="shared" si="43"/>
        <v>N/A</v>
      </c>
      <c r="I124" s="12" t="s">
        <v>1746</v>
      </c>
      <c r="J124" s="12" t="s">
        <v>1746</v>
      </c>
      <c r="K124" s="5" t="s">
        <v>739</v>
      </c>
      <c r="L124" s="9" t="str">
        <f t="shared" si="44"/>
        <v>N/A</v>
      </c>
    </row>
    <row r="125" spans="1:12" x14ac:dyDescent="0.25">
      <c r="A125" s="2" t="s">
        <v>1634</v>
      </c>
      <c r="B125" s="5" t="s">
        <v>213</v>
      </c>
      <c r="C125" s="13" t="s">
        <v>213</v>
      </c>
      <c r="D125" s="9" t="str">
        <f t="shared" si="43"/>
        <v>N/A</v>
      </c>
      <c r="E125" s="13">
        <v>0</v>
      </c>
      <c r="F125" s="9" t="str">
        <f t="shared" si="43"/>
        <v>N/A</v>
      </c>
      <c r="G125" s="13">
        <v>0</v>
      </c>
      <c r="H125" s="9" t="str">
        <f t="shared" si="43"/>
        <v>N/A</v>
      </c>
      <c r="I125" s="12" t="s">
        <v>213</v>
      </c>
      <c r="J125" s="12" t="s">
        <v>1746</v>
      </c>
      <c r="K125" s="43" t="s">
        <v>739</v>
      </c>
      <c r="L125" s="9" t="str">
        <f>IF(J125="Div by 0", "N/A", IF(OR(J125="N/A",K125="N/A"),"N/A", IF(J125&gt;VALUE(MID(K125,1,2)), "No", IF(J125&lt;-1*VALUE(MID(K125,1,2)), "No", "Yes"))))</f>
        <v>N/A</v>
      </c>
    </row>
    <row r="126" spans="1:12" ht="25" x14ac:dyDescent="0.25">
      <c r="A126" s="2" t="s">
        <v>1635</v>
      </c>
      <c r="B126" s="5" t="s">
        <v>213</v>
      </c>
      <c r="C126" s="13" t="s">
        <v>213</v>
      </c>
      <c r="D126" s="9" t="str">
        <f t="shared" si="43"/>
        <v>N/A</v>
      </c>
      <c r="E126" s="13">
        <v>0</v>
      </c>
      <c r="F126" s="9" t="str">
        <f t="shared" si="43"/>
        <v>N/A</v>
      </c>
      <c r="G126" s="13">
        <v>0</v>
      </c>
      <c r="H126" s="9" t="str">
        <f t="shared" si="43"/>
        <v>N/A</v>
      </c>
      <c r="I126" s="12" t="s">
        <v>213</v>
      </c>
      <c r="J126" s="12" t="s">
        <v>1746</v>
      </c>
      <c r="K126" s="5" t="s">
        <v>739</v>
      </c>
      <c r="L126" s="9" t="str">
        <f t="shared" ref="L126:L129" si="45">IF(J126="Div by 0", "N/A", IF(OR(J126="N/A",K126="N/A"),"N/A", IF(J126&gt;VALUE(MID(K126,1,2)), "No", IF(J126&lt;-1*VALUE(MID(K126,1,2)), "No", "Yes"))))</f>
        <v>N/A</v>
      </c>
    </row>
    <row r="127" spans="1:12" ht="25" x14ac:dyDescent="0.25">
      <c r="A127" s="2" t="s">
        <v>1636</v>
      </c>
      <c r="B127" s="5" t="s">
        <v>213</v>
      </c>
      <c r="C127" s="13" t="s">
        <v>213</v>
      </c>
      <c r="D127" s="9" t="str">
        <f t="shared" si="43"/>
        <v>N/A</v>
      </c>
      <c r="E127" s="13">
        <v>0</v>
      </c>
      <c r="F127" s="9" t="str">
        <f t="shared" si="43"/>
        <v>N/A</v>
      </c>
      <c r="G127" s="13">
        <v>0</v>
      </c>
      <c r="H127" s="9" t="str">
        <f t="shared" si="43"/>
        <v>N/A</v>
      </c>
      <c r="I127" s="12" t="s">
        <v>213</v>
      </c>
      <c r="J127" s="12" t="s">
        <v>1746</v>
      </c>
      <c r="K127" s="5" t="s">
        <v>739</v>
      </c>
      <c r="L127" s="9" t="str">
        <f t="shared" si="45"/>
        <v>N/A</v>
      </c>
    </row>
    <row r="128" spans="1:12" ht="25" x14ac:dyDescent="0.25">
      <c r="A128" s="2" t="s">
        <v>1637</v>
      </c>
      <c r="B128" s="5" t="s">
        <v>213</v>
      </c>
      <c r="C128" s="13" t="s">
        <v>213</v>
      </c>
      <c r="D128" s="9" t="str">
        <f t="shared" si="43"/>
        <v>N/A</v>
      </c>
      <c r="E128" s="13">
        <v>0</v>
      </c>
      <c r="F128" s="9" t="str">
        <f t="shared" si="43"/>
        <v>N/A</v>
      </c>
      <c r="G128" s="13">
        <v>0</v>
      </c>
      <c r="H128" s="9" t="str">
        <f t="shared" si="43"/>
        <v>N/A</v>
      </c>
      <c r="I128" s="12" t="s">
        <v>213</v>
      </c>
      <c r="J128" s="12" t="s">
        <v>1746</v>
      </c>
      <c r="K128" s="5" t="s">
        <v>739</v>
      </c>
      <c r="L128" s="9" t="str">
        <f t="shared" si="45"/>
        <v>N/A</v>
      </c>
    </row>
    <row r="129" spans="1:12" ht="25" x14ac:dyDescent="0.25">
      <c r="A129" s="2" t="s">
        <v>1638</v>
      </c>
      <c r="B129" s="5" t="s">
        <v>213</v>
      </c>
      <c r="C129" s="13" t="s">
        <v>213</v>
      </c>
      <c r="D129" s="9" t="str">
        <f t="shared" si="43"/>
        <v>N/A</v>
      </c>
      <c r="E129" s="13">
        <v>0</v>
      </c>
      <c r="F129" s="9" t="str">
        <f t="shared" si="43"/>
        <v>N/A</v>
      </c>
      <c r="G129" s="13">
        <v>0</v>
      </c>
      <c r="H129" s="9" t="str">
        <f t="shared" si="43"/>
        <v>N/A</v>
      </c>
      <c r="I129" s="12" t="s">
        <v>213</v>
      </c>
      <c r="J129" s="12" t="s">
        <v>1746</v>
      </c>
      <c r="K129" s="5" t="s">
        <v>739</v>
      </c>
      <c r="L129" s="9" t="str">
        <f t="shared" si="45"/>
        <v>N/A</v>
      </c>
    </row>
    <row r="130" spans="1:12" ht="25" x14ac:dyDescent="0.25">
      <c r="A130" s="2" t="s">
        <v>1639</v>
      </c>
      <c r="B130" s="5" t="s">
        <v>213</v>
      </c>
      <c r="C130" s="13" t="s">
        <v>1746</v>
      </c>
      <c r="D130" s="9" t="str">
        <f t="shared" si="43"/>
        <v>N/A</v>
      </c>
      <c r="E130" s="13" t="s">
        <v>1746</v>
      </c>
      <c r="F130" s="9" t="str">
        <f t="shared" si="43"/>
        <v>N/A</v>
      </c>
      <c r="G130" s="13" t="s">
        <v>1746</v>
      </c>
      <c r="H130" s="9" t="str">
        <f t="shared" si="43"/>
        <v>N/A</v>
      </c>
      <c r="I130" s="12" t="s">
        <v>1746</v>
      </c>
      <c r="J130" s="12" t="s">
        <v>1746</v>
      </c>
      <c r="K130" s="43" t="s">
        <v>739</v>
      </c>
      <c r="L130" s="9" t="str">
        <f>IF(J130="Div by 0", "N/A", IF(OR(J130="N/A",K130="N/A"),"N/A", IF(J130&gt;VALUE(MID(K130,1,2)), "No", IF(J130&lt;-1*VALUE(MID(K130,1,2)), "No", "Yes"))))</f>
        <v>N/A</v>
      </c>
    </row>
    <row r="131" spans="1:12" ht="25" x14ac:dyDescent="0.25">
      <c r="A131" s="2" t="s">
        <v>1640</v>
      </c>
      <c r="B131" s="5" t="s">
        <v>213</v>
      </c>
      <c r="C131" s="13" t="s">
        <v>1746</v>
      </c>
      <c r="D131" s="9" t="str">
        <f t="shared" si="43"/>
        <v>N/A</v>
      </c>
      <c r="E131" s="13" t="s">
        <v>1746</v>
      </c>
      <c r="F131" s="9" t="str">
        <f t="shared" si="43"/>
        <v>N/A</v>
      </c>
      <c r="G131" s="13" t="s">
        <v>1746</v>
      </c>
      <c r="H131" s="9" t="str">
        <f t="shared" si="43"/>
        <v>N/A</v>
      </c>
      <c r="I131" s="12" t="s">
        <v>1746</v>
      </c>
      <c r="J131" s="12" t="s">
        <v>1746</v>
      </c>
      <c r="K131" s="5" t="s">
        <v>739</v>
      </c>
      <c r="L131" s="9" t="str">
        <f t="shared" si="44"/>
        <v>N/A</v>
      </c>
    </row>
    <row r="132" spans="1:12" ht="25" x14ac:dyDescent="0.25">
      <c r="A132" s="2" t="s">
        <v>496</v>
      </c>
      <c r="B132" s="5" t="s">
        <v>213</v>
      </c>
      <c r="C132" s="13" t="s">
        <v>1746</v>
      </c>
      <c r="D132" s="9" t="str">
        <f t="shared" si="43"/>
        <v>N/A</v>
      </c>
      <c r="E132" s="13" t="s">
        <v>1746</v>
      </c>
      <c r="F132" s="9" t="str">
        <f t="shared" si="43"/>
        <v>N/A</v>
      </c>
      <c r="G132" s="13" t="s">
        <v>1746</v>
      </c>
      <c r="H132" s="9" t="str">
        <f t="shared" si="43"/>
        <v>N/A</v>
      </c>
      <c r="I132" s="12" t="s">
        <v>1746</v>
      </c>
      <c r="J132" s="12" t="s">
        <v>1746</v>
      </c>
      <c r="K132" s="5" t="s">
        <v>739</v>
      </c>
      <c r="L132" s="9" t="str">
        <f t="shared" si="44"/>
        <v>N/A</v>
      </c>
    </row>
    <row r="133" spans="1:12" ht="25" x14ac:dyDescent="0.25">
      <c r="A133" s="2" t="s">
        <v>497</v>
      </c>
      <c r="B133" s="5" t="s">
        <v>213</v>
      </c>
      <c r="C133" s="13" t="s">
        <v>1746</v>
      </c>
      <c r="D133" s="9" t="str">
        <f t="shared" si="43"/>
        <v>N/A</v>
      </c>
      <c r="E133" s="13" t="s">
        <v>1746</v>
      </c>
      <c r="F133" s="9" t="str">
        <f t="shared" si="43"/>
        <v>N/A</v>
      </c>
      <c r="G133" s="13" t="s">
        <v>1746</v>
      </c>
      <c r="H133" s="9" t="str">
        <f t="shared" si="43"/>
        <v>N/A</v>
      </c>
      <c r="I133" s="12" t="s">
        <v>1746</v>
      </c>
      <c r="J133" s="12" t="s">
        <v>1746</v>
      </c>
      <c r="K133" s="5" t="s">
        <v>739</v>
      </c>
      <c r="L133" s="9" t="str">
        <f t="shared" si="44"/>
        <v>N/A</v>
      </c>
    </row>
    <row r="134" spans="1:12" ht="25" x14ac:dyDescent="0.25">
      <c r="A134" s="2" t="s">
        <v>498</v>
      </c>
      <c r="B134" s="5" t="s">
        <v>213</v>
      </c>
      <c r="C134" s="13" t="s">
        <v>1746</v>
      </c>
      <c r="D134" s="9" t="str">
        <f t="shared" si="43"/>
        <v>N/A</v>
      </c>
      <c r="E134" s="13" t="s">
        <v>1746</v>
      </c>
      <c r="F134" s="9" t="str">
        <f t="shared" si="43"/>
        <v>N/A</v>
      </c>
      <c r="G134" s="13" t="s">
        <v>1746</v>
      </c>
      <c r="H134" s="9" t="str">
        <f t="shared" si="43"/>
        <v>N/A</v>
      </c>
      <c r="I134" s="12" t="s">
        <v>1746</v>
      </c>
      <c r="J134" s="12" t="s">
        <v>1746</v>
      </c>
      <c r="K134" s="5" t="s">
        <v>739</v>
      </c>
      <c r="L134" s="9" t="str">
        <f t="shared" si="44"/>
        <v>N/A</v>
      </c>
    </row>
    <row r="135" spans="1:12" ht="25" x14ac:dyDescent="0.25">
      <c r="A135" s="2" t="s">
        <v>499</v>
      </c>
      <c r="B135" s="35" t="s">
        <v>213</v>
      </c>
      <c r="C135" s="13" t="s">
        <v>1746</v>
      </c>
      <c r="D135" s="11" t="str">
        <f t="shared" ref="D135:D141" si="46">IF($B135="N/A","N/A",IF(C135&gt;10,"No",IF(C135&lt;-10,"No","Yes")))</f>
        <v>N/A</v>
      </c>
      <c r="E135" s="13" t="s">
        <v>1746</v>
      </c>
      <c r="F135" s="11" t="str">
        <f t="shared" ref="F135:F141" si="47">IF($B135="N/A","N/A",IF(E135&gt;10,"No",IF(E135&lt;-10,"No","Yes")))</f>
        <v>N/A</v>
      </c>
      <c r="G135" s="13" t="s">
        <v>1746</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t="s">
        <v>1746</v>
      </c>
      <c r="D136" s="11" t="str">
        <f t="shared" si="46"/>
        <v>N/A</v>
      </c>
      <c r="E136" s="13" t="s">
        <v>1746</v>
      </c>
      <c r="F136" s="11" t="str">
        <f t="shared" si="47"/>
        <v>N/A</v>
      </c>
      <c r="G136" s="13" t="s">
        <v>1746</v>
      </c>
      <c r="H136" s="11" t="str">
        <f t="shared" si="48"/>
        <v>N/A</v>
      </c>
      <c r="I136" s="12" t="s">
        <v>1746</v>
      </c>
      <c r="J136" s="12" t="s">
        <v>1746</v>
      </c>
      <c r="K136" s="5" t="s">
        <v>739</v>
      </c>
      <c r="L136" s="9" t="str">
        <f t="shared" si="44"/>
        <v>N/A</v>
      </c>
    </row>
    <row r="137" spans="1:12" ht="25" x14ac:dyDescent="0.25">
      <c r="A137" s="2" t="s">
        <v>501</v>
      </c>
      <c r="B137" s="35" t="s">
        <v>213</v>
      </c>
      <c r="C137" s="13" t="s">
        <v>1746</v>
      </c>
      <c r="D137" s="11" t="str">
        <f t="shared" si="46"/>
        <v>N/A</v>
      </c>
      <c r="E137" s="13" t="s">
        <v>1746</v>
      </c>
      <c r="F137" s="11" t="str">
        <f t="shared" si="47"/>
        <v>N/A</v>
      </c>
      <c r="G137" s="13" t="s">
        <v>1746</v>
      </c>
      <c r="H137" s="11" t="str">
        <f t="shared" si="48"/>
        <v>N/A</v>
      </c>
      <c r="I137" s="12" t="s">
        <v>1746</v>
      </c>
      <c r="J137" s="12" t="s">
        <v>1746</v>
      </c>
      <c r="K137" s="5" t="s">
        <v>739</v>
      </c>
      <c r="L137" s="9" t="str">
        <f t="shared" si="44"/>
        <v>N/A</v>
      </c>
    </row>
    <row r="138" spans="1:12" ht="25" x14ac:dyDescent="0.25">
      <c r="A138" s="2" t="s">
        <v>502</v>
      </c>
      <c r="B138" s="35" t="s">
        <v>213</v>
      </c>
      <c r="C138" s="13" t="s">
        <v>1746</v>
      </c>
      <c r="D138" s="11" t="str">
        <f t="shared" si="46"/>
        <v>N/A</v>
      </c>
      <c r="E138" s="13" t="s">
        <v>1746</v>
      </c>
      <c r="F138" s="11" t="str">
        <f t="shared" si="47"/>
        <v>N/A</v>
      </c>
      <c r="G138" s="13" t="s">
        <v>1746</v>
      </c>
      <c r="H138" s="11" t="str">
        <f t="shared" si="48"/>
        <v>N/A</v>
      </c>
      <c r="I138" s="12" t="s">
        <v>1746</v>
      </c>
      <c r="J138" s="12" t="s">
        <v>1746</v>
      </c>
      <c r="K138" s="5" t="s">
        <v>739</v>
      </c>
      <c r="L138" s="9" t="str">
        <f t="shared" si="44"/>
        <v>N/A</v>
      </c>
    </row>
    <row r="139" spans="1:12" ht="25" x14ac:dyDescent="0.25">
      <c r="A139" s="2" t="s">
        <v>503</v>
      </c>
      <c r="B139" s="35" t="s">
        <v>213</v>
      </c>
      <c r="C139" s="13" t="s">
        <v>1746</v>
      </c>
      <c r="D139" s="11" t="str">
        <f t="shared" si="46"/>
        <v>N/A</v>
      </c>
      <c r="E139" s="13" t="s">
        <v>1746</v>
      </c>
      <c r="F139" s="11" t="str">
        <f t="shared" si="47"/>
        <v>N/A</v>
      </c>
      <c r="G139" s="13" t="s">
        <v>1746</v>
      </c>
      <c r="H139" s="11" t="str">
        <f t="shared" si="48"/>
        <v>N/A</v>
      </c>
      <c r="I139" s="12" t="s">
        <v>1746</v>
      </c>
      <c r="J139" s="12" t="s">
        <v>1746</v>
      </c>
      <c r="K139" s="5" t="s">
        <v>739</v>
      </c>
      <c r="L139" s="9" t="str">
        <f t="shared" si="44"/>
        <v>N/A</v>
      </c>
    </row>
    <row r="140" spans="1:12" ht="25" x14ac:dyDescent="0.25">
      <c r="A140" s="2" t="s">
        <v>504</v>
      </c>
      <c r="B140" s="35" t="s">
        <v>213</v>
      </c>
      <c r="C140" s="13" t="s">
        <v>1746</v>
      </c>
      <c r="D140" s="11" t="str">
        <f t="shared" si="46"/>
        <v>N/A</v>
      </c>
      <c r="E140" s="13" t="s">
        <v>1746</v>
      </c>
      <c r="F140" s="11" t="str">
        <f t="shared" si="47"/>
        <v>N/A</v>
      </c>
      <c r="G140" s="13" t="s">
        <v>1746</v>
      </c>
      <c r="H140" s="11" t="str">
        <f t="shared" si="48"/>
        <v>N/A</v>
      </c>
      <c r="I140" s="12" t="s">
        <v>1746</v>
      </c>
      <c r="J140" s="12" t="s">
        <v>1746</v>
      </c>
      <c r="K140" s="5" t="s">
        <v>739</v>
      </c>
      <c r="L140" s="9" t="str">
        <f t="shared" si="44"/>
        <v>N/A</v>
      </c>
    </row>
    <row r="141" spans="1:12" ht="25" x14ac:dyDescent="0.25">
      <c r="A141" s="2" t="s">
        <v>505</v>
      </c>
      <c r="B141" s="35" t="s">
        <v>213</v>
      </c>
      <c r="C141" s="13" t="s">
        <v>1746</v>
      </c>
      <c r="D141" s="11" t="str">
        <f t="shared" si="46"/>
        <v>N/A</v>
      </c>
      <c r="E141" s="13" t="s">
        <v>1746</v>
      </c>
      <c r="F141" s="11" t="str">
        <f t="shared" si="47"/>
        <v>N/A</v>
      </c>
      <c r="G141" s="13" t="s">
        <v>1746</v>
      </c>
      <c r="H141" s="11" t="str">
        <f t="shared" si="48"/>
        <v>N/A</v>
      </c>
      <c r="I141" s="12" t="s">
        <v>1746</v>
      </c>
      <c r="J141" s="12" t="s">
        <v>1746</v>
      </c>
      <c r="K141" s="5" t="s">
        <v>739</v>
      </c>
      <c r="L141" s="9" t="str">
        <f t="shared" si="44"/>
        <v>N/A</v>
      </c>
    </row>
    <row r="142" spans="1:12" ht="25" x14ac:dyDescent="0.25">
      <c r="A142" s="2" t="s">
        <v>506</v>
      </c>
      <c r="B142" s="35" t="s">
        <v>213</v>
      </c>
      <c r="C142" s="13" t="s">
        <v>1746</v>
      </c>
      <c r="D142" s="9" t="str">
        <f t="shared" ref="D142" si="49">IF($B142="N/A","N/A",IF(C142&lt;0,"No","Yes"))</f>
        <v>N/A</v>
      </c>
      <c r="E142" s="13" t="s">
        <v>1746</v>
      </c>
      <c r="F142" s="9" t="str">
        <f t="shared" ref="F142" si="50">IF($B142="N/A","N/A",IF(E142&lt;0,"No","Yes"))</f>
        <v>N/A</v>
      </c>
      <c r="G142" s="13" t="s">
        <v>1746</v>
      </c>
      <c r="H142" s="9" t="str">
        <f t="shared" ref="H142" si="51">IF($B142="N/A","N/A",IF(G142&lt;0,"No","Yes"))</f>
        <v>N/A</v>
      </c>
      <c r="I142" s="12" t="s">
        <v>1746</v>
      </c>
      <c r="J142" s="12" t="s">
        <v>1746</v>
      </c>
      <c r="K142" s="5" t="s">
        <v>739</v>
      </c>
      <c r="L142" s="9" t="str">
        <f t="shared" si="44"/>
        <v>N/A</v>
      </c>
    </row>
    <row r="143" spans="1:12" x14ac:dyDescent="0.25">
      <c r="A143" s="3" t="s">
        <v>736</v>
      </c>
      <c r="B143" s="35" t="s">
        <v>213</v>
      </c>
      <c r="C143" s="14">
        <v>5553630</v>
      </c>
      <c r="D143" s="11" t="str">
        <f>IF($B143="N/A","N/A",IF(C143&gt;10,"No",IF(C143&lt;-10,"No","Yes")))</f>
        <v>N/A</v>
      </c>
      <c r="E143" s="14">
        <v>5888660</v>
      </c>
      <c r="F143" s="11" t="str">
        <f>IF($B143="N/A","N/A",IF(E143&gt;10,"No",IF(E143&lt;-10,"No","Yes")))</f>
        <v>N/A</v>
      </c>
      <c r="G143" s="14">
        <v>6035630</v>
      </c>
      <c r="H143" s="11" t="str">
        <f>IF($B143="N/A","N/A",IF(G143&gt;10,"No",IF(G143&lt;-10,"No","Yes")))</f>
        <v>N/A</v>
      </c>
      <c r="I143" s="12">
        <v>6.0330000000000004</v>
      </c>
      <c r="J143" s="12">
        <v>2.496</v>
      </c>
      <c r="K143" s="43" t="s">
        <v>739</v>
      </c>
      <c r="L143" s="9" t="str">
        <f>IF(J143="Div by 0", "N/A", IF(K143="N/A","N/A", IF(J143&gt;VALUE(MID(K143,1,2)), "No", IF(J143&lt;-1*VALUE(MID(K143,1,2)), "No", "Yes"))))</f>
        <v>Yes</v>
      </c>
    </row>
    <row r="144" spans="1:12" x14ac:dyDescent="0.25">
      <c r="A144" s="3" t="s">
        <v>737</v>
      </c>
      <c r="B144" s="35" t="s">
        <v>213</v>
      </c>
      <c r="C144" s="1">
        <v>125626</v>
      </c>
      <c r="D144" s="11" t="str">
        <f>IF($B144="N/A","N/A",IF(C144&gt;10,"No",IF(C144&lt;-10,"No","Yes")))</f>
        <v>N/A</v>
      </c>
      <c r="E144" s="1">
        <v>133490</v>
      </c>
      <c r="F144" s="11" t="str">
        <f>IF($B144="N/A","N/A",IF(E144&gt;10,"No",IF(E144&lt;-10,"No","Yes")))</f>
        <v>N/A</v>
      </c>
      <c r="G144" s="1">
        <v>137894</v>
      </c>
      <c r="H144" s="11" t="str">
        <f>IF($B144="N/A","N/A",IF(G144&gt;10,"No",IF(G144&lt;-10,"No","Yes")))</f>
        <v>N/A</v>
      </c>
      <c r="I144" s="12">
        <v>6.26</v>
      </c>
      <c r="J144" s="12">
        <v>3.2989999999999999</v>
      </c>
      <c r="K144" s="43" t="s">
        <v>739</v>
      </c>
      <c r="L144" s="9" t="str">
        <f>IF(J144="Div by 0", "N/A", IF(K144="N/A","N/A", IF(J144&gt;VALUE(MID(K144,1,2)), "No", IF(J144&lt;-1*VALUE(MID(K144,1,2)), "No", "Yes"))))</f>
        <v>Yes</v>
      </c>
    </row>
    <row r="145" spans="1:12" x14ac:dyDescent="0.25">
      <c r="A145" s="2" t="s">
        <v>507</v>
      </c>
      <c r="B145" s="5" t="s">
        <v>213</v>
      </c>
      <c r="C145" s="13" t="s">
        <v>213</v>
      </c>
      <c r="D145" s="9" t="str">
        <f t="shared" ref="D145:D149" si="52">IF($B145="N/A","N/A",IF(C145&lt;0,"No","Yes"))</f>
        <v>N/A</v>
      </c>
      <c r="E145" s="13">
        <v>76.354172625000004</v>
      </c>
      <c r="F145" s="9" t="str">
        <f t="shared" ref="F145:F149" si="53">IF($B145="N/A","N/A",IF(E145&lt;0,"No","Yes"))</f>
        <v>N/A</v>
      </c>
      <c r="G145" s="13">
        <v>77.337326558000001</v>
      </c>
      <c r="H145" s="9" t="str">
        <f t="shared" ref="H145:H149" si="54">IF($B145="N/A","N/A",IF(G145&lt;0,"No","Yes"))</f>
        <v>N/A</v>
      </c>
      <c r="I145" s="12" t="s">
        <v>213</v>
      </c>
      <c r="J145" s="12">
        <v>1.288</v>
      </c>
      <c r="K145" s="43" t="s">
        <v>739</v>
      </c>
      <c r="L145" s="9" t="str">
        <f>IF(J145="Div by 0", "N/A", IF(OR(J145="N/A",K145="N/A"),"N/A", IF(J145&gt;VALUE(MID(K145,1,2)), "No", IF(J145&lt;-1*VALUE(MID(K145,1,2)), "No", "Yes"))))</f>
        <v>Yes</v>
      </c>
    </row>
    <row r="146" spans="1:12" x14ac:dyDescent="0.25">
      <c r="A146" s="2" t="s">
        <v>508</v>
      </c>
      <c r="B146" s="5" t="s">
        <v>213</v>
      </c>
      <c r="C146" s="13" t="s">
        <v>213</v>
      </c>
      <c r="D146" s="9" t="str">
        <f t="shared" si="52"/>
        <v>N/A</v>
      </c>
      <c r="E146" s="13">
        <v>4.4438207502999996</v>
      </c>
      <c r="F146" s="9" t="str">
        <f t="shared" si="53"/>
        <v>N/A</v>
      </c>
      <c r="G146" s="13">
        <v>6.2517062516999999</v>
      </c>
      <c r="H146" s="9" t="str">
        <f t="shared" si="54"/>
        <v>N/A</v>
      </c>
      <c r="I146" s="12" t="s">
        <v>213</v>
      </c>
      <c r="J146" s="12">
        <v>40.68</v>
      </c>
      <c r="K146" s="5" t="s">
        <v>739</v>
      </c>
      <c r="L146" s="9" t="str">
        <f t="shared" ref="L146:L149" si="55">IF(J146="Div by 0", "N/A", IF(OR(J146="N/A",K146="N/A"),"N/A", IF(J146&gt;VALUE(MID(K146,1,2)), "No", IF(J146&lt;-1*VALUE(MID(K146,1,2)), "No", "Yes"))))</f>
        <v>No</v>
      </c>
    </row>
    <row r="147" spans="1:12" x14ac:dyDescent="0.25">
      <c r="A147" s="2" t="s">
        <v>509</v>
      </c>
      <c r="B147" s="5" t="s">
        <v>213</v>
      </c>
      <c r="C147" s="13" t="s">
        <v>213</v>
      </c>
      <c r="D147" s="9" t="str">
        <f t="shared" si="52"/>
        <v>N/A</v>
      </c>
      <c r="E147" s="13">
        <v>44.027457886999997</v>
      </c>
      <c r="F147" s="9" t="str">
        <f t="shared" si="53"/>
        <v>N/A</v>
      </c>
      <c r="G147" s="13">
        <v>43.896509811000001</v>
      </c>
      <c r="H147" s="9" t="str">
        <f t="shared" si="54"/>
        <v>N/A</v>
      </c>
      <c r="I147" s="12" t="s">
        <v>213</v>
      </c>
      <c r="J147" s="12">
        <v>-0.29699999999999999</v>
      </c>
      <c r="K147" s="5" t="s">
        <v>739</v>
      </c>
      <c r="L147" s="9" t="str">
        <f t="shared" si="55"/>
        <v>Yes</v>
      </c>
    </row>
    <row r="148" spans="1:12" x14ac:dyDescent="0.25">
      <c r="A148" s="2" t="s">
        <v>510</v>
      </c>
      <c r="B148" s="5" t="s">
        <v>213</v>
      </c>
      <c r="C148" s="13" t="s">
        <v>213</v>
      </c>
      <c r="D148" s="9" t="str">
        <f t="shared" si="52"/>
        <v>N/A</v>
      </c>
      <c r="E148" s="13">
        <v>84.351590055000003</v>
      </c>
      <c r="F148" s="9" t="str">
        <f t="shared" si="53"/>
        <v>N/A</v>
      </c>
      <c r="G148" s="13">
        <v>86.263304833000007</v>
      </c>
      <c r="H148" s="9" t="str">
        <f t="shared" si="54"/>
        <v>N/A</v>
      </c>
      <c r="I148" s="12" t="s">
        <v>213</v>
      </c>
      <c r="J148" s="12">
        <v>2.266</v>
      </c>
      <c r="K148" s="5" t="s">
        <v>739</v>
      </c>
      <c r="L148" s="9" t="str">
        <f t="shared" si="55"/>
        <v>Yes</v>
      </c>
    </row>
    <row r="149" spans="1:12" x14ac:dyDescent="0.25">
      <c r="A149" s="2" t="s">
        <v>511</v>
      </c>
      <c r="B149" s="5" t="s">
        <v>213</v>
      </c>
      <c r="C149" s="13" t="s">
        <v>213</v>
      </c>
      <c r="D149" s="9" t="str">
        <f t="shared" si="52"/>
        <v>N/A</v>
      </c>
      <c r="E149" s="13">
        <v>89.105254551000002</v>
      </c>
      <c r="F149" s="9" t="str">
        <f t="shared" si="53"/>
        <v>N/A</v>
      </c>
      <c r="G149" s="13">
        <v>89.755645322000007</v>
      </c>
      <c r="H149" s="9" t="str">
        <f t="shared" si="54"/>
        <v>N/A</v>
      </c>
      <c r="I149" s="12" t="s">
        <v>213</v>
      </c>
      <c r="J149" s="12">
        <v>0.72989999999999999</v>
      </c>
      <c r="K149" s="5" t="s">
        <v>739</v>
      </c>
      <c r="L149" s="9" t="str">
        <f t="shared" si="55"/>
        <v>Yes</v>
      </c>
    </row>
    <row r="150" spans="1:12" x14ac:dyDescent="0.25">
      <c r="A150" s="4" t="s">
        <v>738</v>
      </c>
      <c r="B150" s="43" t="s">
        <v>213</v>
      </c>
      <c r="C150" s="1">
        <v>90</v>
      </c>
      <c r="D150" s="11" t="str">
        <f t="shared" ref="D150:D172" si="56">IF($B150="N/A","N/A",IF(C150&gt;10,"No",IF(C150&lt;-10,"No","Yes")))</f>
        <v>N/A</v>
      </c>
      <c r="E150" s="1">
        <v>113</v>
      </c>
      <c r="F150" s="11" t="str">
        <f t="shared" ref="F150:F172" si="57">IF($B150="N/A","N/A",IF(E150&gt;10,"No",IF(E150&lt;-10,"No","Yes")))</f>
        <v>N/A</v>
      </c>
      <c r="G150" s="1">
        <v>143</v>
      </c>
      <c r="H150" s="11" t="str">
        <f t="shared" ref="H150:H172" si="58">IF($B150="N/A","N/A",IF(G150&gt;10,"No",IF(G150&lt;-10,"No","Yes")))</f>
        <v>N/A</v>
      </c>
      <c r="I150" s="12">
        <v>25.56</v>
      </c>
      <c r="J150" s="12">
        <v>26.55</v>
      </c>
      <c r="K150" s="43" t="s">
        <v>739</v>
      </c>
      <c r="L150" s="9" t="str">
        <f t="shared" ref="L150:L172" si="59">IF(J150="Div by 0", "N/A", IF(K150="N/A","N/A", IF(J150&gt;VALUE(MID(K150,1,2)), "No", IF(J150&lt;-1*VALUE(MID(K150,1,2)), "No", "Yes"))))</f>
        <v>Yes</v>
      </c>
    </row>
    <row r="151" spans="1:12" x14ac:dyDescent="0.25">
      <c r="A151" s="4" t="s">
        <v>534</v>
      </c>
      <c r="B151" s="43" t="s">
        <v>213</v>
      </c>
      <c r="C151" s="1">
        <v>79</v>
      </c>
      <c r="D151" s="11" t="str">
        <f t="shared" si="56"/>
        <v>N/A</v>
      </c>
      <c r="E151" s="1">
        <v>99</v>
      </c>
      <c r="F151" s="11" t="str">
        <f t="shared" si="57"/>
        <v>N/A</v>
      </c>
      <c r="G151" s="1">
        <v>124</v>
      </c>
      <c r="H151" s="11" t="str">
        <f t="shared" si="58"/>
        <v>N/A</v>
      </c>
      <c r="I151" s="12">
        <v>25.32</v>
      </c>
      <c r="J151" s="12">
        <v>25.25</v>
      </c>
      <c r="K151" s="43" t="s">
        <v>739</v>
      </c>
      <c r="L151" s="9" t="str">
        <f t="shared" si="59"/>
        <v>Yes</v>
      </c>
    </row>
    <row r="152" spans="1:12" x14ac:dyDescent="0.25">
      <c r="A152" s="4" t="s">
        <v>535</v>
      </c>
      <c r="B152" s="43" t="s">
        <v>213</v>
      </c>
      <c r="C152" s="1">
        <v>11</v>
      </c>
      <c r="D152" s="11" t="str">
        <f t="shared" si="56"/>
        <v>N/A</v>
      </c>
      <c r="E152" s="1">
        <v>14</v>
      </c>
      <c r="F152" s="11" t="str">
        <f t="shared" si="57"/>
        <v>N/A</v>
      </c>
      <c r="G152" s="1">
        <v>19</v>
      </c>
      <c r="H152" s="11" t="str">
        <f t="shared" si="58"/>
        <v>N/A</v>
      </c>
      <c r="I152" s="12">
        <v>27.27</v>
      </c>
      <c r="J152" s="12">
        <v>35.71</v>
      </c>
      <c r="K152" s="43" t="s">
        <v>739</v>
      </c>
      <c r="L152" s="9" t="str">
        <f t="shared" si="59"/>
        <v>No</v>
      </c>
    </row>
    <row r="153" spans="1:12" x14ac:dyDescent="0.25">
      <c r="A153" s="4" t="s">
        <v>536</v>
      </c>
      <c r="B153" s="43" t="s">
        <v>213</v>
      </c>
      <c r="C153" s="1">
        <v>0</v>
      </c>
      <c r="D153" s="11" t="str">
        <f t="shared" si="56"/>
        <v>N/A</v>
      </c>
      <c r="E153" s="1">
        <v>0</v>
      </c>
      <c r="F153" s="11" t="str">
        <f t="shared" si="57"/>
        <v>N/A</v>
      </c>
      <c r="G153" s="1">
        <v>0</v>
      </c>
      <c r="H153" s="11" t="str">
        <f t="shared" si="58"/>
        <v>N/A</v>
      </c>
      <c r="I153" s="12" t="s">
        <v>1746</v>
      </c>
      <c r="J153" s="12" t="s">
        <v>1746</v>
      </c>
      <c r="K153" s="43" t="s">
        <v>739</v>
      </c>
      <c r="L153" s="9" t="str">
        <f t="shared" si="59"/>
        <v>N/A</v>
      </c>
    </row>
    <row r="154" spans="1:12" x14ac:dyDescent="0.25">
      <c r="A154" s="4" t="s">
        <v>537</v>
      </c>
      <c r="B154" s="43" t="s">
        <v>213</v>
      </c>
      <c r="C154" s="1">
        <v>0</v>
      </c>
      <c r="D154" s="11" t="str">
        <f t="shared" si="56"/>
        <v>N/A</v>
      </c>
      <c r="E154" s="1">
        <v>0</v>
      </c>
      <c r="F154" s="11" t="str">
        <f t="shared" si="57"/>
        <v>N/A</v>
      </c>
      <c r="G154" s="1">
        <v>0</v>
      </c>
      <c r="H154" s="11" t="str">
        <f t="shared" si="58"/>
        <v>N/A</v>
      </c>
      <c r="I154" s="12" t="s">
        <v>1746</v>
      </c>
      <c r="J154" s="12" t="s">
        <v>1746</v>
      </c>
      <c r="K154" s="43" t="s">
        <v>739</v>
      </c>
      <c r="L154" s="9" t="str">
        <f t="shared" si="59"/>
        <v>N/A</v>
      </c>
    </row>
    <row r="155" spans="1:12" x14ac:dyDescent="0.25">
      <c r="A155" s="2" t="s">
        <v>538</v>
      </c>
      <c r="B155" s="5" t="s">
        <v>213</v>
      </c>
      <c r="C155" s="13" t="s">
        <v>213</v>
      </c>
      <c r="D155" s="9" t="str">
        <f t="shared" ref="D155:D159" si="60">IF($B155="N/A","N/A",IF(C155&lt;0,"No","Yes"))</f>
        <v>N/A</v>
      </c>
      <c r="E155" s="13">
        <v>6.4634216100000003E-2</v>
      </c>
      <c r="F155" s="9" t="str">
        <f t="shared" ref="F155:F159" si="61">IF($B155="N/A","N/A",IF(E155&lt;0,"No","Yes"))</f>
        <v>N/A</v>
      </c>
      <c r="G155" s="13">
        <v>8.0201007300000002E-2</v>
      </c>
      <c r="H155" s="9" t="str">
        <f t="shared" ref="H155:H159" si="62">IF($B155="N/A","N/A",IF(G155&lt;0,"No","Yes"))</f>
        <v>N/A</v>
      </c>
      <c r="I155" s="12" t="s">
        <v>213</v>
      </c>
      <c r="J155" s="12">
        <v>24.08</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0.92618579850000005</v>
      </c>
      <c r="F156" s="9" t="str">
        <f t="shared" si="61"/>
        <v>N/A</v>
      </c>
      <c r="G156" s="13">
        <v>1.1284011284</v>
      </c>
      <c r="H156" s="9" t="str">
        <f t="shared" si="62"/>
        <v>N/A</v>
      </c>
      <c r="I156" s="12" t="s">
        <v>213</v>
      </c>
      <c r="J156" s="12">
        <v>21.83</v>
      </c>
      <c r="K156" s="5" t="s">
        <v>739</v>
      </c>
      <c r="L156" s="9" t="str">
        <f t="shared" ref="L156:L159" si="63">IF(J156="Div by 0", "N/A", IF(OR(J156="N/A",K156="N/A"),"N/A", IF(J156&gt;VALUE(MID(K156,1,2)), "No", IF(J156&lt;-1*VALUE(MID(K156,1,2)), "No", "Yes"))))</f>
        <v>Yes</v>
      </c>
    </row>
    <row r="157" spans="1:12" ht="25" x14ac:dyDescent="0.25">
      <c r="A157" s="2" t="s">
        <v>540</v>
      </c>
      <c r="B157" s="5" t="s">
        <v>213</v>
      </c>
      <c r="C157" s="13" t="s">
        <v>213</v>
      </c>
      <c r="D157" s="9" t="str">
        <f t="shared" si="60"/>
        <v>N/A</v>
      </c>
      <c r="E157" s="13">
        <v>6.3225398500000002E-2</v>
      </c>
      <c r="F157" s="9" t="str">
        <f t="shared" si="61"/>
        <v>N/A</v>
      </c>
      <c r="G157" s="13">
        <v>8.2479597200000004E-2</v>
      </c>
      <c r="H157" s="9" t="str">
        <f t="shared" si="62"/>
        <v>N/A</v>
      </c>
      <c r="I157" s="12" t="s">
        <v>213</v>
      </c>
      <c r="J157" s="12">
        <v>30.45</v>
      </c>
      <c r="K157" s="5" t="s">
        <v>739</v>
      </c>
      <c r="L157" s="9" t="str">
        <f t="shared" si="63"/>
        <v>No</v>
      </c>
    </row>
    <row r="158" spans="1:12" x14ac:dyDescent="0.25">
      <c r="A158" s="2" t="s">
        <v>541</v>
      </c>
      <c r="B158" s="5" t="s">
        <v>213</v>
      </c>
      <c r="C158" s="13" t="s">
        <v>213</v>
      </c>
      <c r="D158" s="9" t="str">
        <f t="shared" si="60"/>
        <v>N/A</v>
      </c>
      <c r="E158" s="13">
        <v>0</v>
      </c>
      <c r="F158" s="9" t="str">
        <f t="shared" si="61"/>
        <v>N/A</v>
      </c>
      <c r="G158" s="13">
        <v>0</v>
      </c>
      <c r="H158" s="9" t="str">
        <f t="shared" si="62"/>
        <v>N/A</v>
      </c>
      <c r="I158" s="12" t="s">
        <v>213</v>
      </c>
      <c r="J158" s="12" t="s">
        <v>1746</v>
      </c>
      <c r="K158" s="5" t="s">
        <v>739</v>
      </c>
      <c r="L158" s="9" t="str">
        <f t="shared" si="63"/>
        <v>N/A</v>
      </c>
    </row>
    <row r="159" spans="1:12" x14ac:dyDescent="0.25">
      <c r="A159" s="2" t="s">
        <v>542</v>
      </c>
      <c r="B159" s="5" t="s">
        <v>213</v>
      </c>
      <c r="C159" s="13" t="s">
        <v>213</v>
      </c>
      <c r="D159" s="9" t="str">
        <f t="shared" si="60"/>
        <v>N/A</v>
      </c>
      <c r="E159" s="13">
        <v>0</v>
      </c>
      <c r="F159" s="9" t="str">
        <f t="shared" si="61"/>
        <v>N/A</v>
      </c>
      <c r="G159" s="13">
        <v>0</v>
      </c>
      <c r="H159" s="9" t="str">
        <f t="shared" si="62"/>
        <v>N/A</v>
      </c>
      <c r="I159" s="12" t="s">
        <v>213</v>
      </c>
      <c r="J159" s="12" t="s">
        <v>1746</v>
      </c>
      <c r="K159" s="5" t="s">
        <v>739</v>
      </c>
      <c r="L159" s="9" t="str">
        <f t="shared" si="63"/>
        <v>N/A</v>
      </c>
    </row>
    <row r="160" spans="1:12" ht="25" x14ac:dyDescent="0.25">
      <c r="A160" s="4" t="s">
        <v>543</v>
      </c>
      <c r="B160" s="43" t="s">
        <v>213</v>
      </c>
      <c r="C160" s="1">
        <v>63.6</v>
      </c>
      <c r="D160" s="11" t="str">
        <f t="shared" si="56"/>
        <v>N/A</v>
      </c>
      <c r="E160" s="1">
        <v>74.77</v>
      </c>
      <c r="F160" s="11" t="str">
        <f t="shared" si="57"/>
        <v>N/A</v>
      </c>
      <c r="G160" s="1">
        <v>98.4</v>
      </c>
      <c r="H160" s="11" t="str">
        <f t="shared" si="58"/>
        <v>N/A</v>
      </c>
      <c r="I160" s="12">
        <v>17.559999999999999</v>
      </c>
      <c r="J160" s="12">
        <v>31.6</v>
      </c>
      <c r="K160" s="43" t="s">
        <v>739</v>
      </c>
      <c r="L160" s="9" t="str">
        <f t="shared" si="59"/>
        <v>No</v>
      </c>
    </row>
    <row r="161" spans="1:12" x14ac:dyDescent="0.25">
      <c r="A161" s="4" t="s">
        <v>544</v>
      </c>
      <c r="B161" s="43" t="s">
        <v>213</v>
      </c>
      <c r="C161" s="14">
        <v>155</v>
      </c>
      <c r="D161" s="11" t="str">
        <f t="shared" si="56"/>
        <v>N/A</v>
      </c>
      <c r="E161" s="14">
        <v>115</v>
      </c>
      <c r="F161" s="11" t="str">
        <f t="shared" si="57"/>
        <v>N/A</v>
      </c>
      <c r="G161" s="14">
        <v>65</v>
      </c>
      <c r="H161" s="11" t="str">
        <f t="shared" si="58"/>
        <v>N/A</v>
      </c>
      <c r="I161" s="12">
        <v>-25.8</v>
      </c>
      <c r="J161" s="12">
        <v>-43.5</v>
      </c>
      <c r="K161" s="43" t="s">
        <v>739</v>
      </c>
      <c r="L161" s="9" t="str">
        <f t="shared" si="59"/>
        <v>No</v>
      </c>
    </row>
    <row r="162" spans="1:12" x14ac:dyDescent="0.25">
      <c r="A162" s="4" t="s">
        <v>1289</v>
      </c>
      <c r="B162" s="43" t="s">
        <v>213</v>
      </c>
      <c r="C162" s="14">
        <v>1.7222222222000001</v>
      </c>
      <c r="D162" s="11" t="str">
        <f t="shared" si="56"/>
        <v>N/A</v>
      </c>
      <c r="E162" s="14">
        <v>1.0176991150000001</v>
      </c>
      <c r="F162" s="11" t="str">
        <f t="shared" si="57"/>
        <v>N/A</v>
      </c>
      <c r="G162" s="14">
        <v>0.4545454545</v>
      </c>
      <c r="H162" s="11" t="str">
        <f t="shared" si="58"/>
        <v>N/A</v>
      </c>
      <c r="I162" s="12">
        <v>-40.9</v>
      </c>
      <c r="J162" s="12">
        <v>-55.3</v>
      </c>
      <c r="K162" s="43" t="s">
        <v>739</v>
      </c>
      <c r="L162" s="9" t="str">
        <f t="shared" si="59"/>
        <v>No</v>
      </c>
    </row>
    <row r="163" spans="1:12" ht="25" x14ac:dyDescent="0.25">
      <c r="A163" s="4" t="s">
        <v>1290</v>
      </c>
      <c r="B163" s="43" t="s">
        <v>213</v>
      </c>
      <c r="C163" s="14">
        <v>1.2025316455999999</v>
      </c>
      <c r="D163" s="11" t="str">
        <f t="shared" si="56"/>
        <v>N/A</v>
      </c>
      <c r="E163" s="14">
        <v>1.0606060606000001</v>
      </c>
      <c r="F163" s="11" t="str">
        <f t="shared" si="57"/>
        <v>N/A</v>
      </c>
      <c r="G163" s="14">
        <v>0.48387096769999999</v>
      </c>
      <c r="H163" s="11" t="str">
        <f t="shared" si="58"/>
        <v>N/A</v>
      </c>
      <c r="I163" s="12">
        <v>-11.8</v>
      </c>
      <c r="J163" s="12">
        <v>-54.4</v>
      </c>
      <c r="K163" s="43" t="s">
        <v>739</v>
      </c>
      <c r="L163" s="9" t="str">
        <f t="shared" si="59"/>
        <v>No</v>
      </c>
    </row>
    <row r="164" spans="1:12" ht="25" x14ac:dyDescent="0.25">
      <c r="A164" s="4" t="s">
        <v>1291</v>
      </c>
      <c r="B164" s="43" t="s">
        <v>213</v>
      </c>
      <c r="C164" s="14">
        <v>5.4545454544999998</v>
      </c>
      <c r="D164" s="11" t="str">
        <f t="shared" si="56"/>
        <v>N/A</v>
      </c>
      <c r="E164" s="14">
        <v>0.71428571429999999</v>
      </c>
      <c r="F164" s="11" t="str">
        <f t="shared" si="57"/>
        <v>N/A</v>
      </c>
      <c r="G164" s="14">
        <v>0.26315789470000001</v>
      </c>
      <c r="H164" s="11" t="str">
        <f t="shared" si="58"/>
        <v>N/A</v>
      </c>
      <c r="I164" s="12">
        <v>-86.9</v>
      </c>
      <c r="J164" s="12">
        <v>-63.2</v>
      </c>
      <c r="K164" s="43" t="s">
        <v>739</v>
      </c>
      <c r="L164" s="9" t="str">
        <f t="shared" si="59"/>
        <v>No</v>
      </c>
    </row>
    <row r="165" spans="1:12" ht="25" x14ac:dyDescent="0.25">
      <c r="A165" s="4" t="s">
        <v>1292</v>
      </c>
      <c r="B165" s="43" t="s">
        <v>213</v>
      </c>
      <c r="C165" s="14" t="s">
        <v>1746</v>
      </c>
      <c r="D165" s="11" t="str">
        <f t="shared" si="56"/>
        <v>N/A</v>
      </c>
      <c r="E165" s="14" t="s">
        <v>1746</v>
      </c>
      <c r="F165" s="11" t="str">
        <f t="shared" si="57"/>
        <v>N/A</v>
      </c>
      <c r="G165" s="14" t="s">
        <v>1746</v>
      </c>
      <c r="H165" s="11" t="str">
        <f t="shared" si="58"/>
        <v>N/A</v>
      </c>
      <c r="I165" s="12" t="s">
        <v>1746</v>
      </c>
      <c r="J165" s="12" t="s">
        <v>1746</v>
      </c>
      <c r="K165" s="43" t="s">
        <v>739</v>
      </c>
      <c r="L165" s="9" t="str">
        <f t="shared" si="59"/>
        <v>N/A</v>
      </c>
    </row>
    <row r="166" spans="1:12" ht="25" x14ac:dyDescent="0.25">
      <c r="A166" s="4" t="s">
        <v>1293</v>
      </c>
      <c r="B166" s="43" t="s">
        <v>213</v>
      </c>
      <c r="C166" s="14" t="s">
        <v>1746</v>
      </c>
      <c r="D166" s="11" t="str">
        <f t="shared" si="56"/>
        <v>N/A</v>
      </c>
      <c r="E166" s="14" t="s">
        <v>1746</v>
      </c>
      <c r="F166" s="11" t="str">
        <f t="shared" si="57"/>
        <v>N/A</v>
      </c>
      <c r="G166" s="14" t="s">
        <v>1746</v>
      </c>
      <c r="H166" s="11" t="str">
        <f t="shared" si="58"/>
        <v>N/A</v>
      </c>
      <c r="I166" s="12" t="s">
        <v>1746</v>
      </c>
      <c r="J166" s="12" t="s">
        <v>1746</v>
      </c>
      <c r="K166" s="43" t="s">
        <v>739</v>
      </c>
      <c r="L166" s="9" t="str">
        <f t="shared" si="59"/>
        <v>N/A</v>
      </c>
    </row>
    <row r="167" spans="1:12" x14ac:dyDescent="0.25">
      <c r="A167" s="44" t="s">
        <v>545</v>
      </c>
      <c r="B167" s="35" t="s">
        <v>213</v>
      </c>
      <c r="C167" s="45">
        <v>460492</v>
      </c>
      <c r="D167" s="11" t="str">
        <f t="shared" si="56"/>
        <v>N/A</v>
      </c>
      <c r="E167" s="45">
        <v>328780</v>
      </c>
      <c r="F167" s="11" t="str">
        <f t="shared" si="57"/>
        <v>N/A</v>
      </c>
      <c r="G167" s="45">
        <v>310771</v>
      </c>
      <c r="H167" s="11" t="str">
        <f t="shared" si="58"/>
        <v>N/A</v>
      </c>
      <c r="I167" s="12">
        <v>-28.6</v>
      </c>
      <c r="J167" s="12">
        <v>-5.48</v>
      </c>
      <c r="K167" s="43" t="s">
        <v>739</v>
      </c>
      <c r="L167" s="9" t="str">
        <f t="shared" si="59"/>
        <v>Yes</v>
      </c>
    </row>
    <row r="168" spans="1:12" x14ac:dyDescent="0.25">
      <c r="A168" s="44" t="s">
        <v>1294</v>
      </c>
      <c r="B168" s="35" t="s">
        <v>213</v>
      </c>
      <c r="C168" s="45">
        <v>5116.5777778000001</v>
      </c>
      <c r="D168" s="11" t="str">
        <f t="shared" si="56"/>
        <v>N/A</v>
      </c>
      <c r="E168" s="45">
        <v>2909.5575220999999</v>
      </c>
      <c r="F168" s="11" t="str">
        <f t="shared" si="57"/>
        <v>N/A</v>
      </c>
      <c r="G168" s="45">
        <v>2173.2237762</v>
      </c>
      <c r="H168" s="11" t="str">
        <f t="shared" si="58"/>
        <v>N/A</v>
      </c>
      <c r="I168" s="12">
        <v>-43.1</v>
      </c>
      <c r="J168" s="12">
        <v>-25.3</v>
      </c>
      <c r="K168" s="43" t="s">
        <v>739</v>
      </c>
      <c r="L168" s="9" t="str">
        <f t="shared" si="59"/>
        <v>Yes</v>
      </c>
    </row>
    <row r="169" spans="1:12" ht="25" x14ac:dyDescent="0.25">
      <c r="A169" s="44" t="s">
        <v>1295</v>
      </c>
      <c r="B169" s="43" t="s">
        <v>213</v>
      </c>
      <c r="C169" s="14">
        <v>3776.7341772</v>
      </c>
      <c r="D169" s="11" t="str">
        <f t="shared" si="56"/>
        <v>N/A</v>
      </c>
      <c r="E169" s="14">
        <v>3262.9090909000001</v>
      </c>
      <c r="F169" s="11" t="str">
        <f t="shared" si="57"/>
        <v>N/A</v>
      </c>
      <c r="G169" s="14">
        <v>1974.9838709999999</v>
      </c>
      <c r="H169" s="11" t="str">
        <f t="shared" si="58"/>
        <v>N/A</v>
      </c>
      <c r="I169" s="12">
        <v>-13.6</v>
      </c>
      <c r="J169" s="12">
        <v>-39.5</v>
      </c>
      <c r="K169" s="43" t="s">
        <v>739</v>
      </c>
      <c r="L169" s="9" t="str">
        <f t="shared" si="59"/>
        <v>No</v>
      </c>
    </row>
    <row r="170" spans="1:12" ht="25" x14ac:dyDescent="0.25">
      <c r="A170" s="44" t="s">
        <v>1296</v>
      </c>
      <c r="B170" s="43" t="s">
        <v>213</v>
      </c>
      <c r="C170" s="14">
        <v>14739.090909</v>
      </c>
      <c r="D170" s="11" t="str">
        <f t="shared" si="56"/>
        <v>N/A</v>
      </c>
      <c r="E170" s="14">
        <v>410.85714286000001</v>
      </c>
      <c r="F170" s="11" t="str">
        <f t="shared" si="57"/>
        <v>N/A</v>
      </c>
      <c r="G170" s="14">
        <v>3467</v>
      </c>
      <c r="H170" s="11" t="str">
        <f t="shared" si="58"/>
        <v>N/A</v>
      </c>
      <c r="I170" s="12">
        <v>-97.2</v>
      </c>
      <c r="J170" s="12">
        <v>743.8</v>
      </c>
      <c r="K170" s="43" t="s">
        <v>739</v>
      </c>
      <c r="L170" s="9" t="str">
        <f t="shared" si="59"/>
        <v>No</v>
      </c>
    </row>
    <row r="171" spans="1:12" ht="25" x14ac:dyDescent="0.25">
      <c r="A171" s="44" t="s">
        <v>1297</v>
      </c>
      <c r="B171" s="43" t="s">
        <v>213</v>
      </c>
      <c r="C171" s="14" t="s">
        <v>1746</v>
      </c>
      <c r="D171" s="11" t="str">
        <f t="shared" si="56"/>
        <v>N/A</v>
      </c>
      <c r="E171" s="14" t="s">
        <v>1746</v>
      </c>
      <c r="F171" s="11" t="str">
        <f t="shared" si="57"/>
        <v>N/A</v>
      </c>
      <c r="G171" s="14" t="s">
        <v>1746</v>
      </c>
      <c r="H171" s="11" t="str">
        <f t="shared" si="58"/>
        <v>N/A</v>
      </c>
      <c r="I171" s="12" t="s">
        <v>1746</v>
      </c>
      <c r="J171" s="12" t="s">
        <v>1746</v>
      </c>
      <c r="K171" s="43" t="s">
        <v>739</v>
      </c>
      <c r="L171" s="9" t="str">
        <f t="shared" si="59"/>
        <v>N/A</v>
      </c>
    </row>
    <row r="172" spans="1:12" ht="25" x14ac:dyDescent="0.25">
      <c r="A172" s="44" t="s">
        <v>1298</v>
      </c>
      <c r="B172" s="43" t="s">
        <v>213</v>
      </c>
      <c r="C172" s="14" t="s">
        <v>1746</v>
      </c>
      <c r="D172" s="11" t="str">
        <f t="shared" si="56"/>
        <v>N/A</v>
      </c>
      <c r="E172" s="14" t="s">
        <v>1746</v>
      </c>
      <c r="F172" s="11" t="str">
        <f t="shared" si="57"/>
        <v>N/A</v>
      </c>
      <c r="G172" s="14" t="s">
        <v>1746</v>
      </c>
      <c r="H172" s="11" t="str">
        <f t="shared" si="58"/>
        <v>N/A</v>
      </c>
      <c r="I172" s="12" t="s">
        <v>1746</v>
      </c>
      <c r="J172" s="12" t="s">
        <v>1746</v>
      </c>
      <c r="K172" s="43" t="s">
        <v>739</v>
      </c>
      <c r="L172" s="9" t="str">
        <f t="shared" si="59"/>
        <v>N/A</v>
      </c>
    </row>
    <row r="173" spans="1:12" ht="25" x14ac:dyDescent="0.25">
      <c r="A173" s="2" t="s">
        <v>546</v>
      </c>
      <c r="B173" s="117" t="s">
        <v>213</v>
      </c>
      <c r="C173" s="118">
        <v>59589</v>
      </c>
      <c r="D173" s="113" t="str">
        <f>IF($B173="N/A","N/A",IF(C173&gt;10,"No",IF(C173&lt;-10,"No","Yes")))</f>
        <v>N/A</v>
      </c>
      <c r="E173" s="118">
        <v>8800</v>
      </c>
      <c r="F173" s="113" t="str">
        <f>IF($B173="N/A","N/A",IF(E173&gt;10,"No",IF(E173&lt;-10,"No","Yes")))</f>
        <v>N/A</v>
      </c>
      <c r="G173" s="118">
        <v>10320</v>
      </c>
      <c r="H173" s="113" t="str">
        <f>IF($B173="N/A","N/A",IF(G173&gt;10,"No",IF(G173&lt;-10,"No","Yes")))</f>
        <v>N/A</v>
      </c>
      <c r="I173" s="114">
        <v>-85.2</v>
      </c>
      <c r="J173" s="114">
        <v>17.27</v>
      </c>
      <c r="K173" s="115" t="s">
        <v>739</v>
      </c>
      <c r="L173" s="116" t="str">
        <f>IF(J173="Div by 0", "N/A", IF(K173="N/A","N/A", IF(J173&gt;VALUE(MID(K173,1,2)), "No", IF(J173&lt;-1*VALUE(MID(K173,1,2)), "No", "Yes"))))</f>
        <v>Yes</v>
      </c>
    </row>
    <row r="174" spans="1:12" ht="25" x14ac:dyDescent="0.25">
      <c r="A174" s="2" t="s">
        <v>1299</v>
      </c>
      <c r="B174" s="43" t="s">
        <v>213</v>
      </c>
      <c r="C174" s="14">
        <v>160141</v>
      </c>
      <c r="D174" s="11" t="str">
        <f t="shared" ref="D174:D181" si="64">IF($B174="N/A","N/A",IF(C174&gt;10,"No",IF(C174&lt;-10,"No","Yes")))</f>
        <v>N/A</v>
      </c>
      <c r="E174" s="14">
        <v>155494</v>
      </c>
      <c r="F174" s="11" t="str">
        <f t="shared" ref="F174:F181" si="65">IF($B174="N/A","N/A",IF(E174&gt;10,"No",IF(E174&lt;-10,"No","Yes")))</f>
        <v>N/A</v>
      </c>
      <c r="G174" s="14">
        <v>159508</v>
      </c>
      <c r="H174" s="11" t="str">
        <f t="shared" ref="H174:H181" si="66">IF($B174="N/A","N/A",IF(G174&gt;10,"No",IF(G174&lt;-10,"No","Yes")))</f>
        <v>N/A</v>
      </c>
      <c r="I174" s="12">
        <v>-2.9</v>
      </c>
      <c r="J174" s="12">
        <v>2.581</v>
      </c>
      <c r="K174" s="43" t="s">
        <v>739</v>
      </c>
      <c r="L174" s="9" t="str">
        <f t="shared" ref="L174:L181" si="67">IF(J174="Div by 0", "N/A", IF(K174="N/A","N/A", IF(J174&gt;VALUE(MID(K174,1,2)), "No", IF(J174&lt;-1*VALUE(MID(K174,1,2)), "No", "Yes"))))</f>
        <v>Yes</v>
      </c>
    </row>
    <row r="175" spans="1:12" ht="25" x14ac:dyDescent="0.25">
      <c r="A175" s="2" t="s">
        <v>547</v>
      </c>
      <c r="B175" s="43" t="s">
        <v>213</v>
      </c>
      <c r="C175" s="14">
        <v>7296</v>
      </c>
      <c r="D175" s="11" t="str">
        <f t="shared" si="64"/>
        <v>N/A</v>
      </c>
      <c r="E175" s="14">
        <v>7132</v>
      </c>
      <c r="F175" s="11" t="str">
        <f t="shared" si="65"/>
        <v>N/A</v>
      </c>
      <c r="G175" s="14">
        <v>5656</v>
      </c>
      <c r="H175" s="11" t="str">
        <f t="shared" si="66"/>
        <v>N/A</v>
      </c>
      <c r="I175" s="12">
        <v>-2.25</v>
      </c>
      <c r="J175" s="12">
        <v>-20.7</v>
      </c>
      <c r="K175" s="43" t="s">
        <v>739</v>
      </c>
      <c r="L175" s="9" t="str">
        <f t="shared" si="67"/>
        <v>Yes</v>
      </c>
    </row>
    <row r="176" spans="1:12" ht="25" x14ac:dyDescent="0.25">
      <c r="A176" s="2" t="s">
        <v>512</v>
      </c>
      <c r="B176" s="43" t="s">
        <v>213</v>
      </c>
      <c r="C176" s="14">
        <v>233466</v>
      </c>
      <c r="D176" s="11" t="str">
        <f t="shared" si="64"/>
        <v>N/A</v>
      </c>
      <c r="E176" s="14">
        <v>157354</v>
      </c>
      <c r="F176" s="11" t="str">
        <f t="shared" si="65"/>
        <v>N/A</v>
      </c>
      <c r="G176" s="14">
        <v>135287</v>
      </c>
      <c r="H176" s="11" t="str">
        <f t="shared" si="66"/>
        <v>N/A</v>
      </c>
      <c r="I176" s="12">
        <v>-32.6</v>
      </c>
      <c r="J176" s="12">
        <v>-14</v>
      </c>
      <c r="K176" s="43" t="s">
        <v>739</v>
      </c>
      <c r="L176" s="9" t="str">
        <f t="shared" si="67"/>
        <v>Yes</v>
      </c>
    </row>
    <row r="177" spans="1:12" ht="25" x14ac:dyDescent="0.25">
      <c r="A177" s="2" t="s">
        <v>513</v>
      </c>
      <c r="B177" s="43" t="s">
        <v>213</v>
      </c>
      <c r="C177" s="14">
        <v>662.1</v>
      </c>
      <c r="D177" s="11" t="str">
        <f t="shared" si="64"/>
        <v>N/A</v>
      </c>
      <c r="E177" s="14">
        <v>77.876106195000006</v>
      </c>
      <c r="F177" s="11" t="str">
        <f t="shared" si="65"/>
        <v>N/A</v>
      </c>
      <c r="G177" s="14">
        <v>72.167832168000004</v>
      </c>
      <c r="H177" s="11" t="str">
        <f t="shared" si="66"/>
        <v>N/A</v>
      </c>
      <c r="I177" s="12">
        <v>-88.2</v>
      </c>
      <c r="J177" s="12">
        <v>-7.33</v>
      </c>
      <c r="K177" s="43" t="s">
        <v>739</v>
      </c>
      <c r="L177" s="9" t="str">
        <f t="shared" si="67"/>
        <v>Yes</v>
      </c>
    </row>
    <row r="178" spans="1:12" ht="25" x14ac:dyDescent="0.25">
      <c r="A178" s="2" t="s">
        <v>1300</v>
      </c>
      <c r="B178" s="35" t="s">
        <v>213</v>
      </c>
      <c r="C178" s="45">
        <v>1779.3444443999999</v>
      </c>
      <c r="D178" s="11" t="str">
        <f t="shared" si="64"/>
        <v>N/A</v>
      </c>
      <c r="E178" s="45">
        <v>1376.0530973</v>
      </c>
      <c r="F178" s="11" t="str">
        <f t="shared" si="65"/>
        <v>N/A</v>
      </c>
      <c r="G178" s="45">
        <v>1115.4405594</v>
      </c>
      <c r="H178" s="11" t="str">
        <f t="shared" si="66"/>
        <v>N/A</v>
      </c>
      <c r="I178" s="12">
        <v>-22.7</v>
      </c>
      <c r="J178" s="12">
        <v>-18.899999999999999</v>
      </c>
      <c r="K178" s="43" t="s">
        <v>739</v>
      </c>
      <c r="L178" s="9" t="str">
        <f t="shared" si="67"/>
        <v>Yes</v>
      </c>
    </row>
    <row r="179" spans="1:12" ht="25" x14ac:dyDescent="0.25">
      <c r="A179" s="2" t="s">
        <v>514</v>
      </c>
      <c r="B179" s="35" t="s">
        <v>213</v>
      </c>
      <c r="C179" s="45">
        <v>81.066666667000007</v>
      </c>
      <c r="D179" s="11" t="str">
        <f t="shared" si="64"/>
        <v>N/A</v>
      </c>
      <c r="E179" s="45">
        <v>63.115044247999997</v>
      </c>
      <c r="F179" s="11" t="str">
        <f t="shared" si="65"/>
        <v>N/A</v>
      </c>
      <c r="G179" s="45">
        <v>39.552447551999997</v>
      </c>
      <c r="H179" s="11" t="str">
        <f t="shared" si="66"/>
        <v>N/A</v>
      </c>
      <c r="I179" s="12">
        <v>-22.1</v>
      </c>
      <c r="J179" s="12">
        <v>-37.299999999999997</v>
      </c>
      <c r="K179" s="43" t="s">
        <v>739</v>
      </c>
      <c r="L179" s="9" t="str">
        <f t="shared" si="67"/>
        <v>No</v>
      </c>
    </row>
    <row r="180" spans="1:12" ht="25" x14ac:dyDescent="0.25">
      <c r="A180" s="2" t="s">
        <v>515</v>
      </c>
      <c r="B180" s="35" t="s">
        <v>213</v>
      </c>
      <c r="C180" s="45">
        <v>2594.0666667</v>
      </c>
      <c r="D180" s="11" t="str">
        <f t="shared" si="64"/>
        <v>N/A</v>
      </c>
      <c r="E180" s="45">
        <v>1392.5132742999999</v>
      </c>
      <c r="F180" s="11" t="str">
        <f t="shared" si="65"/>
        <v>N/A</v>
      </c>
      <c r="G180" s="45">
        <v>946.06293705999997</v>
      </c>
      <c r="H180" s="11" t="str">
        <f t="shared" si="66"/>
        <v>N/A</v>
      </c>
      <c r="I180" s="12">
        <v>-46.3</v>
      </c>
      <c r="J180" s="12">
        <v>-32.1</v>
      </c>
      <c r="K180" s="43" t="s">
        <v>739</v>
      </c>
      <c r="L180" s="9" t="str">
        <f t="shared" si="67"/>
        <v>No</v>
      </c>
    </row>
    <row r="181" spans="1:12" ht="25" x14ac:dyDescent="0.25">
      <c r="A181" s="2" t="s">
        <v>1652</v>
      </c>
      <c r="B181" s="43" t="s">
        <v>213</v>
      </c>
      <c r="C181" s="13">
        <v>0</v>
      </c>
      <c r="D181" s="11" t="str">
        <f t="shared" si="64"/>
        <v>N/A</v>
      </c>
      <c r="E181" s="13">
        <v>0</v>
      </c>
      <c r="F181" s="11" t="str">
        <f t="shared" si="65"/>
        <v>N/A</v>
      </c>
      <c r="G181" s="13">
        <v>0</v>
      </c>
      <c r="H181" s="11" t="str">
        <f t="shared" si="66"/>
        <v>N/A</v>
      </c>
      <c r="I181" s="12" t="s">
        <v>1746</v>
      </c>
      <c r="J181" s="12" t="s">
        <v>1746</v>
      </c>
      <c r="K181" s="43" t="s">
        <v>739</v>
      </c>
      <c r="L181" s="9" t="str">
        <f t="shared" si="67"/>
        <v>N/A</v>
      </c>
    </row>
    <row r="182" spans="1:12" ht="25" x14ac:dyDescent="0.25">
      <c r="A182" s="2" t="s">
        <v>1653</v>
      </c>
      <c r="B182" s="119" t="s">
        <v>213</v>
      </c>
      <c r="C182" s="120">
        <v>0</v>
      </c>
      <c r="D182" s="116" t="str">
        <f t="shared" ref="D182" si="68">IF($B182="N/A","N/A",IF(C182&lt;0,"No","Yes"))</f>
        <v>N/A</v>
      </c>
      <c r="E182" s="120">
        <v>0</v>
      </c>
      <c r="F182" s="116" t="str">
        <f t="shared" ref="F182" si="69">IF($B182="N/A","N/A",IF(E182&lt;0,"No","Yes"))</f>
        <v>N/A</v>
      </c>
      <c r="G182" s="120">
        <v>0</v>
      </c>
      <c r="H182" s="116" t="str">
        <f t="shared" ref="H182" si="70">IF($B182="N/A","N/A",IF(G182&lt;0,"No","Yes"))</f>
        <v>N/A</v>
      </c>
      <c r="I182" s="114" t="s">
        <v>1746</v>
      </c>
      <c r="J182" s="114" t="s">
        <v>1746</v>
      </c>
      <c r="K182" s="119" t="s">
        <v>739</v>
      </c>
      <c r="L182" s="116" t="str">
        <f t="shared" ref="L182" si="71">IF(J182="Div by 0", "N/A", IF(OR(J182="N/A",K182="N/A"),"N/A", IF(J182&gt;VALUE(MID(K182,1,2)), "No", IF(J182&lt;-1*VALUE(MID(K182,1,2)), "No", "Yes"))))</f>
        <v>N/A</v>
      </c>
    </row>
    <row r="183" spans="1:12" ht="25" x14ac:dyDescent="0.25">
      <c r="A183" s="2" t="s">
        <v>1654</v>
      </c>
      <c r="B183" s="5" t="s">
        <v>213</v>
      </c>
      <c r="C183" s="13">
        <v>0</v>
      </c>
      <c r="D183" s="9" t="str">
        <f t="shared" ref="D183:D185" si="72">IF($B183="N/A","N/A",IF(C183&lt;0,"No","Yes"))</f>
        <v>N/A</v>
      </c>
      <c r="E183" s="13">
        <v>0</v>
      </c>
      <c r="F183" s="9" t="str">
        <f t="shared" ref="F183:F185" si="73">IF($B183="N/A","N/A",IF(E183&lt;0,"No","Yes"))</f>
        <v>N/A</v>
      </c>
      <c r="G183" s="13">
        <v>0</v>
      </c>
      <c r="H183" s="9" t="str">
        <f t="shared" ref="H183:H185" si="74">IF($B183="N/A","N/A",IF(G183&lt;0,"No","Yes"))</f>
        <v>N/A</v>
      </c>
      <c r="I183" s="12" t="s">
        <v>1746</v>
      </c>
      <c r="J183" s="12" t="s">
        <v>1746</v>
      </c>
      <c r="K183" s="5" t="s">
        <v>739</v>
      </c>
      <c r="L183" s="9" t="str">
        <f t="shared" ref="L183:L213" si="75">IF(J183="Div by 0", "N/A", IF(OR(J183="N/A",K183="N/A"),"N/A", IF(J183&gt;VALUE(MID(K183,1,2)), "No", IF(J183&lt;-1*VALUE(MID(K183,1,2)), "No", "Yes"))))</f>
        <v>N/A</v>
      </c>
    </row>
    <row r="184" spans="1:12" ht="25" x14ac:dyDescent="0.25">
      <c r="A184" s="2" t="s">
        <v>1655</v>
      </c>
      <c r="B184" s="5" t="s">
        <v>213</v>
      </c>
      <c r="C184" s="13" t="s">
        <v>1746</v>
      </c>
      <c r="D184" s="9" t="str">
        <f t="shared" si="72"/>
        <v>N/A</v>
      </c>
      <c r="E184" s="13" t="s">
        <v>1746</v>
      </c>
      <c r="F184" s="9" t="str">
        <f t="shared" si="73"/>
        <v>N/A</v>
      </c>
      <c r="G184" s="13" t="s">
        <v>1746</v>
      </c>
      <c r="H184" s="9" t="str">
        <f t="shared" si="74"/>
        <v>N/A</v>
      </c>
      <c r="I184" s="12" t="s">
        <v>1746</v>
      </c>
      <c r="J184" s="12" t="s">
        <v>1746</v>
      </c>
      <c r="K184" s="5" t="s">
        <v>739</v>
      </c>
      <c r="L184" s="9" t="str">
        <f t="shared" si="75"/>
        <v>N/A</v>
      </c>
    </row>
    <row r="185" spans="1:12" ht="25" x14ac:dyDescent="0.25">
      <c r="A185" s="2" t="s">
        <v>1656</v>
      </c>
      <c r="B185" s="5" t="s">
        <v>213</v>
      </c>
      <c r="C185" s="13" t="s">
        <v>1746</v>
      </c>
      <c r="D185" s="9" t="str">
        <f t="shared" si="72"/>
        <v>N/A</v>
      </c>
      <c r="E185" s="13" t="s">
        <v>1746</v>
      </c>
      <c r="F185" s="9" t="str">
        <f t="shared" si="73"/>
        <v>N/A</v>
      </c>
      <c r="G185" s="13" t="s">
        <v>1746</v>
      </c>
      <c r="H185" s="9" t="str">
        <f t="shared" si="74"/>
        <v>N/A</v>
      </c>
      <c r="I185" s="12" t="s">
        <v>1746</v>
      </c>
      <c r="J185" s="12" t="s">
        <v>1746</v>
      </c>
      <c r="K185" s="5" t="s">
        <v>739</v>
      </c>
      <c r="L185" s="9" t="str">
        <f t="shared" si="75"/>
        <v>N/A</v>
      </c>
    </row>
    <row r="186" spans="1:12" ht="25" x14ac:dyDescent="0.25">
      <c r="A186" s="2" t="s">
        <v>1658</v>
      </c>
      <c r="B186" s="115" t="s">
        <v>213</v>
      </c>
      <c r="C186" s="120">
        <v>0</v>
      </c>
      <c r="D186" s="113" t="str">
        <f>IF($B186="N/A","N/A",IF(C186&gt;10,"No",IF(C186&lt;-10,"No","Yes")))</f>
        <v>N/A</v>
      </c>
      <c r="E186" s="120">
        <v>0</v>
      </c>
      <c r="F186" s="113" t="str">
        <f>IF($B186="N/A","N/A",IF(E186&gt;10,"No",IF(E186&lt;-10,"No","Yes")))</f>
        <v>N/A</v>
      </c>
      <c r="G186" s="120">
        <v>0</v>
      </c>
      <c r="H186" s="113" t="str">
        <f>IF($B186="N/A","N/A",IF(G186&gt;10,"No",IF(G186&lt;-10,"No","Yes")))</f>
        <v>N/A</v>
      </c>
      <c r="I186" s="114" t="s">
        <v>1746</v>
      </c>
      <c r="J186" s="114" t="s">
        <v>1746</v>
      </c>
      <c r="K186" s="115" t="s">
        <v>739</v>
      </c>
      <c r="L186" s="9" t="str">
        <f t="shared" si="75"/>
        <v>N/A</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0</v>
      </c>
      <c r="H188" s="11" t="str">
        <f t="shared" si="78"/>
        <v>N/A</v>
      </c>
      <c r="I188" s="12" t="s">
        <v>1746</v>
      </c>
      <c r="J188" s="12" t="s">
        <v>1746</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0</v>
      </c>
      <c r="D190" s="11" t="str">
        <f t="shared" si="76"/>
        <v>N/A</v>
      </c>
      <c r="E190" s="13">
        <v>0</v>
      </c>
      <c r="F190" s="11" t="str">
        <f t="shared" si="77"/>
        <v>N/A</v>
      </c>
      <c r="G190" s="13">
        <v>0</v>
      </c>
      <c r="H190" s="11" t="str">
        <f t="shared" si="78"/>
        <v>N/A</v>
      </c>
      <c r="I190" s="12" t="s">
        <v>1746</v>
      </c>
      <c r="J190" s="12" t="s">
        <v>1746</v>
      </c>
      <c r="K190" s="43" t="s">
        <v>739</v>
      </c>
      <c r="L190" s="9" t="str">
        <f t="shared" si="75"/>
        <v>N/A</v>
      </c>
    </row>
    <row r="191" spans="1:12" ht="25" x14ac:dyDescent="0.25">
      <c r="A191" s="2" t="s">
        <v>1663</v>
      </c>
      <c r="B191" s="35" t="s">
        <v>213</v>
      </c>
      <c r="C191" s="13">
        <v>0</v>
      </c>
      <c r="D191" s="11" t="str">
        <f t="shared" si="76"/>
        <v>N/A</v>
      </c>
      <c r="E191" s="13">
        <v>0</v>
      </c>
      <c r="F191" s="11" t="str">
        <f t="shared" si="77"/>
        <v>N/A</v>
      </c>
      <c r="G191" s="13">
        <v>0</v>
      </c>
      <c r="H191" s="11" t="str">
        <f t="shared" si="78"/>
        <v>N/A</v>
      </c>
      <c r="I191" s="12" t="s">
        <v>1746</v>
      </c>
      <c r="J191" s="12" t="s">
        <v>1746</v>
      </c>
      <c r="K191" s="43" t="s">
        <v>739</v>
      </c>
      <c r="L191" s="9" t="str">
        <f t="shared" si="75"/>
        <v>N/A</v>
      </c>
    </row>
    <row r="192" spans="1:12" ht="25" x14ac:dyDescent="0.25">
      <c r="A192" s="2" t="s">
        <v>1664</v>
      </c>
      <c r="B192" s="35" t="s">
        <v>213</v>
      </c>
      <c r="C192" s="13">
        <v>0</v>
      </c>
      <c r="D192" s="11" t="str">
        <f t="shared" si="76"/>
        <v>N/A</v>
      </c>
      <c r="E192" s="13">
        <v>0</v>
      </c>
      <c r="F192" s="11" t="str">
        <f t="shared" si="77"/>
        <v>N/A</v>
      </c>
      <c r="G192" s="13">
        <v>0</v>
      </c>
      <c r="H192" s="11" t="str">
        <f t="shared" si="78"/>
        <v>N/A</v>
      </c>
      <c r="I192" s="12" t="s">
        <v>1746</v>
      </c>
      <c r="J192" s="12" t="s">
        <v>1746</v>
      </c>
      <c r="K192" s="43" t="s">
        <v>739</v>
      </c>
      <c r="L192" s="9" t="str">
        <f t="shared" si="75"/>
        <v>N/A</v>
      </c>
    </row>
    <row r="193" spans="1:12" ht="25" x14ac:dyDescent="0.25">
      <c r="A193" s="2" t="s">
        <v>1665</v>
      </c>
      <c r="B193" s="35" t="s">
        <v>213</v>
      </c>
      <c r="C193" s="13">
        <v>0</v>
      </c>
      <c r="D193" s="11" t="str">
        <f t="shared" si="76"/>
        <v>N/A</v>
      </c>
      <c r="E193" s="13">
        <v>0</v>
      </c>
      <c r="F193" s="11" t="str">
        <f t="shared" si="77"/>
        <v>N/A</v>
      </c>
      <c r="G193" s="13">
        <v>0</v>
      </c>
      <c r="H193" s="11" t="str">
        <f t="shared" si="78"/>
        <v>N/A</v>
      </c>
      <c r="I193" s="12" t="s">
        <v>1746</v>
      </c>
      <c r="J193" s="12" t="s">
        <v>1746</v>
      </c>
      <c r="K193" s="43" t="s">
        <v>739</v>
      </c>
      <c r="L193" s="9" t="str">
        <f t="shared" si="75"/>
        <v>N/A</v>
      </c>
    </row>
    <row r="194" spans="1:12" ht="25" x14ac:dyDescent="0.25">
      <c r="A194" s="2" t="s">
        <v>1666</v>
      </c>
      <c r="B194" s="35" t="s">
        <v>213</v>
      </c>
      <c r="C194" s="13">
        <v>0</v>
      </c>
      <c r="D194" s="11" t="str">
        <f t="shared" si="76"/>
        <v>N/A</v>
      </c>
      <c r="E194" s="13">
        <v>0</v>
      </c>
      <c r="F194" s="11" t="str">
        <f t="shared" si="77"/>
        <v>N/A</v>
      </c>
      <c r="G194" s="13">
        <v>0</v>
      </c>
      <c r="H194" s="11" t="str">
        <f t="shared" si="78"/>
        <v>N/A</v>
      </c>
      <c r="I194" s="12" t="s">
        <v>1746</v>
      </c>
      <c r="J194" s="12" t="s">
        <v>1746</v>
      </c>
      <c r="K194" s="43" t="s">
        <v>739</v>
      </c>
      <c r="L194" s="9" t="str">
        <f t="shared" si="75"/>
        <v>N/A</v>
      </c>
    </row>
    <row r="195" spans="1:12" ht="25" x14ac:dyDescent="0.25">
      <c r="A195" s="2" t="s">
        <v>1667</v>
      </c>
      <c r="B195" s="35" t="s">
        <v>213</v>
      </c>
      <c r="C195" s="13">
        <v>0</v>
      </c>
      <c r="D195" s="11" t="str">
        <f t="shared" si="76"/>
        <v>N/A</v>
      </c>
      <c r="E195" s="13">
        <v>0</v>
      </c>
      <c r="F195" s="11" t="str">
        <f t="shared" si="77"/>
        <v>N/A</v>
      </c>
      <c r="G195" s="13">
        <v>0</v>
      </c>
      <c r="H195" s="11" t="str">
        <f t="shared" si="78"/>
        <v>N/A</v>
      </c>
      <c r="I195" s="12" t="s">
        <v>1746</v>
      </c>
      <c r="J195" s="12" t="s">
        <v>1746</v>
      </c>
      <c r="K195" s="43" t="s">
        <v>739</v>
      </c>
      <c r="L195" s="9" t="str">
        <f t="shared" si="75"/>
        <v>N/A</v>
      </c>
    </row>
    <row r="196" spans="1:12" ht="25" x14ac:dyDescent="0.25">
      <c r="A196" s="2" t="s">
        <v>1668</v>
      </c>
      <c r="B196" s="35" t="s">
        <v>213</v>
      </c>
      <c r="C196" s="13">
        <v>0</v>
      </c>
      <c r="D196" s="11" t="str">
        <f t="shared" si="76"/>
        <v>N/A</v>
      </c>
      <c r="E196" s="13">
        <v>0</v>
      </c>
      <c r="F196" s="11" t="str">
        <f t="shared" si="77"/>
        <v>N/A</v>
      </c>
      <c r="G196" s="13">
        <v>0</v>
      </c>
      <c r="H196" s="11" t="str">
        <f t="shared" si="78"/>
        <v>N/A</v>
      </c>
      <c r="I196" s="12" t="s">
        <v>1746</v>
      </c>
      <c r="J196" s="12" t="s">
        <v>1746</v>
      </c>
      <c r="K196" s="43" t="s">
        <v>739</v>
      </c>
      <c r="L196" s="9" t="str">
        <f t="shared" si="75"/>
        <v>N/A</v>
      </c>
    </row>
    <row r="197" spans="1:12" ht="25" x14ac:dyDescent="0.25">
      <c r="A197" s="2" t="s">
        <v>1669</v>
      </c>
      <c r="B197" s="35" t="s">
        <v>213</v>
      </c>
      <c r="C197" s="13">
        <v>0</v>
      </c>
      <c r="D197" s="11" t="str">
        <f t="shared" si="76"/>
        <v>N/A</v>
      </c>
      <c r="E197" s="13">
        <v>0</v>
      </c>
      <c r="F197" s="11" t="str">
        <f t="shared" si="77"/>
        <v>N/A</v>
      </c>
      <c r="G197" s="13">
        <v>0</v>
      </c>
      <c r="H197" s="11" t="str">
        <f t="shared" si="78"/>
        <v>N/A</v>
      </c>
      <c r="I197" s="12" t="s">
        <v>1746</v>
      </c>
      <c r="J197" s="12" t="s">
        <v>1746</v>
      </c>
      <c r="K197" s="43" t="s">
        <v>739</v>
      </c>
      <c r="L197" s="9" t="str">
        <f t="shared" si="75"/>
        <v>N/A</v>
      </c>
    </row>
    <row r="198" spans="1:12" ht="25" x14ac:dyDescent="0.25">
      <c r="A198" s="2" t="s">
        <v>1670</v>
      </c>
      <c r="B198" s="35" t="s">
        <v>213</v>
      </c>
      <c r="C198" s="13">
        <v>0</v>
      </c>
      <c r="D198" s="11" t="str">
        <f t="shared" si="76"/>
        <v>N/A</v>
      </c>
      <c r="E198" s="13">
        <v>0</v>
      </c>
      <c r="F198" s="11" t="str">
        <f t="shared" si="77"/>
        <v>N/A</v>
      </c>
      <c r="G198" s="13">
        <v>0</v>
      </c>
      <c r="H198" s="11" t="str">
        <f t="shared" si="78"/>
        <v>N/A</v>
      </c>
      <c r="I198" s="12" t="s">
        <v>1746</v>
      </c>
      <c r="J198" s="12" t="s">
        <v>1746</v>
      </c>
      <c r="K198" s="43" t="s">
        <v>739</v>
      </c>
      <c r="L198" s="9" t="str">
        <f t="shared" si="75"/>
        <v>N/A</v>
      </c>
    </row>
    <row r="199" spans="1:12" ht="25" x14ac:dyDescent="0.25">
      <c r="A199" s="2" t="s">
        <v>1671</v>
      </c>
      <c r="B199" s="35" t="s">
        <v>213</v>
      </c>
      <c r="C199" s="13">
        <v>0</v>
      </c>
      <c r="D199" s="11" t="str">
        <f t="shared" si="76"/>
        <v>N/A</v>
      </c>
      <c r="E199" s="13">
        <v>0</v>
      </c>
      <c r="F199" s="11" t="str">
        <f t="shared" si="77"/>
        <v>N/A</v>
      </c>
      <c r="G199" s="13">
        <v>0</v>
      </c>
      <c r="H199" s="11" t="str">
        <f t="shared" si="78"/>
        <v>N/A</v>
      </c>
      <c r="I199" s="12" t="s">
        <v>1746</v>
      </c>
      <c r="J199" s="12" t="s">
        <v>1746</v>
      </c>
      <c r="K199" s="43" t="s">
        <v>739</v>
      </c>
      <c r="L199" s="9" t="str">
        <f t="shared" si="75"/>
        <v>N/A</v>
      </c>
    </row>
    <row r="200" spans="1:12" ht="25" x14ac:dyDescent="0.25">
      <c r="A200" s="2" t="s">
        <v>1672</v>
      </c>
      <c r="B200" s="35" t="s">
        <v>213</v>
      </c>
      <c r="C200" s="13">
        <v>0</v>
      </c>
      <c r="D200" s="11" t="str">
        <f t="shared" si="76"/>
        <v>N/A</v>
      </c>
      <c r="E200" s="13">
        <v>0</v>
      </c>
      <c r="F200" s="11" t="str">
        <f t="shared" si="77"/>
        <v>N/A</v>
      </c>
      <c r="G200" s="13">
        <v>0</v>
      </c>
      <c r="H200" s="11" t="str">
        <f t="shared" si="78"/>
        <v>N/A</v>
      </c>
      <c r="I200" s="12" t="s">
        <v>1746</v>
      </c>
      <c r="J200" s="12" t="s">
        <v>1746</v>
      </c>
      <c r="K200" s="43" t="s">
        <v>739</v>
      </c>
      <c r="L200" s="9" t="str">
        <f t="shared" si="75"/>
        <v>N/A</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0</v>
      </c>
      <c r="D202" s="11" t="str">
        <f t="shared" si="76"/>
        <v>N/A</v>
      </c>
      <c r="E202" s="13">
        <v>0</v>
      </c>
      <c r="F202" s="11" t="str">
        <f t="shared" si="77"/>
        <v>N/A</v>
      </c>
      <c r="G202" s="13">
        <v>0</v>
      </c>
      <c r="H202" s="11" t="str">
        <f t="shared" si="78"/>
        <v>N/A</v>
      </c>
      <c r="I202" s="12" t="s">
        <v>1746</v>
      </c>
      <c r="J202" s="12" t="s">
        <v>1746</v>
      </c>
      <c r="K202" s="43" t="s">
        <v>739</v>
      </c>
      <c r="L202" s="9" t="str">
        <f t="shared" si="75"/>
        <v>N/A</v>
      </c>
    </row>
    <row r="203" spans="1:12" ht="25" x14ac:dyDescent="0.25">
      <c r="A203" s="2" t="s">
        <v>1675</v>
      </c>
      <c r="B203" s="35" t="s">
        <v>213</v>
      </c>
      <c r="C203" s="13">
        <v>0</v>
      </c>
      <c r="D203" s="11" t="str">
        <f t="shared" si="76"/>
        <v>N/A</v>
      </c>
      <c r="E203" s="13">
        <v>0</v>
      </c>
      <c r="F203" s="11" t="str">
        <f t="shared" si="77"/>
        <v>N/A</v>
      </c>
      <c r="G203" s="13">
        <v>0</v>
      </c>
      <c r="H203" s="11" t="str">
        <f t="shared" si="78"/>
        <v>N/A</v>
      </c>
      <c r="I203" s="12" t="s">
        <v>1746</v>
      </c>
      <c r="J203" s="12" t="s">
        <v>1746</v>
      </c>
      <c r="K203" s="43" t="s">
        <v>739</v>
      </c>
      <c r="L203" s="9" t="str">
        <f t="shared" si="75"/>
        <v>N/A</v>
      </c>
    </row>
    <row r="204" spans="1:12" ht="25" x14ac:dyDescent="0.25">
      <c r="A204" s="2" t="s">
        <v>1676</v>
      </c>
      <c r="B204" s="35" t="s">
        <v>213</v>
      </c>
      <c r="C204" s="13">
        <v>0</v>
      </c>
      <c r="D204" s="11" t="str">
        <f t="shared" si="76"/>
        <v>N/A</v>
      </c>
      <c r="E204" s="13">
        <v>0</v>
      </c>
      <c r="F204" s="11" t="str">
        <f t="shared" si="77"/>
        <v>N/A</v>
      </c>
      <c r="G204" s="13">
        <v>0</v>
      </c>
      <c r="H204" s="11" t="str">
        <f t="shared" si="78"/>
        <v>N/A</v>
      </c>
      <c r="I204" s="12" t="s">
        <v>1746</v>
      </c>
      <c r="J204" s="12" t="s">
        <v>1746</v>
      </c>
      <c r="K204" s="43" t="s">
        <v>739</v>
      </c>
      <c r="L204" s="9" t="str">
        <f t="shared" si="75"/>
        <v>N/A</v>
      </c>
    </row>
    <row r="205" spans="1:12" ht="25" x14ac:dyDescent="0.25">
      <c r="A205" s="2" t="s">
        <v>1677</v>
      </c>
      <c r="B205" s="35" t="s">
        <v>213</v>
      </c>
      <c r="C205" s="13">
        <v>0</v>
      </c>
      <c r="D205" s="11" t="str">
        <f t="shared" si="76"/>
        <v>N/A</v>
      </c>
      <c r="E205" s="13">
        <v>0</v>
      </c>
      <c r="F205" s="11" t="str">
        <f t="shared" si="77"/>
        <v>N/A</v>
      </c>
      <c r="G205" s="13">
        <v>0</v>
      </c>
      <c r="H205" s="11" t="str">
        <f t="shared" si="78"/>
        <v>N/A</v>
      </c>
      <c r="I205" s="12" t="s">
        <v>1746</v>
      </c>
      <c r="J205" s="12" t="s">
        <v>1746</v>
      </c>
      <c r="K205" s="43" t="s">
        <v>739</v>
      </c>
      <c r="L205" s="9" t="str">
        <f t="shared" si="75"/>
        <v>N/A</v>
      </c>
    </row>
    <row r="206" spans="1:12" ht="25" x14ac:dyDescent="0.25">
      <c r="A206" s="2" t="s">
        <v>1678</v>
      </c>
      <c r="B206" s="35" t="s">
        <v>213</v>
      </c>
      <c r="C206" s="13">
        <v>0</v>
      </c>
      <c r="D206" s="11" t="str">
        <f t="shared" si="76"/>
        <v>N/A</v>
      </c>
      <c r="E206" s="13">
        <v>0</v>
      </c>
      <c r="F206" s="11" t="str">
        <f t="shared" si="77"/>
        <v>N/A</v>
      </c>
      <c r="G206" s="13">
        <v>0</v>
      </c>
      <c r="H206" s="11" t="str">
        <f t="shared" si="78"/>
        <v>N/A</v>
      </c>
      <c r="I206" s="12" t="s">
        <v>1746</v>
      </c>
      <c r="J206" s="12" t="s">
        <v>1746</v>
      </c>
      <c r="K206" s="43" t="s">
        <v>739</v>
      </c>
      <c r="L206" s="9" t="str">
        <f t="shared" si="75"/>
        <v>N/A</v>
      </c>
    </row>
    <row r="207" spans="1:12" ht="25" x14ac:dyDescent="0.25">
      <c r="A207" s="2" t="s">
        <v>1679</v>
      </c>
      <c r="B207" s="35" t="s">
        <v>213</v>
      </c>
      <c r="C207" s="13">
        <v>0</v>
      </c>
      <c r="D207" s="11" t="str">
        <f t="shared" si="76"/>
        <v>N/A</v>
      </c>
      <c r="E207" s="13">
        <v>0</v>
      </c>
      <c r="F207" s="11" t="str">
        <f t="shared" si="77"/>
        <v>N/A</v>
      </c>
      <c r="G207" s="13">
        <v>0</v>
      </c>
      <c r="H207" s="11" t="str">
        <f t="shared" si="78"/>
        <v>N/A</v>
      </c>
      <c r="I207" s="12" t="s">
        <v>1746</v>
      </c>
      <c r="J207" s="12" t="s">
        <v>1746</v>
      </c>
      <c r="K207" s="43" t="s">
        <v>739</v>
      </c>
      <c r="L207" s="9" t="str">
        <f t="shared" si="75"/>
        <v>N/A</v>
      </c>
    </row>
    <row r="208" spans="1:12" ht="25" x14ac:dyDescent="0.25">
      <c r="A208" s="2" t="s">
        <v>1680</v>
      </c>
      <c r="B208" s="35" t="s">
        <v>213</v>
      </c>
      <c r="C208" s="13">
        <v>0</v>
      </c>
      <c r="D208" s="11" t="str">
        <f t="shared" si="76"/>
        <v>N/A</v>
      </c>
      <c r="E208" s="13">
        <v>0</v>
      </c>
      <c r="F208" s="11" t="str">
        <f t="shared" si="77"/>
        <v>N/A</v>
      </c>
      <c r="G208" s="13">
        <v>0</v>
      </c>
      <c r="H208" s="11" t="str">
        <f t="shared" si="78"/>
        <v>N/A</v>
      </c>
      <c r="I208" s="12" t="s">
        <v>1746</v>
      </c>
      <c r="J208" s="12" t="s">
        <v>1746</v>
      </c>
      <c r="K208" s="43" t="s">
        <v>739</v>
      </c>
      <c r="L208" s="9" t="str">
        <f t="shared" si="75"/>
        <v>N/A</v>
      </c>
    </row>
    <row r="209" spans="1:12" ht="25" x14ac:dyDescent="0.25">
      <c r="A209" s="2" t="s">
        <v>1681</v>
      </c>
      <c r="B209" s="35" t="s">
        <v>213</v>
      </c>
      <c r="C209" s="13">
        <v>0</v>
      </c>
      <c r="D209" s="11" t="str">
        <f t="shared" si="76"/>
        <v>N/A</v>
      </c>
      <c r="E209" s="13">
        <v>0</v>
      </c>
      <c r="F209" s="11" t="str">
        <f t="shared" si="77"/>
        <v>N/A</v>
      </c>
      <c r="G209" s="13">
        <v>0</v>
      </c>
      <c r="H209" s="11" t="str">
        <f t="shared" si="78"/>
        <v>N/A</v>
      </c>
      <c r="I209" s="12" t="s">
        <v>1746</v>
      </c>
      <c r="J209" s="12" t="s">
        <v>1746</v>
      </c>
      <c r="K209" s="43" t="s">
        <v>739</v>
      </c>
      <c r="L209" s="9" t="str">
        <f t="shared" si="75"/>
        <v>N/A</v>
      </c>
    </row>
    <row r="210" spans="1:12" ht="25" x14ac:dyDescent="0.25">
      <c r="A210" s="2" t="s">
        <v>1682</v>
      </c>
      <c r="B210" s="35" t="s">
        <v>213</v>
      </c>
      <c r="C210" s="13">
        <v>0</v>
      </c>
      <c r="D210" s="11" t="str">
        <f t="shared" si="76"/>
        <v>N/A</v>
      </c>
      <c r="E210" s="13">
        <v>0</v>
      </c>
      <c r="F210" s="11" t="str">
        <f t="shared" si="77"/>
        <v>N/A</v>
      </c>
      <c r="G210" s="13">
        <v>0</v>
      </c>
      <c r="H210" s="11" t="str">
        <f t="shared" si="78"/>
        <v>N/A</v>
      </c>
      <c r="I210" s="12" t="s">
        <v>1746</v>
      </c>
      <c r="J210" s="12" t="s">
        <v>1746</v>
      </c>
      <c r="K210" s="43" t="s">
        <v>739</v>
      </c>
      <c r="L210" s="9" t="str">
        <f t="shared" si="75"/>
        <v>N/A</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0</v>
      </c>
      <c r="D212" s="11" t="str">
        <f t="shared" si="76"/>
        <v>N/A</v>
      </c>
      <c r="E212" s="13">
        <v>0</v>
      </c>
      <c r="F212" s="11" t="str">
        <f t="shared" si="77"/>
        <v>N/A</v>
      </c>
      <c r="G212" s="13">
        <v>0</v>
      </c>
      <c r="H212" s="11" t="str">
        <f t="shared" si="78"/>
        <v>N/A</v>
      </c>
      <c r="I212" s="12" t="s">
        <v>1746</v>
      </c>
      <c r="J212" s="12" t="s">
        <v>1746</v>
      </c>
      <c r="K212" s="43" t="s">
        <v>739</v>
      </c>
      <c r="L212" s="9" t="str">
        <f t="shared" si="75"/>
        <v>N/A</v>
      </c>
    </row>
    <row r="213" spans="1:12" ht="25" x14ac:dyDescent="0.25">
      <c r="A213" s="2" t="s">
        <v>1657</v>
      </c>
      <c r="B213" s="35" t="s">
        <v>213</v>
      </c>
      <c r="C213" s="13">
        <v>0</v>
      </c>
      <c r="D213" s="11" t="str">
        <f t="shared" si="76"/>
        <v>N/A</v>
      </c>
      <c r="E213" s="13">
        <v>0</v>
      </c>
      <c r="F213" s="11" t="str">
        <f t="shared" si="77"/>
        <v>N/A</v>
      </c>
      <c r="G213" s="13">
        <v>0</v>
      </c>
      <c r="H213" s="11" t="str">
        <f t="shared" si="78"/>
        <v>N/A</v>
      </c>
      <c r="I213" s="12" t="s">
        <v>1746</v>
      </c>
      <c r="J213" s="12" t="s">
        <v>1746</v>
      </c>
      <c r="K213" s="43" t="s">
        <v>739</v>
      </c>
      <c r="L213" s="9" t="str">
        <f t="shared" si="75"/>
        <v>N/A</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144155</v>
      </c>
      <c r="D6" s="11" t="str">
        <f t="shared" ref="D6:D39" si="0">IF($B6="N/A","N/A",IF(C6&gt;10,"No",IF(C6&lt;-10,"No","Yes")))</f>
        <v>N/A</v>
      </c>
      <c r="E6" s="1">
        <v>152142</v>
      </c>
      <c r="F6" s="11" t="str">
        <f t="shared" ref="F6:F39" si="1">IF($B6="N/A","N/A",IF(E6&gt;10,"No",IF(E6&lt;-10,"No","Yes")))</f>
        <v>N/A</v>
      </c>
      <c r="G6" s="1">
        <v>154768</v>
      </c>
      <c r="H6" s="11" t="str">
        <f t="shared" ref="H6:H39" si="2">IF($B6="N/A","N/A",IF(G6&gt;10,"No",IF(G6&lt;-10,"No","Yes")))</f>
        <v>N/A</v>
      </c>
      <c r="I6" s="12">
        <v>5.5410000000000004</v>
      </c>
      <c r="J6" s="12">
        <v>1.726</v>
      </c>
      <c r="K6" s="43" t="s">
        <v>739</v>
      </c>
      <c r="L6" s="9" t="str">
        <f t="shared" ref="L6:L39" si="3">IF(J6="Div by 0", "N/A", IF(K6="N/A","N/A", IF(J6&gt;VALUE(MID(K6,1,2)), "No", IF(J6&lt;-1*VALUE(MID(K6,1,2)), "No", "Yes"))))</f>
        <v>Yes</v>
      </c>
    </row>
    <row r="7" spans="1:12" x14ac:dyDescent="0.25">
      <c r="A7" s="18" t="s">
        <v>4</v>
      </c>
      <c r="B7" s="35" t="s">
        <v>213</v>
      </c>
      <c r="C7" s="36">
        <v>125090</v>
      </c>
      <c r="D7" s="11" t="str">
        <f t="shared" si="0"/>
        <v>N/A</v>
      </c>
      <c r="E7" s="36">
        <v>131155</v>
      </c>
      <c r="F7" s="11" t="str">
        <f t="shared" si="1"/>
        <v>N/A</v>
      </c>
      <c r="G7" s="36">
        <v>133511</v>
      </c>
      <c r="H7" s="11" t="str">
        <f t="shared" si="2"/>
        <v>N/A</v>
      </c>
      <c r="I7" s="12">
        <v>4.8490000000000002</v>
      </c>
      <c r="J7" s="12">
        <v>1.796</v>
      </c>
      <c r="K7" s="43" t="s">
        <v>739</v>
      </c>
      <c r="L7" s="9" t="str">
        <f t="shared" si="3"/>
        <v>Yes</v>
      </c>
    </row>
    <row r="8" spans="1:12" x14ac:dyDescent="0.25">
      <c r="A8" s="18" t="s">
        <v>359</v>
      </c>
      <c r="B8" s="35" t="s">
        <v>213</v>
      </c>
      <c r="C8" s="36" t="s">
        <v>213</v>
      </c>
      <c r="D8" s="11" t="str">
        <f>IF($B8="N/A","N/A",IF(C8&gt;10,"No",IF(C8&lt;-10,"No","Yes")))</f>
        <v>N/A</v>
      </c>
      <c r="E8" s="36">
        <v>86.205649984999994</v>
      </c>
      <c r="F8" s="11" t="str">
        <f t="shared" si="1"/>
        <v>N/A</v>
      </c>
      <c r="G8" s="8">
        <v>86.265248630000002</v>
      </c>
      <c r="H8" s="11" t="str">
        <f t="shared" si="2"/>
        <v>N/A</v>
      </c>
      <c r="I8" s="12" t="s">
        <v>213</v>
      </c>
      <c r="J8" s="12">
        <v>6.9099999999999995E-2</v>
      </c>
      <c r="K8" s="43" t="s">
        <v>739</v>
      </c>
      <c r="L8" s="9" t="str">
        <f t="shared" si="3"/>
        <v>Yes</v>
      </c>
    </row>
    <row r="9" spans="1:12" x14ac:dyDescent="0.25">
      <c r="A9" s="18" t="s">
        <v>83</v>
      </c>
      <c r="B9" s="35" t="s">
        <v>213</v>
      </c>
      <c r="C9" s="36">
        <v>115333.6</v>
      </c>
      <c r="D9" s="11" t="str">
        <f t="shared" si="0"/>
        <v>N/A</v>
      </c>
      <c r="E9" s="36">
        <v>123058.44</v>
      </c>
      <c r="F9" s="11" t="str">
        <f t="shared" si="1"/>
        <v>N/A</v>
      </c>
      <c r="G9" s="36">
        <v>125326.04</v>
      </c>
      <c r="H9" s="11" t="str">
        <f t="shared" si="2"/>
        <v>N/A</v>
      </c>
      <c r="I9" s="12">
        <v>6.6980000000000004</v>
      </c>
      <c r="J9" s="12">
        <v>1.843</v>
      </c>
      <c r="K9" s="43" t="s">
        <v>739</v>
      </c>
      <c r="L9" s="9" t="str">
        <f t="shared" si="3"/>
        <v>Yes</v>
      </c>
    </row>
    <row r="10" spans="1:12" x14ac:dyDescent="0.25">
      <c r="A10" s="18" t="s">
        <v>100</v>
      </c>
      <c r="B10" s="35" t="s">
        <v>213</v>
      </c>
      <c r="C10" s="36">
        <v>213</v>
      </c>
      <c r="D10" s="11" t="str">
        <f t="shared" si="0"/>
        <v>N/A</v>
      </c>
      <c r="E10" s="36">
        <v>213</v>
      </c>
      <c r="F10" s="11" t="str">
        <f t="shared" si="1"/>
        <v>N/A</v>
      </c>
      <c r="G10" s="36">
        <v>229</v>
      </c>
      <c r="H10" s="11" t="str">
        <f t="shared" si="2"/>
        <v>N/A</v>
      </c>
      <c r="I10" s="12">
        <v>0</v>
      </c>
      <c r="J10" s="12">
        <v>7.5119999999999996</v>
      </c>
      <c r="K10" s="43" t="s">
        <v>739</v>
      </c>
      <c r="L10" s="9" t="str">
        <f t="shared" si="3"/>
        <v>Yes</v>
      </c>
    </row>
    <row r="11" spans="1:12" x14ac:dyDescent="0.25">
      <c r="A11" s="18" t="s">
        <v>990</v>
      </c>
      <c r="B11" s="35" t="s">
        <v>213</v>
      </c>
      <c r="C11" s="36">
        <v>49</v>
      </c>
      <c r="D11" s="11" t="str">
        <f t="shared" si="0"/>
        <v>N/A</v>
      </c>
      <c r="E11" s="36">
        <v>56</v>
      </c>
      <c r="F11" s="11" t="str">
        <f t="shared" si="1"/>
        <v>N/A</v>
      </c>
      <c r="G11" s="36">
        <v>60</v>
      </c>
      <c r="H11" s="11" t="str">
        <f t="shared" si="2"/>
        <v>N/A</v>
      </c>
      <c r="I11" s="12">
        <v>14.29</v>
      </c>
      <c r="J11" s="12">
        <v>7.1429999999999998</v>
      </c>
      <c r="K11" s="43" t="s">
        <v>739</v>
      </c>
      <c r="L11" s="9" t="str">
        <f t="shared" si="3"/>
        <v>Yes</v>
      </c>
    </row>
    <row r="12" spans="1:12" x14ac:dyDescent="0.25">
      <c r="A12" s="18" t="s">
        <v>991</v>
      </c>
      <c r="B12" s="35" t="s">
        <v>213</v>
      </c>
      <c r="C12" s="36">
        <v>100</v>
      </c>
      <c r="D12" s="11" t="str">
        <f t="shared" si="0"/>
        <v>N/A</v>
      </c>
      <c r="E12" s="36">
        <v>97</v>
      </c>
      <c r="F12" s="11" t="str">
        <f t="shared" si="1"/>
        <v>N/A</v>
      </c>
      <c r="G12" s="36">
        <v>108</v>
      </c>
      <c r="H12" s="11" t="str">
        <f t="shared" si="2"/>
        <v>N/A</v>
      </c>
      <c r="I12" s="12">
        <v>-3</v>
      </c>
      <c r="J12" s="12">
        <v>11.34</v>
      </c>
      <c r="K12" s="43" t="s">
        <v>739</v>
      </c>
      <c r="L12" s="9" t="str">
        <f t="shared" si="3"/>
        <v>Yes</v>
      </c>
    </row>
    <row r="13" spans="1:12" x14ac:dyDescent="0.25">
      <c r="A13" s="18" t="s">
        <v>992</v>
      </c>
      <c r="B13" s="35" t="s">
        <v>213</v>
      </c>
      <c r="C13" s="36">
        <v>0</v>
      </c>
      <c r="D13" s="11" t="str">
        <f t="shared" si="0"/>
        <v>N/A</v>
      </c>
      <c r="E13" s="36">
        <v>0</v>
      </c>
      <c r="F13" s="11" t="str">
        <f t="shared" si="1"/>
        <v>N/A</v>
      </c>
      <c r="G13" s="36">
        <v>11</v>
      </c>
      <c r="H13" s="11" t="str">
        <f t="shared" si="2"/>
        <v>N/A</v>
      </c>
      <c r="I13" s="12" t="s">
        <v>1746</v>
      </c>
      <c r="J13" s="12" t="s">
        <v>1746</v>
      </c>
      <c r="K13" s="43" t="s">
        <v>739</v>
      </c>
      <c r="L13" s="9" t="str">
        <f t="shared" si="3"/>
        <v>N/A</v>
      </c>
    </row>
    <row r="14" spans="1:12" x14ac:dyDescent="0.25">
      <c r="A14" s="18" t="s">
        <v>993</v>
      </c>
      <c r="B14" s="35" t="s">
        <v>213</v>
      </c>
      <c r="C14" s="36">
        <v>39</v>
      </c>
      <c r="D14" s="11" t="str">
        <f t="shared" si="0"/>
        <v>N/A</v>
      </c>
      <c r="E14" s="36">
        <v>35</v>
      </c>
      <c r="F14" s="11" t="str">
        <f t="shared" si="1"/>
        <v>N/A</v>
      </c>
      <c r="G14" s="36">
        <v>29</v>
      </c>
      <c r="H14" s="11" t="str">
        <f t="shared" si="2"/>
        <v>N/A</v>
      </c>
      <c r="I14" s="12">
        <v>-10.3</v>
      </c>
      <c r="J14" s="12">
        <v>-17.100000000000001</v>
      </c>
      <c r="K14" s="43" t="s">
        <v>739</v>
      </c>
      <c r="L14" s="9" t="str">
        <f t="shared" si="3"/>
        <v>Yes</v>
      </c>
    </row>
    <row r="15" spans="1:12" x14ac:dyDescent="0.25">
      <c r="A15" s="4" t="s">
        <v>994</v>
      </c>
      <c r="B15" s="35" t="s">
        <v>213</v>
      </c>
      <c r="C15" s="36">
        <v>25</v>
      </c>
      <c r="D15" s="11" t="str">
        <f t="shared" si="0"/>
        <v>N/A</v>
      </c>
      <c r="E15" s="36">
        <v>25</v>
      </c>
      <c r="F15" s="11" t="str">
        <f t="shared" si="1"/>
        <v>N/A</v>
      </c>
      <c r="G15" s="36">
        <v>31</v>
      </c>
      <c r="H15" s="11" t="str">
        <f t="shared" si="2"/>
        <v>N/A</v>
      </c>
      <c r="I15" s="12">
        <v>0</v>
      </c>
      <c r="J15" s="12">
        <v>24</v>
      </c>
      <c r="K15" s="43" t="s">
        <v>739</v>
      </c>
      <c r="L15" s="9" t="str">
        <f t="shared" si="3"/>
        <v>Yes</v>
      </c>
    </row>
    <row r="16" spans="1:12" x14ac:dyDescent="0.25">
      <c r="A16" s="4" t="s">
        <v>102</v>
      </c>
      <c r="B16" s="35" t="s">
        <v>213</v>
      </c>
      <c r="C16" s="36">
        <v>10298</v>
      </c>
      <c r="D16" s="11" t="str">
        <f t="shared" si="0"/>
        <v>N/A</v>
      </c>
      <c r="E16" s="36">
        <v>10549</v>
      </c>
      <c r="F16" s="11" t="str">
        <f t="shared" si="1"/>
        <v>N/A</v>
      </c>
      <c r="G16" s="36">
        <v>10857</v>
      </c>
      <c r="H16" s="11" t="str">
        <f t="shared" si="2"/>
        <v>N/A</v>
      </c>
      <c r="I16" s="12">
        <v>2.4369999999999998</v>
      </c>
      <c r="J16" s="12">
        <v>2.92</v>
      </c>
      <c r="K16" s="43" t="s">
        <v>739</v>
      </c>
      <c r="L16" s="9" t="str">
        <f t="shared" si="3"/>
        <v>Yes</v>
      </c>
    </row>
    <row r="17" spans="1:12" x14ac:dyDescent="0.25">
      <c r="A17" s="4" t="s">
        <v>995</v>
      </c>
      <c r="B17" s="35" t="s">
        <v>213</v>
      </c>
      <c r="C17" s="36">
        <v>8785</v>
      </c>
      <c r="D17" s="11" t="str">
        <f t="shared" si="0"/>
        <v>N/A</v>
      </c>
      <c r="E17" s="36">
        <v>9013</v>
      </c>
      <c r="F17" s="11" t="str">
        <f t="shared" si="1"/>
        <v>N/A</v>
      </c>
      <c r="G17" s="36">
        <v>9347</v>
      </c>
      <c r="H17" s="11" t="str">
        <f t="shared" si="2"/>
        <v>N/A</v>
      </c>
      <c r="I17" s="12">
        <v>2.5950000000000002</v>
      </c>
      <c r="J17" s="12">
        <v>3.706</v>
      </c>
      <c r="K17" s="43" t="s">
        <v>739</v>
      </c>
      <c r="L17" s="9" t="str">
        <f t="shared" si="3"/>
        <v>Yes</v>
      </c>
    </row>
    <row r="18" spans="1:12" x14ac:dyDescent="0.25">
      <c r="A18" s="4" t="s">
        <v>996</v>
      </c>
      <c r="B18" s="35" t="s">
        <v>213</v>
      </c>
      <c r="C18" s="36">
        <v>532</v>
      </c>
      <c r="D18" s="11" t="str">
        <f t="shared" si="0"/>
        <v>N/A</v>
      </c>
      <c r="E18" s="36">
        <v>550</v>
      </c>
      <c r="F18" s="11" t="str">
        <f t="shared" si="1"/>
        <v>N/A</v>
      </c>
      <c r="G18" s="36">
        <v>523</v>
      </c>
      <c r="H18" s="11" t="str">
        <f t="shared" si="2"/>
        <v>N/A</v>
      </c>
      <c r="I18" s="12">
        <v>3.383</v>
      </c>
      <c r="J18" s="12">
        <v>-4.91</v>
      </c>
      <c r="K18" s="43" t="s">
        <v>739</v>
      </c>
      <c r="L18" s="9" t="str">
        <f t="shared" si="3"/>
        <v>Yes</v>
      </c>
    </row>
    <row r="19" spans="1:12" x14ac:dyDescent="0.25">
      <c r="A19" s="4" t="s">
        <v>997</v>
      </c>
      <c r="B19" s="35" t="s">
        <v>213</v>
      </c>
      <c r="C19" s="36">
        <v>107</v>
      </c>
      <c r="D19" s="11" t="str">
        <f t="shared" si="0"/>
        <v>N/A</v>
      </c>
      <c r="E19" s="36">
        <v>94</v>
      </c>
      <c r="F19" s="11" t="str">
        <f t="shared" si="1"/>
        <v>N/A</v>
      </c>
      <c r="G19" s="36">
        <v>81</v>
      </c>
      <c r="H19" s="11" t="str">
        <f t="shared" si="2"/>
        <v>N/A</v>
      </c>
      <c r="I19" s="12">
        <v>-12.1</v>
      </c>
      <c r="J19" s="12">
        <v>-13.8</v>
      </c>
      <c r="K19" s="43" t="s">
        <v>739</v>
      </c>
      <c r="L19" s="9" t="str">
        <f t="shared" si="3"/>
        <v>Yes</v>
      </c>
    </row>
    <row r="20" spans="1:12" x14ac:dyDescent="0.25">
      <c r="A20" s="4" t="s">
        <v>998</v>
      </c>
      <c r="B20" s="35" t="s">
        <v>213</v>
      </c>
      <c r="C20" s="36">
        <v>866</v>
      </c>
      <c r="D20" s="11" t="str">
        <f t="shared" si="0"/>
        <v>N/A</v>
      </c>
      <c r="E20" s="36">
        <v>887</v>
      </c>
      <c r="F20" s="11" t="str">
        <f t="shared" si="1"/>
        <v>N/A</v>
      </c>
      <c r="G20" s="36">
        <v>902</v>
      </c>
      <c r="H20" s="11" t="str">
        <f t="shared" si="2"/>
        <v>N/A</v>
      </c>
      <c r="I20" s="12">
        <v>2.4249999999999998</v>
      </c>
      <c r="J20" s="12">
        <v>1.6910000000000001</v>
      </c>
      <c r="K20" s="43" t="s">
        <v>739</v>
      </c>
      <c r="L20" s="9" t="str">
        <f t="shared" si="3"/>
        <v>Yes</v>
      </c>
    </row>
    <row r="21" spans="1:12" x14ac:dyDescent="0.25">
      <c r="A21" s="2" t="s">
        <v>999</v>
      </c>
      <c r="B21" s="35" t="s">
        <v>213</v>
      </c>
      <c r="C21" s="36">
        <v>11</v>
      </c>
      <c r="D21" s="11" t="str">
        <f t="shared" si="0"/>
        <v>N/A</v>
      </c>
      <c r="E21" s="36">
        <v>11</v>
      </c>
      <c r="F21" s="11" t="str">
        <f t="shared" si="1"/>
        <v>N/A</v>
      </c>
      <c r="G21" s="36">
        <v>11</v>
      </c>
      <c r="H21" s="11" t="str">
        <f t="shared" si="2"/>
        <v>N/A</v>
      </c>
      <c r="I21" s="12">
        <v>-37.5</v>
      </c>
      <c r="J21" s="12">
        <v>-20</v>
      </c>
      <c r="K21" s="43" t="s">
        <v>739</v>
      </c>
      <c r="L21" s="9" t="str">
        <f t="shared" si="3"/>
        <v>Yes</v>
      </c>
    </row>
    <row r="22" spans="1:12" x14ac:dyDescent="0.25">
      <c r="A22" s="4" t="s">
        <v>1716</v>
      </c>
      <c r="B22" s="35" t="s">
        <v>213</v>
      </c>
      <c r="C22" s="36">
        <v>67563</v>
      </c>
      <c r="D22" s="11" t="str">
        <f t="shared" si="0"/>
        <v>N/A</v>
      </c>
      <c r="E22" s="36">
        <v>68600</v>
      </c>
      <c r="F22" s="11" t="str">
        <f t="shared" si="1"/>
        <v>N/A</v>
      </c>
      <c r="G22" s="36">
        <v>68765</v>
      </c>
      <c r="H22" s="11" t="str">
        <f t="shared" si="2"/>
        <v>N/A</v>
      </c>
      <c r="I22" s="12">
        <v>1.5349999999999999</v>
      </c>
      <c r="J22" s="12">
        <v>0.24049999999999999</v>
      </c>
      <c r="K22" s="43" t="s">
        <v>739</v>
      </c>
      <c r="L22" s="9" t="str">
        <f t="shared" si="3"/>
        <v>Yes</v>
      </c>
    </row>
    <row r="23" spans="1:12" x14ac:dyDescent="0.25">
      <c r="A23" s="4" t="s">
        <v>1000</v>
      </c>
      <c r="B23" s="35" t="s">
        <v>213</v>
      </c>
      <c r="C23" s="36">
        <v>10229</v>
      </c>
      <c r="D23" s="11" t="str">
        <f t="shared" si="0"/>
        <v>N/A</v>
      </c>
      <c r="E23" s="36">
        <v>10175</v>
      </c>
      <c r="F23" s="11" t="str">
        <f t="shared" si="1"/>
        <v>N/A</v>
      </c>
      <c r="G23" s="36">
        <v>10250</v>
      </c>
      <c r="H23" s="11" t="str">
        <f t="shared" si="2"/>
        <v>N/A</v>
      </c>
      <c r="I23" s="12">
        <v>-0.52800000000000002</v>
      </c>
      <c r="J23" s="12">
        <v>0.73709999999999998</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2687</v>
      </c>
      <c r="D25" s="11" t="str">
        <f t="shared" si="0"/>
        <v>N/A</v>
      </c>
      <c r="E25" s="36">
        <v>2745</v>
      </c>
      <c r="F25" s="11" t="str">
        <f t="shared" si="1"/>
        <v>N/A</v>
      </c>
      <c r="G25" s="36">
        <v>2602</v>
      </c>
      <c r="H25" s="11" t="str">
        <f t="shared" si="2"/>
        <v>N/A</v>
      </c>
      <c r="I25" s="12">
        <v>2.1589999999999998</v>
      </c>
      <c r="J25" s="12">
        <v>-5.21</v>
      </c>
      <c r="K25" s="43" t="s">
        <v>739</v>
      </c>
      <c r="L25" s="9" t="str">
        <f t="shared" si="3"/>
        <v>Yes</v>
      </c>
    </row>
    <row r="26" spans="1:12" x14ac:dyDescent="0.25">
      <c r="A26" s="4" t="s">
        <v>1003</v>
      </c>
      <c r="B26" s="35" t="s">
        <v>213</v>
      </c>
      <c r="C26" s="36">
        <v>46372</v>
      </c>
      <c r="D26" s="11" t="str">
        <f t="shared" si="0"/>
        <v>N/A</v>
      </c>
      <c r="E26" s="36">
        <v>47340</v>
      </c>
      <c r="F26" s="11" t="str">
        <f t="shared" si="1"/>
        <v>N/A</v>
      </c>
      <c r="G26" s="36">
        <v>47088</v>
      </c>
      <c r="H26" s="11" t="str">
        <f t="shared" si="2"/>
        <v>N/A</v>
      </c>
      <c r="I26" s="12">
        <v>2.0870000000000002</v>
      </c>
      <c r="J26" s="12">
        <v>-0.53200000000000003</v>
      </c>
      <c r="K26" s="43" t="s">
        <v>739</v>
      </c>
      <c r="L26" s="9" t="str">
        <f t="shared" si="3"/>
        <v>Yes</v>
      </c>
    </row>
    <row r="27" spans="1:12" x14ac:dyDescent="0.25">
      <c r="A27" s="4" t="s">
        <v>1004</v>
      </c>
      <c r="B27" s="35" t="s">
        <v>213</v>
      </c>
      <c r="C27" s="36">
        <v>4096</v>
      </c>
      <c r="D27" s="11" t="str">
        <f t="shared" si="0"/>
        <v>N/A</v>
      </c>
      <c r="E27" s="36">
        <v>4207</v>
      </c>
      <c r="F27" s="11" t="str">
        <f t="shared" si="1"/>
        <v>N/A</v>
      </c>
      <c r="G27" s="36">
        <v>4770</v>
      </c>
      <c r="H27" s="11" t="str">
        <f t="shared" si="2"/>
        <v>N/A</v>
      </c>
      <c r="I27" s="12">
        <v>2.71</v>
      </c>
      <c r="J27" s="12">
        <v>13.38</v>
      </c>
      <c r="K27" s="43" t="s">
        <v>739</v>
      </c>
      <c r="L27" s="9" t="str">
        <f t="shared" si="3"/>
        <v>Yes</v>
      </c>
    </row>
    <row r="28" spans="1:12" x14ac:dyDescent="0.25">
      <c r="A28" s="50" t="s">
        <v>1005</v>
      </c>
      <c r="B28" s="35" t="s">
        <v>213</v>
      </c>
      <c r="C28" s="36">
        <v>2482</v>
      </c>
      <c r="D28" s="11" t="str">
        <f t="shared" si="0"/>
        <v>N/A</v>
      </c>
      <c r="E28" s="36">
        <v>2481</v>
      </c>
      <c r="F28" s="11" t="str">
        <f t="shared" si="1"/>
        <v>N/A</v>
      </c>
      <c r="G28" s="36">
        <v>2497</v>
      </c>
      <c r="H28" s="11" t="str">
        <f t="shared" si="2"/>
        <v>N/A</v>
      </c>
      <c r="I28" s="12">
        <v>-0.04</v>
      </c>
      <c r="J28" s="12">
        <v>0.64490000000000003</v>
      </c>
      <c r="K28" s="43" t="s">
        <v>739</v>
      </c>
      <c r="L28" s="9" t="str">
        <f t="shared" si="3"/>
        <v>Yes</v>
      </c>
    </row>
    <row r="29" spans="1:12" x14ac:dyDescent="0.25">
      <c r="A29" s="50" t="s">
        <v>1006</v>
      </c>
      <c r="B29" s="35" t="s">
        <v>213</v>
      </c>
      <c r="C29" s="36">
        <v>1697</v>
      </c>
      <c r="D29" s="11" t="str">
        <f t="shared" si="0"/>
        <v>N/A</v>
      </c>
      <c r="E29" s="36">
        <v>1652</v>
      </c>
      <c r="F29" s="11" t="str">
        <f t="shared" si="1"/>
        <v>N/A</v>
      </c>
      <c r="G29" s="36">
        <v>1558</v>
      </c>
      <c r="H29" s="11" t="str">
        <f t="shared" si="2"/>
        <v>N/A</v>
      </c>
      <c r="I29" s="12">
        <v>-2.65</v>
      </c>
      <c r="J29" s="12">
        <v>-5.69</v>
      </c>
      <c r="K29" s="43" t="s">
        <v>739</v>
      </c>
      <c r="L29" s="9" t="str">
        <f t="shared" si="3"/>
        <v>Yes</v>
      </c>
    </row>
    <row r="30" spans="1:12" x14ac:dyDescent="0.25">
      <c r="A30" s="50" t="s">
        <v>106</v>
      </c>
      <c r="B30" s="35" t="s">
        <v>213</v>
      </c>
      <c r="C30" s="36">
        <v>66081</v>
      </c>
      <c r="D30" s="11" t="str">
        <f t="shared" si="0"/>
        <v>N/A</v>
      </c>
      <c r="E30" s="36">
        <v>72780</v>
      </c>
      <c r="F30" s="11" t="str">
        <f t="shared" si="1"/>
        <v>N/A</v>
      </c>
      <c r="G30" s="36">
        <v>74917</v>
      </c>
      <c r="H30" s="11" t="str">
        <f t="shared" si="2"/>
        <v>N/A</v>
      </c>
      <c r="I30" s="12">
        <v>10.14</v>
      </c>
      <c r="J30" s="12">
        <v>2.9359999999999999</v>
      </c>
      <c r="K30" s="43" t="s">
        <v>739</v>
      </c>
      <c r="L30" s="9" t="str">
        <f t="shared" si="3"/>
        <v>Yes</v>
      </c>
    </row>
    <row r="31" spans="1:12" x14ac:dyDescent="0.25">
      <c r="A31" s="44" t="s">
        <v>1007</v>
      </c>
      <c r="B31" s="35" t="s">
        <v>213</v>
      </c>
      <c r="C31" s="36">
        <v>5094</v>
      </c>
      <c r="D31" s="11" t="str">
        <f t="shared" si="0"/>
        <v>N/A</v>
      </c>
      <c r="E31" s="36">
        <v>5177</v>
      </c>
      <c r="F31" s="11" t="str">
        <f t="shared" si="1"/>
        <v>N/A</v>
      </c>
      <c r="G31" s="36">
        <v>5156</v>
      </c>
      <c r="H31" s="11" t="str">
        <f t="shared" si="2"/>
        <v>N/A</v>
      </c>
      <c r="I31" s="12">
        <v>1.629</v>
      </c>
      <c r="J31" s="12">
        <v>-0.40600000000000003</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6442</v>
      </c>
      <c r="D33" s="11" t="str">
        <f t="shared" si="0"/>
        <v>N/A</v>
      </c>
      <c r="E33" s="36">
        <v>6792</v>
      </c>
      <c r="F33" s="11" t="str">
        <f t="shared" si="1"/>
        <v>N/A</v>
      </c>
      <c r="G33" s="36">
        <v>6883</v>
      </c>
      <c r="H33" s="11" t="str">
        <f t="shared" si="2"/>
        <v>N/A</v>
      </c>
      <c r="I33" s="12">
        <v>5.4329999999999998</v>
      </c>
      <c r="J33" s="12">
        <v>1.34</v>
      </c>
      <c r="K33" s="43" t="s">
        <v>739</v>
      </c>
      <c r="L33" s="9" t="str">
        <f t="shared" si="3"/>
        <v>Yes</v>
      </c>
    </row>
    <row r="34" spans="1:12" x14ac:dyDescent="0.25">
      <c r="A34" s="44" t="s">
        <v>1010</v>
      </c>
      <c r="B34" s="35" t="s">
        <v>213</v>
      </c>
      <c r="C34" s="36">
        <v>2419</v>
      </c>
      <c r="D34" s="11" t="str">
        <f t="shared" si="0"/>
        <v>N/A</v>
      </c>
      <c r="E34" s="36">
        <v>2402</v>
      </c>
      <c r="F34" s="11" t="str">
        <f t="shared" si="1"/>
        <v>N/A</v>
      </c>
      <c r="G34" s="36">
        <v>2374</v>
      </c>
      <c r="H34" s="11" t="str">
        <f t="shared" si="2"/>
        <v>N/A</v>
      </c>
      <c r="I34" s="12">
        <v>-0.70299999999999996</v>
      </c>
      <c r="J34" s="12">
        <v>-1.17</v>
      </c>
      <c r="K34" s="43" t="s">
        <v>739</v>
      </c>
      <c r="L34" s="9" t="str">
        <f t="shared" si="3"/>
        <v>Yes</v>
      </c>
    </row>
    <row r="35" spans="1:12" x14ac:dyDescent="0.25">
      <c r="A35" s="44" t="s">
        <v>1011</v>
      </c>
      <c r="B35" s="35" t="s">
        <v>213</v>
      </c>
      <c r="C35" s="36">
        <v>3079</v>
      </c>
      <c r="D35" s="11" t="str">
        <f t="shared" si="0"/>
        <v>N/A</v>
      </c>
      <c r="E35" s="36">
        <v>3321</v>
      </c>
      <c r="F35" s="11" t="str">
        <f t="shared" si="1"/>
        <v>N/A</v>
      </c>
      <c r="G35" s="36">
        <v>3841</v>
      </c>
      <c r="H35" s="11" t="str">
        <f t="shared" si="2"/>
        <v>N/A</v>
      </c>
      <c r="I35" s="12">
        <v>7.86</v>
      </c>
      <c r="J35" s="12">
        <v>15.66</v>
      </c>
      <c r="K35" s="43" t="s">
        <v>739</v>
      </c>
      <c r="L35" s="9" t="str">
        <f t="shared" si="3"/>
        <v>Yes</v>
      </c>
    </row>
    <row r="36" spans="1:12" x14ac:dyDescent="0.25">
      <c r="A36" s="44" t="s">
        <v>1012</v>
      </c>
      <c r="B36" s="35" t="s">
        <v>213</v>
      </c>
      <c r="C36" s="36">
        <v>49047</v>
      </c>
      <c r="D36" s="11" t="str">
        <f t="shared" si="0"/>
        <v>N/A</v>
      </c>
      <c r="E36" s="36">
        <v>55088</v>
      </c>
      <c r="F36" s="11" t="str">
        <f t="shared" si="1"/>
        <v>N/A</v>
      </c>
      <c r="G36" s="36">
        <v>56663</v>
      </c>
      <c r="H36" s="11" t="str">
        <f t="shared" si="2"/>
        <v>N/A</v>
      </c>
      <c r="I36" s="12">
        <v>12.32</v>
      </c>
      <c r="J36" s="12">
        <v>2.859</v>
      </c>
      <c r="K36" s="43" t="s">
        <v>739</v>
      </c>
      <c r="L36" s="9" t="str">
        <f t="shared" si="3"/>
        <v>Yes</v>
      </c>
    </row>
    <row r="37" spans="1:12" x14ac:dyDescent="0.25">
      <c r="A37" s="44" t="s">
        <v>122</v>
      </c>
      <c r="B37" s="35" t="s">
        <v>213</v>
      </c>
      <c r="C37" s="36">
        <v>110</v>
      </c>
      <c r="D37" s="11" t="str">
        <f t="shared" si="0"/>
        <v>N/A</v>
      </c>
      <c r="E37" s="36">
        <v>84</v>
      </c>
      <c r="F37" s="11" t="str">
        <f t="shared" si="1"/>
        <v>N/A</v>
      </c>
      <c r="G37" s="36">
        <v>87</v>
      </c>
      <c r="H37" s="11" t="str">
        <f t="shared" si="2"/>
        <v>N/A</v>
      </c>
      <c r="I37" s="12">
        <v>-23.6</v>
      </c>
      <c r="J37" s="12">
        <v>3.5710000000000002</v>
      </c>
      <c r="K37" s="43" t="s">
        <v>739</v>
      </c>
      <c r="L37" s="9" t="str">
        <f t="shared" si="3"/>
        <v>Yes</v>
      </c>
    </row>
    <row r="38" spans="1:12" x14ac:dyDescent="0.25">
      <c r="A38" s="44" t="s">
        <v>84</v>
      </c>
      <c r="B38" s="35" t="s">
        <v>213</v>
      </c>
      <c r="C38" s="45">
        <v>644119558</v>
      </c>
      <c r="D38" s="11" t="str">
        <f t="shared" si="0"/>
        <v>N/A</v>
      </c>
      <c r="E38" s="45">
        <v>672997639</v>
      </c>
      <c r="F38" s="11" t="str">
        <f t="shared" si="1"/>
        <v>N/A</v>
      </c>
      <c r="G38" s="45">
        <v>715440364</v>
      </c>
      <c r="H38" s="11" t="str">
        <f t="shared" si="2"/>
        <v>N/A</v>
      </c>
      <c r="I38" s="12">
        <v>4.4829999999999997</v>
      </c>
      <c r="J38" s="12">
        <v>6.3070000000000004</v>
      </c>
      <c r="K38" s="43" t="s">
        <v>739</v>
      </c>
      <c r="L38" s="9" t="str">
        <f t="shared" si="3"/>
        <v>Yes</v>
      </c>
    </row>
    <row r="39" spans="1:12" x14ac:dyDescent="0.25">
      <c r="A39" s="44" t="s">
        <v>1301</v>
      </c>
      <c r="B39" s="35" t="s">
        <v>213</v>
      </c>
      <c r="C39" s="45">
        <v>4468.2429191000001</v>
      </c>
      <c r="D39" s="11" t="str">
        <f t="shared" si="0"/>
        <v>N/A</v>
      </c>
      <c r="E39" s="45">
        <v>4423.4835811000003</v>
      </c>
      <c r="F39" s="11" t="str">
        <f t="shared" si="1"/>
        <v>N/A</v>
      </c>
      <c r="G39" s="45">
        <v>4622.6633671</v>
      </c>
      <c r="H39" s="11" t="str">
        <f t="shared" si="2"/>
        <v>N/A</v>
      </c>
      <c r="I39" s="12">
        <v>-1</v>
      </c>
      <c r="J39" s="12">
        <v>4.5030000000000001</v>
      </c>
      <c r="K39" s="43" t="s">
        <v>739</v>
      </c>
      <c r="L39" s="9" t="str">
        <f t="shared" si="3"/>
        <v>Yes</v>
      </c>
    </row>
    <row r="40" spans="1:12" x14ac:dyDescent="0.25">
      <c r="A40" s="44" t="s">
        <v>1302</v>
      </c>
      <c r="B40" s="35" t="s">
        <v>213</v>
      </c>
      <c r="C40" s="45">
        <v>5149.2490047000001</v>
      </c>
      <c r="D40" s="11" t="str">
        <f>IF($B40="N/A","N/A",IF(C40&gt;10,"No",IF(C40&lt;-10,"No","Yes")))</f>
        <v>N/A</v>
      </c>
      <c r="E40" s="45">
        <v>5131.3151538000002</v>
      </c>
      <c r="F40" s="11" t="str">
        <f>IF($B40="N/A","N/A",IF(E40&gt;10,"No",IF(E40&lt;-10,"No","Yes")))</f>
        <v>N/A</v>
      </c>
      <c r="G40" s="45">
        <v>5358.6623124999996</v>
      </c>
      <c r="H40" s="11" t="str">
        <f>IF($B40="N/A","N/A",IF(G40&gt;10,"No",IF(G40&lt;-10,"No","Yes")))</f>
        <v>N/A</v>
      </c>
      <c r="I40" s="12">
        <v>-0.34799999999999998</v>
      </c>
      <c r="J40" s="12">
        <v>4.431</v>
      </c>
      <c r="K40" s="43" t="s">
        <v>739</v>
      </c>
      <c r="L40" s="9" t="str">
        <f>IF(J40="Div by 0", "N/A", IF(K40="N/A","N/A", IF(J40&gt;VALUE(MID(K40,1,2)), "No", IF(J40&lt;-1*VALUE(MID(K40,1,2)), "No", "Yes"))))</f>
        <v>Yes</v>
      </c>
    </row>
    <row r="41" spans="1:12" x14ac:dyDescent="0.25">
      <c r="A41" s="44" t="s">
        <v>107</v>
      </c>
      <c r="B41" s="35" t="s">
        <v>213</v>
      </c>
      <c r="C41" s="45">
        <v>5501940</v>
      </c>
      <c r="D41" s="11" t="str">
        <f t="shared" ref="D41:D44" si="4">IF($B41="N/A","N/A",IF(C41&gt;10,"No",IF(C41&lt;-10,"No","Yes")))</f>
        <v>N/A</v>
      </c>
      <c r="E41" s="45">
        <v>5835880</v>
      </c>
      <c r="F41" s="11" t="str">
        <f t="shared" ref="F41:F44" si="5">IF($B41="N/A","N/A",IF(E41&gt;10,"No",IF(E41&lt;-10,"No","Yes")))</f>
        <v>N/A</v>
      </c>
      <c r="G41" s="45">
        <v>5978395</v>
      </c>
      <c r="H41" s="11" t="str">
        <f t="shared" ref="H41:H44" si="6">IF($B41="N/A","N/A",IF(G41&gt;10,"No",IF(G41&lt;-10,"No","Yes")))</f>
        <v>N/A</v>
      </c>
      <c r="I41" s="12">
        <v>6.069</v>
      </c>
      <c r="J41" s="12">
        <v>2.4420000000000002</v>
      </c>
      <c r="K41" s="43" t="s">
        <v>739</v>
      </c>
      <c r="L41" s="9" t="str">
        <f t="shared" ref="L41:L43" si="7">IF(J41="Div by 0", "N/A", IF(K41="N/A","N/A", IF(J41&gt;VALUE(MID(K41,1,2)), "No", IF(J41&lt;-1*VALUE(MID(K41,1,2)), "No", "Yes"))))</f>
        <v>Yes</v>
      </c>
    </row>
    <row r="42" spans="1:12" x14ac:dyDescent="0.25">
      <c r="A42" s="44" t="s">
        <v>158</v>
      </c>
      <c r="B42" s="43" t="s">
        <v>217</v>
      </c>
      <c r="C42" s="1">
        <v>0</v>
      </c>
      <c r="D42" s="11" t="str">
        <f>IF($B42="N/A","N/A",IF(C42&gt;0,"No",IF(C42&lt;0,"No","Yes")))</f>
        <v>Yes</v>
      </c>
      <c r="E42" s="1">
        <v>0</v>
      </c>
      <c r="F42" s="11" t="str">
        <f>IF($B42="N/A","N/A",IF(E42&gt;0,"No",IF(E42&lt;0,"No","Yes")))</f>
        <v>Yes</v>
      </c>
      <c r="G42" s="1">
        <v>0</v>
      </c>
      <c r="H42" s="11" t="str">
        <f>IF($B42="N/A","N/A",IF(G42&gt;0,"No",IF(G42&lt;0,"No","Yes")))</f>
        <v>Yes</v>
      </c>
      <c r="I42" s="12" t="s">
        <v>1746</v>
      </c>
      <c r="J42" s="12" t="s">
        <v>1746</v>
      </c>
      <c r="K42" s="43" t="s">
        <v>739</v>
      </c>
      <c r="L42" s="9" t="str">
        <f t="shared" si="7"/>
        <v>N/A</v>
      </c>
    </row>
    <row r="43" spans="1:12" x14ac:dyDescent="0.25">
      <c r="A43" s="44" t="s">
        <v>156</v>
      </c>
      <c r="B43" s="35" t="s">
        <v>213</v>
      </c>
      <c r="C43" s="45">
        <v>0</v>
      </c>
      <c r="D43" s="11" t="str">
        <f t="shared" si="4"/>
        <v>N/A</v>
      </c>
      <c r="E43" s="45">
        <v>0</v>
      </c>
      <c r="F43" s="11" t="str">
        <f t="shared" si="5"/>
        <v>N/A</v>
      </c>
      <c r="G43" s="45">
        <v>0</v>
      </c>
      <c r="H43" s="11" t="str">
        <f t="shared" si="6"/>
        <v>N/A</v>
      </c>
      <c r="I43" s="12" t="s">
        <v>1746</v>
      </c>
      <c r="J43" s="12" t="s">
        <v>1746</v>
      </c>
      <c r="K43" s="43" t="s">
        <v>739</v>
      </c>
      <c r="L43" s="9" t="str">
        <f t="shared" si="7"/>
        <v>N/A</v>
      </c>
    </row>
    <row r="44" spans="1:12" x14ac:dyDescent="0.25">
      <c r="A44" s="44" t="s">
        <v>1303</v>
      </c>
      <c r="B44" s="35" t="s">
        <v>213</v>
      </c>
      <c r="C44" s="45" t="s">
        <v>1746</v>
      </c>
      <c r="D44" s="11" t="str">
        <f t="shared" si="4"/>
        <v>N/A</v>
      </c>
      <c r="E44" s="45" t="s">
        <v>1746</v>
      </c>
      <c r="F44" s="11" t="str">
        <f t="shared" si="5"/>
        <v>N/A</v>
      </c>
      <c r="G44" s="45" t="s">
        <v>1746</v>
      </c>
      <c r="H44" s="11" t="str">
        <f t="shared" si="6"/>
        <v>N/A</v>
      </c>
      <c r="I44" s="12" t="s">
        <v>1746</v>
      </c>
      <c r="J44" s="12" t="s">
        <v>1746</v>
      </c>
      <c r="K44" s="43" t="s">
        <v>739</v>
      </c>
      <c r="L44" s="9" t="str">
        <f>IF(J44="Div by 0", "N/A", IF(OR(J44="N/A",K44="N/A"),"N/A", IF(J44&gt;VALUE(MID(K44,1,2)), "No", IF(J44&lt;-1*VALUE(MID(K44,1,2)), "No", "Yes"))))</f>
        <v>N/A</v>
      </c>
    </row>
    <row r="45" spans="1:12" x14ac:dyDescent="0.25">
      <c r="A45" s="44" t="s">
        <v>1304</v>
      </c>
      <c r="B45" s="35" t="s">
        <v>213</v>
      </c>
      <c r="C45" s="45">
        <v>11996.009389999999</v>
      </c>
      <c r="D45" s="11" t="str">
        <f t="shared" ref="D45:D71" si="8">IF($B45="N/A","N/A",IF(C45&gt;10,"No",IF(C45&lt;-10,"No","Yes")))</f>
        <v>N/A</v>
      </c>
      <c r="E45" s="45">
        <v>11761.272300000001</v>
      </c>
      <c r="F45" s="11" t="str">
        <f t="shared" ref="F45:F71" si="9">IF($B45="N/A","N/A",IF(E45&gt;10,"No",IF(E45&lt;-10,"No","Yes")))</f>
        <v>N/A</v>
      </c>
      <c r="G45" s="45">
        <v>12162.39738</v>
      </c>
      <c r="H45" s="11" t="str">
        <f t="shared" ref="H45:H71" si="10">IF($B45="N/A","N/A",IF(G45&gt;10,"No",IF(G45&lt;-10,"No","Yes")))</f>
        <v>N/A</v>
      </c>
      <c r="I45" s="12">
        <v>-1.96</v>
      </c>
      <c r="J45" s="12">
        <v>3.411</v>
      </c>
      <c r="K45" s="43" t="s">
        <v>739</v>
      </c>
      <c r="L45" s="9" t="str">
        <f t="shared" ref="L45:L71" si="11">IF(J45="Div by 0", "N/A", IF(K45="N/A","N/A", IF(J45&gt;VALUE(MID(K45,1,2)), "No", IF(J45&lt;-1*VALUE(MID(K45,1,2)), "No", "Yes"))))</f>
        <v>Yes</v>
      </c>
    </row>
    <row r="46" spans="1:12" x14ac:dyDescent="0.25">
      <c r="A46" s="44" t="s">
        <v>1305</v>
      </c>
      <c r="B46" s="35" t="s">
        <v>213</v>
      </c>
      <c r="C46" s="45">
        <v>13399.877551</v>
      </c>
      <c r="D46" s="11" t="str">
        <f t="shared" si="8"/>
        <v>N/A</v>
      </c>
      <c r="E46" s="45">
        <v>16952.732143000001</v>
      </c>
      <c r="F46" s="11" t="str">
        <f t="shared" si="9"/>
        <v>N/A</v>
      </c>
      <c r="G46" s="45">
        <v>16138.533332999999</v>
      </c>
      <c r="H46" s="11" t="str">
        <f t="shared" si="10"/>
        <v>N/A</v>
      </c>
      <c r="I46" s="12">
        <v>26.51</v>
      </c>
      <c r="J46" s="12">
        <v>-4.8</v>
      </c>
      <c r="K46" s="43" t="s">
        <v>739</v>
      </c>
      <c r="L46" s="9" t="str">
        <f t="shared" si="11"/>
        <v>Yes</v>
      </c>
    </row>
    <row r="47" spans="1:12" x14ac:dyDescent="0.25">
      <c r="A47" s="44" t="s">
        <v>1306</v>
      </c>
      <c r="B47" s="35" t="s">
        <v>213</v>
      </c>
      <c r="C47" s="45">
        <v>3724.25</v>
      </c>
      <c r="D47" s="11" t="str">
        <f t="shared" si="8"/>
        <v>N/A</v>
      </c>
      <c r="E47" s="45">
        <v>4490.0412371000002</v>
      </c>
      <c r="F47" s="11" t="str">
        <f t="shared" si="9"/>
        <v>N/A</v>
      </c>
      <c r="G47" s="45">
        <v>5938.2592592999999</v>
      </c>
      <c r="H47" s="11" t="str">
        <f t="shared" si="10"/>
        <v>N/A</v>
      </c>
      <c r="I47" s="12">
        <v>20.56</v>
      </c>
      <c r="J47" s="12">
        <v>32.25</v>
      </c>
      <c r="K47" s="43" t="s">
        <v>739</v>
      </c>
      <c r="L47" s="9" t="str">
        <f t="shared" si="11"/>
        <v>No</v>
      </c>
    </row>
    <row r="48" spans="1:12" x14ac:dyDescent="0.25">
      <c r="A48" s="44" t="s">
        <v>1307</v>
      </c>
      <c r="B48" s="35" t="s">
        <v>213</v>
      </c>
      <c r="C48" s="45" t="s">
        <v>1746</v>
      </c>
      <c r="D48" s="11" t="str">
        <f t="shared" si="8"/>
        <v>N/A</v>
      </c>
      <c r="E48" s="45" t="s">
        <v>1746</v>
      </c>
      <c r="F48" s="11" t="str">
        <f t="shared" si="9"/>
        <v>N/A</v>
      </c>
      <c r="G48" s="45">
        <v>1268</v>
      </c>
      <c r="H48" s="11" t="str">
        <f t="shared" si="10"/>
        <v>N/A</v>
      </c>
      <c r="I48" s="12" t="s">
        <v>1746</v>
      </c>
      <c r="J48" s="12" t="s">
        <v>1746</v>
      </c>
      <c r="K48" s="43" t="s">
        <v>739</v>
      </c>
      <c r="L48" s="9" t="str">
        <f t="shared" si="11"/>
        <v>N/A</v>
      </c>
    </row>
    <row r="49" spans="1:12" x14ac:dyDescent="0.25">
      <c r="A49" s="44" t="s">
        <v>1308</v>
      </c>
      <c r="B49" s="35" t="s">
        <v>213</v>
      </c>
      <c r="C49" s="45">
        <v>38549.897435999999</v>
      </c>
      <c r="D49" s="11" t="str">
        <f t="shared" si="8"/>
        <v>N/A</v>
      </c>
      <c r="E49" s="45">
        <v>31734.828570999998</v>
      </c>
      <c r="F49" s="11" t="str">
        <f t="shared" si="9"/>
        <v>N/A</v>
      </c>
      <c r="G49" s="45">
        <v>37601.068965999999</v>
      </c>
      <c r="H49" s="11" t="str">
        <f t="shared" si="10"/>
        <v>N/A</v>
      </c>
      <c r="I49" s="12">
        <v>-17.7</v>
      </c>
      <c r="J49" s="12">
        <v>18.489999999999998</v>
      </c>
      <c r="K49" s="43" t="s">
        <v>739</v>
      </c>
      <c r="L49" s="9" t="str">
        <f t="shared" si="11"/>
        <v>Yes</v>
      </c>
    </row>
    <row r="50" spans="1:12" x14ac:dyDescent="0.25">
      <c r="A50" s="44" t="s">
        <v>1309</v>
      </c>
      <c r="B50" s="35" t="s">
        <v>213</v>
      </c>
      <c r="C50" s="45">
        <v>907.4</v>
      </c>
      <c r="D50" s="11" t="str">
        <f t="shared" si="8"/>
        <v>N/A</v>
      </c>
      <c r="E50" s="45">
        <v>381.8</v>
      </c>
      <c r="F50" s="11" t="str">
        <f t="shared" si="9"/>
        <v>N/A</v>
      </c>
      <c r="G50" s="45">
        <v>2704.7096774000001</v>
      </c>
      <c r="H50" s="11" t="str">
        <f t="shared" si="10"/>
        <v>N/A</v>
      </c>
      <c r="I50" s="12">
        <v>-57.9</v>
      </c>
      <c r="J50" s="12">
        <v>608.4</v>
      </c>
      <c r="K50" s="43" t="s">
        <v>739</v>
      </c>
      <c r="L50" s="9" t="str">
        <f t="shared" si="11"/>
        <v>No</v>
      </c>
    </row>
    <row r="51" spans="1:12" x14ac:dyDescent="0.25">
      <c r="A51" s="44" t="s">
        <v>1310</v>
      </c>
      <c r="B51" s="35" t="s">
        <v>213</v>
      </c>
      <c r="C51" s="45">
        <v>21103.445911999999</v>
      </c>
      <c r="D51" s="11" t="str">
        <f t="shared" si="8"/>
        <v>N/A</v>
      </c>
      <c r="E51" s="45">
        <v>21282.863304999999</v>
      </c>
      <c r="F51" s="11" t="str">
        <f t="shared" si="9"/>
        <v>N/A</v>
      </c>
      <c r="G51" s="45">
        <v>22171.266371999998</v>
      </c>
      <c r="H51" s="11" t="str">
        <f t="shared" si="10"/>
        <v>N/A</v>
      </c>
      <c r="I51" s="12">
        <v>0.85019999999999996</v>
      </c>
      <c r="J51" s="12">
        <v>4.1740000000000004</v>
      </c>
      <c r="K51" s="43" t="s">
        <v>739</v>
      </c>
      <c r="L51" s="9" t="str">
        <f t="shared" si="11"/>
        <v>Yes</v>
      </c>
    </row>
    <row r="52" spans="1:12" x14ac:dyDescent="0.25">
      <c r="A52" s="44" t="s">
        <v>1311</v>
      </c>
      <c r="B52" s="35" t="s">
        <v>213</v>
      </c>
      <c r="C52" s="45">
        <v>20226.063289999998</v>
      </c>
      <c r="D52" s="11" t="str">
        <f t="shared" si="8"/>
        <v>N/A</v>
      </c>
      <c r="E52" s="45">
        <v>20410.000999</v>
      </c>
      <c r="F52" s="11" t="str">
        <f t="shared" si="9"/>
        <v>N/A</v>
      </c>
      <c r="G52" s="45">
        <v>21316.340109000001</v>
      </c>
      <c r="H52" s="11" t="str">
        <f t="shared" si="10"/>
        <v>N/A</v>
      </c>
      <c r="I52" s="12">
        <v>0.90939999999999999</v>
      </c>
      <c r="J52" s="12">
        <v>4.4409999999999998</v>
      </c>
      <c r="K52" s="43" t="s">
        <v>739</v>
      </c>
      <c r="L52" s="9" t="str">
        <f t="shared" si="11"/>
        <v>Yes</v>
      </c>
    </row>
    <row r="53" spans="1:12" x14ac:dyDescent="0.25">
      <c r="A53" s="44" t="s">
        <v>1312</v>
      </c>
      <c r="B53" s="35" t="s">
        <v>213</v>
      </c>
      <c r="C53" s="45">
        <v>12850.484962</v>
      </c>
      <c r="D53" s="11" t="str">
        <f t="shared" si="8"/>
        <v>N/A</v>
      </c>
      <c r="E53" s="45">
        <v>13482.492727000001</v>
      </c>
      <c r="F53" s="11" t="str">
        <f t="shared" si="9"/>
        <v>N/A</v>
      </c>
      <c r="G53" s="45">
        <v>15449.954110999999</v>
      </c>
      <c r="H53" s="11" t="str">
        <f t="shared" si="10"/>
        <v>N/A</v>
      </c>
      <c r="I53" s="12">
        <v>4.9180000000000001</v>
      </c>
      <c r="J53" s="12">
        <v>14.59</v>
      </c>
      <c r="K53" s="43" t="s">
        <v>739</v>
      </c>
      <c r="L53" s="9" t="str">
        <f t="shared" si="11"/>
        <v>Yes</v>
      </c>
    </row>
    <row r="54" spans="1:12" x14ac:dyDescent="0.25">
      <c r="A54" s="44" t="s">
        <v>1313</v>
      </c>
      <c r="B54" s="35" t="s">
        <v>213</v>
      </c>
      <c r="C54" s="45">
        <v>6799.9345794000001</v>
      </c>
      <c r="D54" s="11" t="str">
        <f t="shared" si="8"/>
        <v>N/A</v>
      </c>
      <c r="E54" s="45">
        <v>9545.4255319000004</v>
      </c>
      <c r="F54" s="11" t="str">
        <f t="shared" si="9"/>
        <v>N/A</v>
      </c>
      <c r="G54" s="45">
        <v>15248.209876999999</v>
      </c>
      <c r="H54" s="11" t="str">
        <f t="shared" si="10"/>
        <v>N/A</v>
      </c>
      <c r="I54" s="12">
        <v>40.380000000000003</v>
      </c>
      <c r="J54" s="12">
        <v>59.74</v>
      </c>
      <c r="K54" s="43" t="s">
        <v>739</v>
      </c>
      <c r="L54" s="9" t="str">
        <f t="shared" si="11"/>
        <v>No</v>
      </c>
    </row>
    <row r="55" spans="1:12" x14ac:dyDescent="0.25">
      <c r="A55" s="44" t="s">
        <v>1690</v>
      </c>
      <c r="B55" s="35" t="s">
        <v>213</v>
      </c>
      <c r="C55" s="45">
        <v>36994.489607000003</v>
      </c>
      <c r="D55" s="11" t="str">
        <f t="shared" si="8"/>
        <v>N/A</v>
      </c>
      <c r="E55" s="45">
        <v>36345.930100999998</v>
      </c>
      <c r="F55" s="11" t="str">
        <f t="shared" si="9"/>
        <v>N/A</v>
      </c>
      <c r="G55" s="45">
        <v>35614.400221999997</v>
      </c>
      <c r="H55" s="11" t="str">
        <f t="shared" si="10"/>
        <v>N/A</v>
      </c>
      <c r="I55" s="12">
        <v>-1.75</v>
      </c>
      <c r="J55" s="12">
        <v>-2.0099999999999998</v>
      </c>
      <c r="K55" s="43" t="s">
        <v>739</v>
      </c>
      <c r="L55" s="9" t="str">
        <f t="shared" si="11"/>
        <v>Yes</v>
      </c>
    </row>
    <row r="56" spans="1:12" x14ac:dyDescent="0.25">
      <c r="A56" s="44" t="s">
        <v>1314</v>
      </c>
      <c r="B56" s="35" t="s">
        <v>213</v>
      </c>
      <c r="C56" s="45">
        <v>4505.125</v>
      </c>
      <c r="D56" s="11" t="str">
        <f t="shared" si="8"/>
        <v>N/A</v>
      </c>
      <c r="E56" s="45">
        <v>1221</v>
      </c>
      <c r="F56" s="11" t="str">
        <f t="shared" si="9"/>
        <v>N/A</v>
      </c>
      <c r="G56" s="45">
        <v>7497</v>
      </c>
      <c r="H56" s="11" t="str">
        <f t="shared" si="10"/>
        <v>N/A</v>
      </c>
      <c r="I56" s="12">
        <v>-72.900000000000006</v>
      </c>
      <c r="J56" s="12">
        <v>514</v>
      </c>
      <c r="K56" s="43" t="s">
        <v>739</v>
      </c>
      <c r="L56" s="9" t="str">
        <f t="shared" si="11"/>
        <v>No</v>
      </c>
    </row>
    <row r="57" spans="1:12" x14ac:dyDescent="0.25">
      <c r="A57" s="44" t="s">
        <v>1691</v>
      </c>
      <c r="B57" s="35" t="s">
        <v>213</v>
      </c>
      <c r="C57" s="45">
        <v>3105.0300016000001</v>
      </c>
      <c r="D57" s="11" t="str">
        <f t="shared" si="8"/>
        <v>N/A</v>
      </c>
      <c r="E57" s="45">
        <v>3072.1946501000002</v>
      </c>
      <c r="F57" s="11" t="str">
        <f t="shared" si="9"/>
        <v>N/A</v>
      </c>
      <c r="G57" s="45">
        <v>3203.7729076999999</v>
      </c>
      <c r="H57" s="11" t="str">
        <f t="shared" si="10"/>
        <v>N/A</v>
      </c>
      <c r="I57" s="12">
        <v>-1.06</v>
      </c>
      <c r="J57" s="12">
        <v>4.2830000000000004</v>
      </c>
      <c r="K57" s="43" t="s">
        <v>739</v>
      </c>
      <c r="L57" s="9" t="str">
        <f t="shared" si="11"/>
        <v>Yes</v>
      </c>
    </row>
    <row r="58" spans="1:12" x14ac:dyDescent="0.25">
      <c r="A58" s="44" t="s">
        <v>1315</v>
      </c>
      <c r="B58" s="35" t="s">
        <v>213</v>
      </c>
      <c r="C58" s="45">
        <v>4037.8385960999999</v>
      </c>
      <c r="D58" s="11" t="str">
        <f t="shared" si="8"/>
        <v>N/A</v>
      </c>
      <c r="E58" s="45">
        <v>4066.1818182000002</v>
      </c>
      <c r="F58" s="11" t="str">
        <f t="shared" si="9"/>
        <v>N/A</v>
      </c>
      <c r="G58" s="45">
        <v>3916.5118048999998</v>
      </c>
      <c r="H58" s="11" t="str">
        <f t="shared" si="10"/>
        <v>N/A</v>
      </c>
      <c r="I58" s="12">
        <v>0.70189999999999997</v>
      </c>
      <c r="J58" s="12">
        <v>-3.68</v>
      </c>
      <c r="K58" s="43" t="s">
        <v>739</v>
      </c>
      <c r="L58" s="9" t="str">
        <f t="shared" si="11"/>
        <v>Yes</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v>4734.2716785000002</v>
      </c>
      <c r="D60" s="11" t="str">
        <f t="shared" si="8"/>
        <v>N/A</v>
      </c>
      <c r="E60" s="45">
        <v>4368.6877960000002</v>
      </c>
      <c r="F60" s="11" t="str">
        <f t="shared" si="9"/>
        <v>N/A</v>
      </c>
      <c r="G60" s="45">
        <v>4824.9857801999997</v>
      </c>
      <c r="H60" s="11" t="str">
        <f t="shared" si="10"/>
        <v>N/A</v>
      </c>
      <c r="I60" s="12">
        <v>-7.72</v>
      </c>
      <c r="J60" s="12">
        <v>10.44</v>
      </c>
      <c r="K60" s="43" t="s">
        <v>739</v>
      </c>
      <c r="L60" s="9" t="str">
        <f t="shared" si="11"/>
        <v>Yes</v>
      </c>
    </row>
    <row r="61" spans="1:12" x14ac:dyDescent="0.25">
      <c r="A61" s="3" t="s">
        <v>1694</v>
      </c>
      <c r="B61" s="35" t="s">
        <v>213</v>
      </c>
      <c r="C61" s="45">
        <v>2064.7466574999999</v>
      </c>
      <c r="D61" s="11" t="str">
        <f t="shared" si="8"/>
        <v>N/A</v>
      </c>
      <c r="E61" s="45">
        <v>2082.7871144999999</v>
      </c>
      <c r="F61" s="11" t="str">
        <f t="shared" si="9"/>
        <v>N/A</v>
      </c>
      <c r="G61" s="45">
        <v>2192.3325263000002</v>
      </c>
      <c r="H61" s="11" t="str">
        <f t="shared" si="10"/>
        <v>N/A</v>
      </c>
      <c r="I61" s="12">
        <v>0.87370000000000003</v>
      </c>
      <c r="J61" s="12">
        <v>5.26</v>
      </c>
      <c r="K61" s="43" t="s">
        <v>739</v>
      </c>
      <c r="L61" s="9" t="str">
        <f t="shared" si="11"/>
        <v>Yes</v>
      </c>
    </row>
    <row r="62" spans="1:12" x14ac:dyDescent="0.25">
      <c r="A62" s="3" t="s">
        <v>1695</v>
      </c>
      <c r="B62" s="35" t="s">
        <v>213</v>
      </c>
      <c r="C62" s="45">
        <v>2648.9553222999998</v>
      </c>
      <c r="D62" s="11" t="str">
        <f t="shared" si="8"/>
        <v>N/A</v>
      </c>
      <c r="E62" s="45">
        <v>2665.8678393</v>
      </c>
      <c r="F62" s="11" t="str">
        <f t="shared" si="9"/>
        <v>N/A</v>
      </c>
      <c r="G62" s="45">
        <v>2647.8335430000002</v>
      </c>
      <c r="H62" s="11" t="str">
        <f t="shared" si="10"/>
        <v>N/A</v>
      </c>
      <c r="I62" s="12">
        <v>0.63849999999999996</v>
      </c>
      <c r="J62" s="12">
        <v>-0.67600000000000005</v>
      </c>
      <c r="K62" s="43" t="s">
        <v>739</v>
      </c>
      <c r="L62" s="9" t="str">
        <f t="shared" si="11"/>
        <v>Yes</v>
      </c>
    </row>
    <row r="63" spans="1:12" x14ac:dyDescent="0.25">
      <c r="A63" s="3" t="s">
        <v>1696</v>
      </c>
      <c r="B63" s="35" t="s">
        <v>213</v>
      </c>
      <c r="C63" s="45">
        <v>18983.308218999999</v>
      </c>
      <c r="D63" s="11" t="str">
        <f t="shared" si="8"/>
        <v>N/A</v>
      </c>
      <c r="E63" s="45">
        <v>18249.220073</v>
      </c>
      <c r="F63" s="11" t="str">
        <f t="shared" si="9"/>
        <v>N/A</v>
      </c>
      <c r="G63" s="45">
        <v>19927.049660000001</v>
      </c>
      <c r="H63" s="11" t="str">
        <f t="shared" si="10"/>
        <v>N/A</v>
      </c>
      <c r="I63" s="12">
        <v>-3.87</v>
      </c>
      <c r="J63" s="12">
        <v>9.1940000000000008</v>
      </c>
      <c r="K63" s="43" t="s">
        <v>739</v>
      </c>
      <c r="L63" s="9" t="str">
        <f t="shared" si="11"/>
        <v>Yes</v>
      </c>
    </row>
    <row r="64" spans="1:12" x14ac:dyDescent="0.25">
      <c r="A64" s="3" t="s">
        <v>1697</v>
      </c>
      <c r="B64" s="35" t="s">
        <v>213</v>
      </c>
      <c r="C64" s="45">
        <v>1206.8232174</v>
      </c>
      <c r="D64" s="11" t="str">
        <f t="shared" si="8"/>
        <v>N/A</v>
      </c>
      <c r="E64" s="45">
        <v>1390.0375303000001</v>
      </c>
      <c r="F64" s="11" t="str">
        <f t="shared" si="9"/>
        <v>N/A</v>
      </c>
      <c r="G64" s="45">
        <v>1276.0089859</v>
      </c>
      <c r="H64" s="11" t="str">
        <f t="shared" si="10"/>
        <v>N/A</v>
      </c>
      <c r="I64" s="12">
        <v>15.18</v>
      </c>
      <c r="J64" s="12">
        <v>-8.1999999999999993</v>
      </c>
      <c r="K64" s="43" t="s">
        <v>739</v>
      </c>
      <c r="L64" s="9" t="str">
        <f t="shared" si="11"/>
        <v>Yes</v>
      </c>
    </row>
    <row r="65" spans="1:12" x14ac:dyDescent="0.25">
      <c r="A65" s="3" t="s">
        <v>1698</v>
      </c>
      <c r="B65" s="35" t="s">
        <v>213</v>
      </c>
      <c r="C65" s="45">
        <v>3245.3501006000001</v>
      </c>
      <c r="D65" s="11" t="str">
        <f t="shared" si="8"/>
        <v>N/A</v>
      </c>
      <c r="E65" s="45">
        <v>3232.0281670999998</v>
      </c>
      <c r="F65" s="11" t="str">
        <f t="shared" si="9"/>
        <v>N/A</v>
      </c>
      <c r="G65" s="45">
        <v>3358.8410107</v>
      </c>
      <c r="H65" s="11" t="str">
        <f t="shared" si="10"/>
        <v>N/A</v>
      </c>
      <c r="I65" s="12">
        <v>-0.41</v>
      </c>
      <c r="J65" s="12">
        <v>3.9239999999999999</v>
      </c>
      <c r="K65" s="43" t="s">
        <v>739</v>
      </c>
      <c r="L65" s="9" t="str">
        <f t="shared" si="11"/>
        <v>Yes</v>
      </c>
    </row>
    <row r="66" spans="1:12" x14ac:dyDescent="0.25">
      <c r="A66" s="3" t="s">
        <v>1699</v>
      </c>
      <c r="B66" s="35" t="s">
        <v>213</v>
      </c>
      <c r="C66" s="45">
        <v>6066.0561445000003</v>
      </c>
      <c r="D66" s="11" t="str">
        <f t="shared" si="8"/>
        <v>N/A</v>
      </c>
      <c r="E66" s="45">
        <v>6079.8058720999998</v>
      </c>
      <c r="F66" s="11" t="str">
        <f t="shared" si="9"/>
        <v>N/A</v>
      </c>
      <c r="G66" s="45">
        <v>6320.5558572999998</v>
      </c>
      <c r="H66" s="11" t="str">
        <f t="shared" si="10"/>
        <v>N/A</v>
      </c>
      <c r="I66" s="12">
        <v>0.22670000000000001</v>
      </c>
      <c r="J66" s="12">
        <v>3.96</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v>3423.7559763999998</v>
      </c>
      <c r="D68" s="11" t="str">
        <f t="shared" si="8"/>
        <v>N/A</v>
      </c>
      <c r="E68" s="45">
        <v>3547.5312131999999</v>
      </c>
      <c r="F68" s="11" t="str">
        <f t="shared" si="9"/>
        <v>N/A</v>
      </c>
      <c r="G68" s="45">
        <v>3612.8702601</v>
      </c>
      <c r="H68" s="11" t="str">
        <f t="shared" si="10"/>
        <v>N/A</v>
      </c>
      <c r="I68" s="12">
        <v>3.6150000000000002</v>
      </c>
      <c r="J68" s="12">
        <v>1.8420000000000001</v>
      </c>
      <c r="K68" s="43" t="s">
        <v>739</v>
      </c>
      <c r="L68" s="9" t="str">
        <f t="shared" si="11"/>
        <v>Yes</v>
      </c>
    </row>
    <row r="69" spans="1:12" x14ac:dyDescent="0.25">
      <c r="A69" s="2" t="s">
        <v>1702</v>
      </c>
      <c r="B69" s="35" t="s">
        <v>213</v>
      </c>
      <c r="C69" s="45">
        <v>4415.0851591999999</v>
      </c>
      <c r="D69" s="11" t="str">
        <f t="shared" si="8"/>
        <v>N/A</v>
      </c>
      <c r="E69" s="45">
        <v>5247.7127393999999</v>
      </c>
      <c r="F69" s="11" t="str">
        <f t="shared" si="9"/>
        <v>N/A</v>
      </c>
      <c r="G69" s="45">
        <v>5173.6133109000002</v>
      </c>
      <c r="H69" s="11" t="str">
        <f t="shared" si="10"/>
        <v>N/A</v>
      </c>
      <c r="I69" s="12">
        <v>18.86</v>
      </c>
      <c r="J69" s="12">
        <v>-1.41</v>
      </c>
      <c r="K69" s="43" t="s">
        <v>739</v>
      </c>
      <c r="L69" s="9" t="str">
        <f t="shared" si="11"/>
        <v>Yes</v>
      </c>
    </row>
    <row r="70" spans="1:12" x14ac:dyDescent="0.25">
      <c r="A70" s="44" t="s">
        <v>1703</v>
      </c>
      <c r="B70" s="35" t="s">
        <v>213</v>
      </c>
      <c r="C70" s="45">
        <v>3440.1055538000001</v>
      </c>
      <c r="D70" s="11" t="str">
        <f t="shared" si="8"/>
        <v>N/A</v>
      </c>
      <c r="E70" s="45">
        <v>3410.6510087000001</v>
      </c>
      <c r="F70" s="11" t="str">
        <f t="shared" si="9"/>
        <v>N/A</v>
      </c>
      <c r="G70" s="45">
        <v>3534.2405623999998</v>
      </c>
      <c r="H70" s="11" t="str">
        <f t="shared" si="10"/>
        <v>N/A</v>
      </c>
      <c r="I70" s="12">
        <v>-0.85599999999999998</v>
      </c>
      <c r="J70" s="12">
        <v>3.6240000000000001</v>
      </c>
      <c r="K70" s="43" t="s">
        <v>739</v>
      </c>
      <c r="L70" s="9" t="str">
        <f t="shared" si="11"/>
        <v>Yes</v>
      </c>
    </row>
    <row r="71" spans="1:12" x14ac:dyDescent="0.25">
      <c r="A71" s="44" t="s">
        <v>1704</v>
      </c>
      <c r="B71" s="35" t="s">
        <v>213</v>
      </c>
      <c r="C71" s="45">
        <v>2859.0429180000001</v>
      </c>
      <c r="D71" s="11" t="str">
        <f t="shared" si="8"/>
        <v>N/A</v>
      </c>
      <c r="E71" s="45">
        <v>2826.8451387</v>
      </c>
      <c r="F71" s="11" t="str">
        <f t="shared" si="9"/>
        <v>N/A</v>
      </c>
      <c r="G71" s="45">
        <v>2970.5618128000001</v>
      </c>
      <c r="H71" s="11" t="str">
        <f t="shared" si="10"/>
        <v>N/A</v>
      </c>
      <c r="I71" s="12">
        <v>-1.1299999999999999</v>
      </c>
      <c r="J71" s="12">
        <v>5.0839999999999996</v>
      </c>
      <c r="K71" s="43" t="s">
        <v>739</v>
      </c>
      <c r="L71" s="9" t="str">
        <f t="shared" si="11"/>
        <v>Yes</v>
      </c>
    </row>
    <row r="72" spans="1:12" x14ac:dyDescent="0.25">
      <c r="A72" s="44" t="s">
        <v>1622</v>
      </c>
      <c r="B72" s="35" t="s">
        <v>213</v>
      </c>
      <c r="C72" s="45">
        <v>83487716</v>
      </c>
      <c r="D72" s="11" t="str">
        <f t="shared" ref="D72:D135" si="12">IF($B72="N/A","N/A",IF(C72&gt;10,"No",IF(C72&lt;-10,"No","Yes")))</f>
        <v>N/A</v>
      </c>
      <c r="E72" s="45">
        <v>99129136</v>
      </c>
      <c r="F72" s="11" t="str">
        <f t="shared" ref="F72:F135" si="13">IF($B72="N/A","N/A",IF(E72&gt;10,"No",IF(E72&lt;-10,"No","Yes")))</f>
        <v>N/A</v>
      </c>
      <c r="G72" s="45">
        <v>113001382</v>
      </c>
      <c r="H72" s="11" t="str">
        <f t="shared" ref="H72:H135" si="14">IF($B72="N/A","N/A",IF(G72&gt;10,"No",IF(G72&lt;-10,"No","Yes")))</f>
        <v>N/A</v>
      </c>
      <c r="I72" s="12">
        <v>18.73</v>
      </c>
      <c r="J72" s="12">
        <v>13.99</v>
      </c>
      <c r="K72" s="43" t="s">
        <v>739</v>
      </c>
      <c r="L72" s="9" t="str">
        <f t="shared" ref="L72:L132" si="15">IF(J72="Div by 0", "N/A", IF(K72="N/A","N/A", IF(J72&gt;VALUE(MID(K72,1,2)), "No", IF(J72&lt;-1*VALUE(MID(K72,1,2)), "No", "Yes"))))</f>
        <v>Yes</v>
      </c>
    </row>
    <row r="73" spans="1:12" x14ac:dyDescent="0.25">
      <c r="A73" s="44" t="s">
        <v>1623</v>
      </c>
      <c r="B73" s="35" t="s">
        <v>213</v>
      </c>
      <c r="C73" s="36">
        <v>8565</v>
      </c>
      <c r="D73" s="11" t="str">
        <f t="shared" si="12"/>
        <v>N/A</v>
      </c>
      <c r="E73" s="36">
        <v>9057</v>
      </c>
      <c r="F73" s="11" t="str">
        <f t="shared" si="13"/>
        <v>N/A</v>
      </c>
      <c r="G73" s="36">
        <v>8937</v>
      </c>
      <c r="H73" s="11" t="str">
        <f t="shared" si="14"/>
        <v>N/A</v>
      </c>
      <c r="I73" s="12">
        <v>5.7439999999999998</v>
      </c>
      <c r="J73" s="12">
        <v>-1.32</v>
      </c>
      <c r="K73" s="43" t="s">
        <v>739</v>
      </c>
      <c r="L73" s="9" t="str">
        <f t="shared" si="15"/>
        <v>Yes</v>
      </c>
    </row>
    <row r="74" spans="1:12" x14ac:dyDescent="0.25">
      <c r="A74" s="44" t="s">
        <v>1316</v>
      </c>
      <c r="B74" s="35" t="s">
        <v>213</v>
      </c>
      <c r="C74" s="45">
        <v>9747.5441914999992</v>
      </c>
      <c r="D74" s="11" t="str">
        <f t="shared" si="12"/>
        <v>N/A</v>
      </c>
      <c r="E74" s="45">
        <v>10945.029922</v>
      </c>
      <c r="F74" s="11" t="str">
        <f t="shared" si="13"/>
        <v>N/A</v>
      </c>
      <c r="G74" s="45">
        <v>12644.218642</v>
      </c>
      <c r="H74" s="11" t="str">
        <f t="shared" si="14"/>
        <v>N/A</v>
      </c>
      <c r="I74" s="12">
        <v>12.28</v>
      </c>
      <c r="J74" s="12">
        <v>15.52</v>
      </c>
      <c r="K74" s="43" t="s">
        <v>739</v>
      </c>
      <c r="L74" s="9" t="str">
        <f t="shared" si="15"/>
        <v>Yes</v>
      </c>
    </row>
    <row r="75" spans="1:12" x14ac:dyDescent="0.25">
      <c r="A75" s="44" t="s">
        <v>1317</v>
      </c>
      <c r="B75" s="35" t="s">
        <v>213</v>
      </c>
      <c r="C75" s="36">
        <v>19.120607121999999</v>
      </c>
      <c r="D75" s="11" t="str">
        <f t="shared" si="12"/>
        <v>N/A</v>
      </c>
      <c r="E75" s="36">
        <v>12.017224246</v>
      </c>
      <c r="F75" s="11" t="str">
        <f t="shared" si="13"/>
        <v>N/A</v>
      </c>
      <c r="G75" s="36">
        <v>14.612509791000001</v>
      </c>
      <c r="H75" s="11" t="str">
        <f t="shared" si="14"/>
        <v>N/A</v>
      </c>
      <c r="I75" s="12">
        <v>-37.200000000000003</v>
      </c>
      <c r="J75" s="12">
        <v>21.6</v>
      </c>
      <c r="K75" s="43" t="s">
        <v>739</v>
      </c>
      <c r="L75" s="9" t="str">
        <f t="shared" si="15"/>
        <v>Yes</v>
      </c>
    </row>
    <row r="76" spans="1:12" ht="25" x14ac:dyDescent="0.25">
      <c r="A76" s="44" t="s">
        <v>548</v>
      </c>
      <c r="B76" s="35" t="s">
        <v>213</v>
      </c>
      <c r="C76" s="45">
        <v>4695</v>
      </c>
      <c r="D76" s="11" t="str">
        <f t="shared" si="12"/>
        <v>N/A</v>
      </c>
      <c r="E76" s="45">
        <v>829</v>
      </c>
      <c r="F76" s="11" t="str">
        <f t="shared" si="13"/>
        <v>N/A</v>
      </c>
      <c r="G76" s="45">
        <v>0</v>
      </c>
      <c r="H76" s="11" t="str">
        <f t="shared" si="14"/>
        <v>N/A</v>
      </c>
      <c r="I76" s="12">
        <v>-82.3</v>
      </c>
      <c r="J76" s="12">
        <v>-100</v>
      </c>
      <c r="K76" s="43" t="s">
        <v>739</v>
      </c>
      <c r="L76" s="9" t="str">
        <f t="shared" si="15"/>
        <v>No</v>
      </c>
    </row>
    <row r="77" spans="1:12" x14ac:dyDescent="0.25">
      <c r="A77" s="44" t="s">
        <v>549</v>
      </c>
      <c r="B77" s="35" t="s">
        <v>213</v>
      </c>
      <c r="C77" s="36">
        <v>11</v>
      </c>
      <c r="D77" s="11" t="str">
        <f t="shared" si="12"/>
        <v>N/A</v>
      </c>
      <c r="E77" s="36">
        <v>11</v>
      </c>
      <c r="F77" s="11" t="str">
        <f t="shared" si="13"/>
        <v>N/A</v>
      </c>
      <c r="G77" s="36">
        <v>0</v>
      </c>
      <c r="H77" s="11" t="str">
        <f t="shared" si="14"/>
        <v>N/A</v>
      </c>
      <c r="I77" s="12">
        <v>-50</v>
      </c>
      <c r="J77" s="12">
        <v>-100</v>
      </c>
      <c r="K77" s="43" t="s">
        <v>739</v>
      </c>
      <c r="L77" s="9" t="str">
        <f t="shared" si="15"/>
        <v>No</v>
      </c>
    </row>
    <row r="78" spans="1:12" x14ac:dyDescent="0.25">
      <c r="A78" s="44" t="s">
        <v>1318</v>
      </c>
      <c r="B78" s="35" t="s">
        <v>213</v>
      </c>
      <c r="C78" s="45">
        <v>2347.5</v>
      </c>
      <c r="D78" s="11" t="str">
        <f t="shared" si="12"/>
        <v>N/A</v>
      </c>
      <c r="E78" s="45">
        <v>829</v>
      </c>
      <c r="F78" s="11" t="str">
        <f t="shared" si="13"/>
        <v>N/A</v>
      </c>
      <c r="G78" s="45" t="s">
        <v>1746</v>
      </c>
      <c r="H78" s="11" t="str">
        <f t="shared" si="14"/>
        <v>N/A</v>
      </c>
      <c r="I78" s="12">
        <v>-64.7</v>
      </c>
      <c r="J78" s="12" t="s">
        <v>1746</v>
      </c>
      <c r="K78" s="43" t="s">
        <v>739</v>
      </c>
      <c r="L78" s="9" t="str">
        <f t="shared" si="15"/>
        <v>N/A</v>
      </c>
    </row>
    <row r="79" spans="1:12" ht="25" x14ac:dyDescent="0.25">
      <c r="A79" s="44" t="s">
        <v>550</v>
      </c>
      <c r="B79" s="35" t="s">
        <v>213</v>
      </c>
      <c r="C79" s="45">
        <v>0</v>
      </c>
      <c r="D79" s="11" t="str">
        <f t="shared" si="12"/>
        <v>N/A</v>
      </c>
      <c r="E79" s="45">
        <v>0</v>
      </c>
      <c r="F79" s="11" t="str">
        <f t="shared" si="13"/>
        <v>N/A</v>
      </c>
      <c r="G79" s="45">
        <v>0</v>
      </c>
      <c r="H79" s="11" t="str">
        <f t="shared" si="14"/>
        <v>N/A</v>
      </c>
      <c r="I79" s="12" t="s">
        <v>1746</v>
      </c>
      <c r="J79" s="12" t="s">
        <v>1746</v>
      </c>
      <c r="K79" s="43" t="s">
        <v>739</v>
      </c>
      <c r="L79" s="9" t="str">
        <f t="shared" si="15"/>
        <v>N/A</v>
      </c>
    </row>
    <row r="80" spans="1:12" x14ac:dyDescent="0.25">
      <c r="A80" s="44" t="s">
        <v>551</v>
      </c>
      <c r="B80" s="35" t="s">
        <v>213</v>
      </c>
      <c r="C80" s="36">
        <v>0</v>
      </c>
      <c r="D80" s="11" t="str">
        <f t="shared" si="12"/>
        <v>N/A</v>
      </c>
      <c r="E80" s="36">
        <v>0</v>
      </c>
      <c r="F80" s="11" t="str">
        <f t="shared" si="13"/>
        <v>N/A</v>
      </c>
      <c r="G80" s="36">
        <v>0</v>
      </c>
      <c r="H80" s="11" t="str">
        <f t="shared" si="14"/>
        <v>N/A</v>
      </c>
      <c r="I80" s="12" t="s">
        <v>1746</v>
      </c>
      <c r="J80" s="12" t="s">
        <v>1746</v>
      </c>
      <c r="K80" s="43" t="s">
        <v>739</v>
      </c>
      <c r="L80" s="9" t="str">
        <f t="shared" si="15"/>
        <v>N/A</v>
      </c>
    </row>
    <row r="81" spans="1:12" ht="25" x14ac:dyDescent="0.25">
      <c r="A81" s="44" t="s">
        <v>1319</v>
      </c>
      <c r="B81" s="35" t="s">
        <v>213</v>
      </c>
      <c r="C81" s="45" t="s">
        <v>1746</v>
      </c>
      <c r="D81" s="11" t="str">
        <f t="shared" si="12"/>
        <v>N/A</v>
      </c>
      <c r="E81" s="45" t="s">
        <v>1746</v>
      </c>
      <c r="F81" s="11" t="str">
        <f t="shared" si="13"/>
        <v>N/A</v>
      </c>
      <c r="G81" s="45" t="s">
        <v>1746</v>
      </c>
      <c r="H81" s="11" t="str">
        <f t="shared" si="14"/>
        <v>N/A</v>
      </c>
      <c r="I81" s="12" t="s">
        <v>1746</v>
      </c>
      <c r="J81" s="12" t="s">
        <v>1746</v>
      </c>
      <c r="K81" s="43" t="s">
        <v>739</v>
      </c>
      <c r="L81" s="9" t="str">
        <f t="shared" si="15"/>
        <v>N/A</v>
      </c>
    </row>
    <row r="82" spans="1:12" x14ac:dyDescent="0.25">
      <c r="A82" s="44" t="s">
        <v>552</v>
      </c>
      <c r="B82" s="35" t="s">
        <v>213</v>
      </c>
      <c r="C82" s="45">
        <v>212332</v>
      </c>
      <c r="D82" s="11" t="str">
        <f t="shared" si="12"/>
        <v>N/A</v>
      </c>
      <c r="E82" s="45">
        <v>334715</v>
      </c>
      <c r="F82" s="11" t="str">
        <f t="shared" si="13"/>
        <v>N/A</v>
      </c>
      <c r="G82" s="45">
        <v>394205</v>
      </c>
      <c r="H82" s="11" t="str">
        <f t="shared" si="14"/>
        <v>N/A</v>
      </c>
      <c r="I82" s="12">
        <v>57.64</v>
      </c>
      <c r="J82" s="12">
        <v>17.77</v>
      </c>
      <c r="K82" s="43" t="s">
        <v>739</v>
      </c>
      <c r="L82" s="9" t="str">
        <f t="shared" si="15"/>
        <v>Yes</v>
      </c>
    </row>
    <row r="83" spans="1:12" x14ac:dyDescent="0.25">
      <c r="A83" s="44" t="s">
        <v>553</v>
      </c>
      <c r="B83" s="35" t="s">
        <v>213</v>
      </c>
      <c r="C83" s="36">
        <v>11</v>
      </c>
      <c r="D83" s="11" t="str">
        <f t="shared" si="12"/>
        <v>N/A</v>
      </c>
      <c r="E83" s="36">
        <v>11</v>
      </c>
      <c r="F83" s="11" t="str">
        <f t="shared" si="13"/>
        <v>N/A</v>
      </c>
      <c r="G83" s="36">
        <v>11</v>
      </c>
      <c r="H83" s="11" t="str">
        <f t="shared" si="14"/>
        <v>N/A</v>
      </c>
      <c r="I83" s="12">
        <v>100</v>
      </c>
      <c r="J83" s="12">
        <v>0</v>
      </c>
      <c r="K83" s="43" t="s">
        <v>739</v>
      </c>
      <c r="L83" s="9" t="str">
        <f t="shared" si="15"/>
        <v>Yes</v>
      </c>
    </row>
    <row r="84" spans="1:12" x14ac:dyDescent="0.25">
      <c r="A84" s="44" t="s">
        <v>1320</v>
      </c>
      <c r="B84" s="35" t="s">
        <v>213</v>
      </c>
      <c r="C84" s="45">
        <v>212332</v>
      </c>
      <c r="D84" s="11" t="str">
        <f t="shared" si="12"/>
        <v>N/A</v>
      </c>
      <c r="E84" s="45">
        <v>167357.5</v>
      </c>
      <c r="F84" s="11" t="str">
        <f t="shared" si="13"/>
        <v>N/A</v>
      </c>
      <c r="G84" s="45">
        <v>197102.5</v>
      </c>
      <c r="H84" s="11" t="str">
        <f t="shared" si="14"/>
        <v>N/A</v>
      </c>
      <c r="I84" s="12">
        <v>-21.2</v>
      </c>
      <c r="J84" s="12">
        <v>17.77</v>
      </c>
      <c r="K84" s="43" t="s">
        <v>739</v>
      </c>
      <c r="L84" s="9" t="str">
        <f t="shared" si="15"/>
        <v>Yes</v>
      </c>
    </row>
    <row r="85" spans="1:12" x14ac:dyDescent="0.25">
      <c r="A85" s="44" t="s">
        <v>554</v>
      </c>
      <c r="B85" s="35" t="s">
        <v>213</v>
      </c>
      <c r="C85" s="45">
        <v>4529576</v>
      </c>
      <c r="D85" s="11" t="str">
        <f t="shared" si="12"/>
        <v>N/A</v>
      </c>
      <c r="E85" s="45">
        <v>5080475</v>
      </c>
      <c r="F85" s="11" t="str">
        <f t="shared" si="13"/>
        <v>N/A</v>
      </c>
      <c r="G85" s="45">
        <v>5053106</v>
      </c>
      <c r="H85" s="11" t="str">
        <f t="shared" si="14"/>
        <v>N/A</v>
      </c>
      <c r="I85" s="12">
        <v>12.16</v>
      </c>
      <c r="J85" s="12">
        <v>-0.53900000000000003</v>
      </c>
      <c r="K85" s="43" t="s">
        <v>739</v>
      </c>
      <c r="L85" s="9" t="str">
        <f t="shared" si="15"/>
        <v>Yes</v>
      </c>
    </row>
    <row r="86" spans="1:12" x14ac:dyDescent="0.25">
      <c r="A86" s="44" t="s">
        <v>555</v>
      </c>
      <c r="B86" s="35" t="s">
        <v>213</v>
      </c>
      <c r="C86" s="36">
        <v>205</v>
      </c>
      <c r="D86" s="11" t="str">
        <f t="shared" si="12"/>
        <v>N/A</v>
      </c>
      <c r="E86" s="36">
        <v>229</v>
      </c>
      <c r="F86" s="11" t="str">
        <f t="shared" si="13"/>
        <v>N/A</v>
      </c>
      <c r="G86" s="36">
        <v>227</v>
      </c>
      <c r="H86" s="11" t="str">
        <f t="shared" si="14"/>
        <v>N/A</v>
      </c>
      <c r="I86" s="12">
        <v>11.71</v>
      </c>
      <c r="J86" s="12">
        <v>-0.873</v>
      </c>
      <c r="K86" s="43" t="s">
        <v>739</v>
      </c>
      <c r="L86" s="9" t="str">
        <f t="shared" si="15"/>
        <v>Yes</v>
      </c>
    </row>
    <row r="87" spans="1:12" x14ac:dyDescent="0.25">
      <c r="A87" s="44" t="s">
        <v>1321</v>
      </c>
      <c r="B87" s="35" t="s">
        <v>213</v>
      </c>
      <c r="C87" s="45">
        <v>22095.492683</v>
      </c>
      <c r="D87" s="11" t="str">
        <f t="shared" si="12"/>
        <v>N/A</v>
      </c>
      <c r="E87" s="45">
        <v>22185.480349000001</v>
      </c>
      <c r="F87" s="11" t="str">
        <f t="shared" si="13"/>
        <v>N/A</v>
      </c>
      <c r="G87" s="45">
        <v>22260.378854999999</v>
      </c>
      <c r="H87" s="11" t="str">
        <f t="shared" si="14"/>
        <v>N/A</v>
      </c>
      <c r="I87" s="12">
        <v>0.4073</v>
      </c>
      <c r="J87" s="12">
        <v>0.33760000000000001</v>
      </c>
      <c r="K87" s="43" t="s">
        <v>739</v>
      </c>
      <c r="L87" s="9" t="str">
        <f t="shared" si="15"/>
        <v>Yes</v>
      </c>
    </row>
    <row r="88" spans="1:12" ht="25" x14ac:dyDescent="0.25">
      <c r="A88" s="44" t="s">
        <v>556</v>
      </c>
      <c r="B88" s="35" t="s">
        <v>213</v>
      </c>
      <c r="C88" s="45">
        <v>52678334</v>
      </c>
      <c r="D88" s="11" t="str">
        <f t="shared" si="12"/>
        <v>N/A</v>
      </c>
      <c r="E88" s="45">
        <v>56516958</v>
      </c>
      <c r="F88" s="11" t="str">
        <f t="shared" si="13"/>
        <v>N/A</v>
      </c>
      <c r="G88" s="45">
        <v>59961014</v>
      </c>
      <c r="H88" s="11" t="str">
        <f t="shared" si="14"/>
        <v>N/A</v>
      </c>
      <c r="I88" s="12">
        <v>7.2869999999999999</v>
      </c>
      <c r="J88" s="12">
        <v>6.0940000000000003</v>
      </c>
      <c r="K88" s="43" t="s">
        <v>739</v>
      </c>
      <c r="L88" s="9" t="str">
        <f t="shared" si="15"/>
        <v>Yes</v>
      </c>
    </row>
    <row r="89" spans="1:12" x14ac:dyDescent="0.25">
      <c r="A89" s="44" t="s">
        <v>557</v>
      </c>
      <c r="B89" s="35" t="s">
        <v>213</v>
      </c>
      <c r="C89" s="36">
        <v>102363</v>
      </c>
      <c r="D89" s="11" t="str">
        <f t="shared" si="12"/>
        <v>N/A</v>
      </c>
      <c r="E89" s="36">
        <v>106914</v>
      </c>
      <c r="F89" s="11" t="str">
        <f t="shared" si="13"/>
        <v>N/A</v>
      </c>
      <c r="G89" s="36">
        <v>109045</v>
      </c>
      <c r="H89" s="11" t="str">
        <f t="shared" si="14"/>
        <v>N/A</v>
      </c>
      <c r="I89" s="12">
        <v>4.4459999999999997</v>
      </c>
      <c r="J89" s="12">
        <v>1.9930000000000001</v>
      </c>
      <c r="K89" s="43" t="s">
        <v>739</v>
      </c>
      <c r="L89" s="9" t="str">
        <f t="shared" si="15"/>
        <v>Yes</v>
      </c>
    </row>
    <row r="90" spans="1:12" x14ac:dyDescent="0.25">
      <c r="A90" s="44" t="s">
        <v>1322</v>
      </c>
      <c r="B90" s="35" t="s">
        <v>213</v>
      </c>
      <c r="C90" s="45">
        <v>514.62280315999999</v>
      </c>
      <c r="D90" s="11" t="str">
        <f t="shared" si="12"/>
        <v>N/A</v>
      </c>
      <c r="E90" s="45">
        <v>528.62074189999998</v>
      </c>
      <c r="F90" s="11" t="str">
        <f t="shared" si="13"/>
        <v>N/A</v>
      </c>
      <c r="G90" s="45">
        <v>549.87403366000001</v>
      </c>
      <c r="H90" s="11" t="str">
        <f t="shared" si="14"/>
        <v>N/A</v>
      </c>
      <c r="I90" s="12">
        <v>2.72</v>
      </c>
      <c r="J90" s="12">
        <v>4.0209999999999999</v>
      </c>
      <c r="K90" s="43" t="s">
        <v>739</v>
      </c>
      <c r="L90" s="9" t="str">
        <f t="shared" si="15"/>
        <v>Yes</v>
      </c>
    </row>
    <row r="91" spans="1:12" x14ac:dyDescent="0.25">
      <c r="A91" s="44" t="s">
        <v>558</v>
      </c>
      <c r="B91" s="35" t="s">
        <v>213</v>
      </c>
      <c r="C91" s="45">
        <v>16274759</v>
      </c>
      <c r="D91" s="11" t="str">
        <f t="shared" si="12"/>
        <v>N/A</v>
      </c>
      <c r="E91" s="45">
        <v>16673631</v>
      </c>
      <c r="F91" s="11" t="str">
        <f t="shared" si="13"/>
        <v>N/A</v>
      </c>
      <c r="G91" s="45">
        <v>16260687</v>
      </c>
      <c r="H91" s="11" t="str">
        <f t="shared" si="14"/>
        <v>N/A</v>
      </c>
      <c r="I91" s="12">
        <v>2.4510000000000001</v>
      </c>
      <c r="J91" s="12">
        <v>-2.48</v>
      </c>
      <c r="K91" s="43" t="s">
        <v>739</v>
      </c>
      <c r="L91" s="9" t="str">
        <f t="shared" si="15"/>
        <v>Yes</v>
      </c>
    </row>
    <row r="92" spans="1:12" x14ac:dyDescent="0.25">
      <c r="A92" s="44" t="s">
        <v>559</v>
      </c>
      <c r="B92" s="35" t="s">
        <v>213</v>
      </c>
      <c r="C92" s="36">
        <v>46176</v>
      </c>
      <c r="D92" s="11" t="str">
        <f t="shared" si="12"/>
        <v>N/A</v>
      </c>
      <c r="E92" s="36">
        <v>47163</v>
      </c>
      <c r="F92" s="11" t="str">
        <f t="shared" si="13"/>
        <v>N/A</v>
      </c>
      <c r="G92" s="36">
        <v>47401</v>
      </c>
      <c r="H92" s="11" t="str">
        <f t="shared" si="14"/>
        <v>N/A</v>
      </c>
      <c r="I92" s="12">
        <v>2.137</v>
      </c>
      <c r="J92" s="12">
        <v>0.50460000000000005</v>
      </c>
      <c r="K92" s="43" t="s">
        <v>739</v>
      </c>
      <c r="L92" s="9" t="str">
        <f t="shared" si="15"/>
        <v>Yes</v>
      </c>
    </row>
    <row r="93" spans="1:12" x14ac:dyDescent="0.25">
      <c r="A93" s="44" t="s">
        <v>1323</v>
      </c>
      <c r="B93" s="35" t="s">
        <v>213</v>
      </c>
      <c r="C93" s="45">
        <v>352.45060203999998</v>
      </c>
      <c r="D93" s="11" t="str">
        <f t="shared" si="12"/>
        <v>N/A</v>
      </c>
      <c r="E93" s="45">
        <v>353.53202721999997</v>
      </c>
      <c r="F93" s="11" t="str">
        <f t="shared" si="13"/>
        <v>N/A</v>
      </c>
      <c r="G93" s="45">
        <v>343.04523110999997</v>
      </c>
      <c r="H93" s="11" t="str">
        <f t="shared" si="14"/>
        <v>N/A</v>
      </c>
      <c r="I93" s="12">
        <v>0.30680000000000002</v>
      </c>
      <c r="J93" s="12">
        <v>-2.97</v>
      </c>
      <c r="K93" s="43" t="s">
        <v>739</v>
      </c>
      <c r="L93" s="9" t="str">
        <f t="shared" si="15"/>
        <v>Yes</v>
      </c>
    </row>
    <row r="94" spans="1:12" ht="25" x14ac:dyDescent="0.25">
      <c r="A94" s="44" t="s">
        <v>560</v>
      </c>
      <c r="B94" s="35" t="s">
        <v>213</v>
      </c>
      <c r="C94" s="45">
        <v>4219193</v>
      </c>
      <c r="D94" s="11" t="str">
        <f t="shared" si="12"/>
        <v>N/A</v>
      </c>
      <c r="E94" s="45">
        <v>4003220</v>
      </c>
      <c r="F94" s="11" t="str">
        <f t="shared" si="13"/>
        <v>N/A</v>
      </c>
      <c r="G94" s="45">
        <v>4470195</v>
      </c>
      <c r="H94" s="11" t="str">
        <f t="shared" si="14"/>
        <v>N/A</v>
      </c>
      <c r="I94" s="12">
        <v>-5.12</v>
      </c>
      <c r="J94" s="12">
        <v>11.66</v>
      </c>
      <c r="K94" s="43" t="s">
        <v>739</v>
      </c>
      <c r="L94" s="9" t="str">
        <f t="shared" si="15"/>
        <v>Yes</v>
      </c>
    </row>
    <row r="95" spans="1:12" x14ac:dyDescent="0.25">
      <c r="A95" s="44" t="s">
        <v>561</v>
      </c>
      <c r="B95" s="35" t="s">
        <v>213</v>
      </c>
      <c r="C95" s="36">
        <v>14226</v>
      </c>
      <c r="D95" s="11" t="str">
        <f t="shared" si="12"/>
        <v>N/A</v>
      </c>
      <c r="E95" s="36">
        <v>15291</v>
      </c>
      <c r="F95" s="11" t="str">
        <f t="shared" si="13"/>
        <v>N/A</v>
      </c>
      <c r="G95" s="36">
        <v>15922</v>
      </c>
      <c r="H95" s="11" t="str">
        <f t="shared" si="14"/>
        <v>N/A</v>
      </c>
      <c r="I95" s="12">
        <v>7.4859999999999998</v>
      </c>
      <c r="J95" s="12">
        <v>4.1269999999999998</v>
      </c>
      <c r="K95" s="43" t="s">
        <v>739</v>
      </c>
      <c r="L95" s="9" t="str">
        <f t="shared" si="15"/>
        <v>Yes</v>
      </c>
    </row>
    <row r="96" spans="1:12" ht="25" x14ac:dyDescent="0.25">
      <c r="A96" s="44" t="s">
        <v>1324</v>
      </c>
      <c r="B96" s="35" t="s">
        <v>213</v>
      </c>
      <c r="C96" s="45">
        <v>296.58322788999999</v>
      </c>
      <c r="D96" s="11" t="str">
        <f t="shared" si="12"/>
        <v>N/A</v>
      </c>
      <c r="E96" s="45">
        <v>261.80236740999999</v>
      </c>
      <c r="F96" s="11" t="str">
        <f t="shared" si="13"/>
        <v>N/A</v>
      </c>
      <c r="G96" s="45">
        <v>280.75587238000003</v>
      </c>
      <c r="H96" s="11" t="str">
        <f t="shared" si="14"/>
        <v>N/A</v>
      </c>
      <c r="I96" s="12">
        <v>-11.7</v>
      </c>
      <c r="J96" s="12">
        <v>7.24</v>
      </c>
      <c r="K96" s="43" t="s">
        <v>739</v>
      </c>
      <c r="L96" s="9" t="str">
        <f t="shared" si="15"/>
        <v>Yes</v>
      </c>
    </row>
    <row r="97" spans="1:12" ht="25" x14ac:dyDescent="0.25">
      <c r="A97" s="44" t="s">
        <v>562</v>
      </c>
      <c r="B97" s="35" t="s">
        <v>213</v>
      </c>
      <c r="C97" s="45">
        <v>39400573</v>
      </c>
      <c r="D97" s="11" t="str">
        <f t="shared" si="12"/>
        <v>N/A</v>
      </c>
      <c r="E97" s="45">
        <v>42195207</v>
      </c>
      <c r="F97" s="11" t="str">
        <f t="shared" si="13"/>
        <v>N/A</v>
      </c>
      <c r="G97" s="45">
        <v>52384922</v>
      </c>
      <c r="H97" s="11" t="str">
        <f t="shared" si="14"/>
        <v>N/A</v>
      </c>
      <c r="I97" s="12">
        <v>7.093</v>
      </c>
      <c r="J97" s="12">
        <v>24.15</v>
      </c>
      <c r="K97" s="43" t="s">
        <v>739</v>
      </c>
      <c r="L97" s="9" t="str">
        <f t="shared" si="15"/>
        <v>Yes</v>
      </c>
    </row>
    <row r="98" spans="1:12" x14ac:dyDescent="0.25">
      <c r="A98" s="44" t="s">
        <v>563</v>
      </c>
      <c r="B98" s="35" t="s">
        <v>213</v>
      </c>
      <c r="C98" s="36">
        <v>49794</v>
      </c>
      <c r="D98" s="11" t="str">
        <f t="shared" si="12"/>
        <v>N/A</v>
      </c>
      <c r="E98" s="36">
        <v>51944</v>
      </c>
      <c r="F98" s="11" t="str">
        <f t="shared" si="13"/>
        <v>N/A</v>
      </c>
      <c r="G98" s="36">
        <v>54788</v>
      </c>
      <c r="H98" s="11" t="str">
        <f t="shared" si="14"/>
        <v>N/A</v>
      </c>
      <c r="I98" s="12">
        <v>4.3179999999999996</v>
      </c>
      <c r="J98" s="12">
        <v>5.4749999999999996</v>
      </c>
      <c r="K98" s="43" t="s">
        <v>739</v>
      </c>
      <c r="L98" s="9" t="str">
        <f t="shared" si="15"/>
        <v>Yes</v>
      </c>
    </row>
    <row r="99" spans="1:12" x14ac:dyDescent="0.25">
      <c r="A99" s="44" t="s">
        <v>1325</v>
      </c>
      <c r="B99" s="35" t="s">
        <v>213</v>
      </c>
      <c r="C99" s="45">
        <v>791.27149856999995</v>
      </c>
      <c r="D99" s="11" t="str">
        <f t="shared" si="12"/>
        <v>N/A</v>
      </c>
      <c r="E99" s="45">
        <v>812.32109579999997</v>
      </c>
      <c r="F99" s="11" t="str">
        <f t="shared" si="13"/>
        <v>N/A</v>
      </c>
      <c r="G99" s="45">
        <v>956.13860698999997</v>
      </c>
      <c r="H99" s="11" t="str">
        <f t="shared" si="14"/>
        <v>N/A</v>
      </c>
      <c r="I99" s="12">
        <v>2.66</v>
      </c>
      <c r="J99" s="12">
        <v>17.7</v>
      </c>
      <c r="K99" s="43" t="s">
        <v>739</v>
      </c>
      <c r="L99" s="9" t="str">
        <f t="shared" si="15"/>
        <v>Yes</v>
      </c>
    </row>
    <row r="100" spans="1:12" x14ac:dyDescent="0.25">
      <c r="A100" s="44" t="s">
        <v>564</v>
      </c>
      <c r="B100" s="35" t="s">
        <v>213</v>
      </c>
      <c r="C100" s="45">
        <v>17244127</v>
      </c>
      <c r="D100" s="11" t="str">
        <f t="shared" si="12"/>
        <v>N/A</v>
      </c>
      <c r="E100" s="45">
        <v>19950687</v>
      </c>
      <c r="F100" s="11" t="str">
        <f t="shared" si="13"/>
        <v>N/A</v>
      </c>
      <c r="G100" s="45">
        <v>21629329</v>
      </c>
      <c r="H100" s="11" t="str">
        <f t="shared" si="14"/>
        <v>N/A</v>
      </c>
      <c r="I100" s="12">
        <v>15.7</v>
      </c>
      <c r="J100" s="12">
        <v>8.4139999999999997</v>
      </c>
      <c r="K100" s="43" t="s">
        <v>739</v>
      </c>
      <c r="L100" s="9" t="str">
        <f t="shared" si="15"/>
        <v>Yes</v>
      </c>
    </row>
    <row r="101" spans="1:12" x14ac:dyDescent="0.25">
      <c r="A101" s="44" t="s">
        <v>565</v>
      </c>
      <c r="B101" s="35" t="s">
        <v>213</v>
      </c>
      <c r="C101" s="36">
        <v>34305</v>
      </c>
      <c r="D101" s="11" t="str">
        <f t="shared" si="12"/>
        <v>N/A</v>
      </c>
      <c r="E101" s="36">
        <v>37228</v>
      </c>
      <c r="F101" s="11" t="str">
        <f t="shared" si="13"/>
        <v>N/A</v>
      </c>
      <c r="G101" s="36">
        <v>39525</v>
      </c>
      <c r="H101" s="11" t="str">
        <f t="shared" si="14"/>
        <v>N/A</v>
      </c>
      <c r="I101" s="12">
        <v>8.5210000000000008</v>
      </c>
      <c r="J101" s="12">
        <v>6.17</v>
      </c>
      <c r="K101" s="43" t="s">
        <v>739</v>
      </c>
      <c r="L101" s="9" t="str">
        <f t="shared" si="15"/>
        <v>Yes</v>
      </c>
    </row>
    <row r="102" spans="1:12" x14ac:dyDescent="0.25">
      <c r="A102" s="44" t="s">
        <v>1326</v>
      </c>
      <c r="B102" s="35" t="s">
        <v>213</v>
      </c>
      <c r="C102" s="45">
        <v>502.67095175999998</v>
      </c>
      <c r="D102" s="11" t="str">
        <f t="shared" si="12"/>
        <v>N/A</v>
      </c>
      <c r="E102" s="45">
        <v>535.90542065</v>
      </c>
      <c r="F102" s="11" t="str">
        <f t="shared" si="13"/>
        <v>N/A</v>
      </c>
      <c r="G102" s="45">
        <v>547.23160025000004</v>
      </c>
      <c r="H102" s="11" t="str">
        <f t="shared" si="14"/>
        <v>N/A</v>
      </c>
      <c r="I102" s="12">
        <v>6.6120000000000001</v>
      </c>
      <c r="J102" s="12">
        <v>2.113</v>
      </c>
      <c r="K102" s="43" t="s">
        <v>739</v>
      </c>
      <c r="L102" s="9" t="str">
        <f t="shared" si="15"/>
        <v>Yes</v>
      </c>
    </row>
    <row r="103" spans="1:12" ht="25" x14ac:dyDescent="0.25">
      <c r="A103" s="44" t="s">
        <v>566</v>
      </c>
      <c r="B103" s="35" t="s">
        <v>213</v>
      </c>
      <c r="C103" s="45">
        <v>4381748</v>
      </c>
      <c r="D103" s="11" t="str">
        <f t="shared" si="12"/>
        <v>N/A</v>
      </c>
      <c r="E103" s="45">
        <v>4549018</v>
      </c>
      <c r="F103" s="11" t="str">
        <f t="shared" si="13"/>
        <v>N/A</v>
      </c>
      <c r="G103" s="45">
        <v>4740945</v>
      </c>
      <c r="H103" s="11" t="str">
        <f t="shared" si="14"/>
        <v>N/A</v>
      </c>
      <c r="I103" s="12">
        <v>3.8170000000000002</v>
      </c>
      <c r="J103" s="12">
        <v>4.2190000000000003</v>
      </c>
      <c r="K103" s="43" t="s">
        <v>739</v>
      </c>
      <c r="L103" s="9" t="str">
        <f t="shared" si="15"/>
        <v>Yes</v>
      </c>
    </row>
    <row r="104" spans="1:12" x14ac:dyDescent="0.25">
      <c r="A104" s="44" t="s">
        <v>567</v>
      </c>
      <c r="B104" s="35" t="s">
        <v>213</v>
      </c>
      <c r="C104" s="36">
        <v>2335</v>
      </c>
      <c r="D104" s="11" t="str">
        <f t="shared" si="12"/>
        <v>N/A</v>
      </c>
      <c r="E104" s="36">
        <v>2421</v>
      </c>
      <c r="F104" s="11" t="str">
        <f t="shared" si="13"/>
        <v>N/A</v>
      </c>
      <c r="G104" s="36">
        <v>2450</v>
      </c>
      <c r="H104" s="11" t="str">
        <f t="shared" si="14"/>
        <v>N/A</v>
      </c>
      <c r="I104" s="12">
        <v>3.6829999999999998</v>
      </c>
      <c r="J104" s="12">
        <v>1.198</v>
      </c>
      <c r="K104" s="43" t="s">
        <v>739</v>
      </c>
      <c r="L104" s="9" t="str">
        <f t="shared" si="15"/>
        <v>Yes</v>
      </c>
    </row>
    <row r="105" spans="1:12" x14ac:dyDescent="0.25">
      <c r="A105" s="44" t="s">
        <v>1327</v>
      </c>
      <c r="B105" s="35" t="s">
        <v>213</v>
      </c>
      <c r="C105" s="45">
        <v>1876.551606</v>
      </c>
      <c r="D105" s="11" t="str">
        <f t="shared" si="12"/>
        <v>N/A</v>
      </c>
      <c r="E105" s="45">
        <v>1878.9830648</v>
      </c>
      <c r="F105" s="11" t="str">
        <f t="shared" si="13"/>
        <v>N/A</v>
      </c>
      <c r="G105" s="45">
        <v>1935.0795917999999</v>
      </c>
      <c r="H105" s="11" t="str">
        <f t="shared" si="14"/>
        <v>N/A</v>
      </c>
      <c r="I105" s="12">
        <v>0.12959999999999999</v>
      </c>
      <c r="J105" s="12">
        <v>2.9849999999999999</v>
      </c>
      <c r="K105" s="43" t="s">
        <v>739</v>
      </c>
      <c r="L105" s="9" t="str">
        <f t="shared" si="15"/>
        <v>Yes</v>
      </c>
    </row>
    <row r="106" spans="1:12" x14ac:dyDescent="0.25">
      <c r="A106" s="44" t="s">
        <v>568</v>
      </c>
      <c r="B106" s="35" t="s">
        <v>213</v>
      </c>
      <c r="C106" s="45">
        <v>40376451</v>
      </c>
      <c r="D106" s="11" t="str">
        <f t="shared" si="12"/>
        <v>N/A</v>
      </c>
      <c r="E106" s="45">
        <v>39469078</v>
      </c>
      <c r="F106" s="11" t="str">
        <f t="shared" si="13"/>
        <v>N/A</v>
      </c>
      <c r="G106" s="45">
        <v>36196686</v>
      </c>
      <c r="H106" s="11" t="str">
        <f t="shared" si="14"/>
        <v>N/A</v>
      </c>
      <c r="I106" s="12">
        <v>-2.25</v>
      </c>
      <c r="J106" s="12">
        <v>-8.2899999999999991</v>
      </c>
      <c r="K106" s="43" t="s">
        <v>739</v>
      </c>
      <c r="L106" s="9" t="str">
        <f t="shared" si="15"/>
        <v>Yes</v>
      </c>
    </row>
    <row r="107" spans="1:12" x14ac:dyDescent="0.25">
      <c r="A107" s="44" t="s">
        <v>569</v>
      </c>
      <c r="B107" s="35" t="s">
        <v>213</v>
      </c>
      <c r="C107" s="36">
        <v>82027</v>
      </c>
      <c r="D107" s="11" t="str">
        <f t="shared" si="12"/>
        <v>N/A</v>
      </c>
      <c r="E107" s="36">
        <v>85938</v>
      </c>
      <c r="F107" s="11" t="str">
        <f t="shared" si="13"/>
        <v>N/A</v>
      </c>
      <c r="G107" s="36">
        <v>87322</v>
      </c>
      <c r="H107" s="11" t="str">
        <f t="shared" si="14"/>
        <v>N/A</v>
      </c>
      <c r="I107" s="12">
        <v>4.7679999999999998</v>
      </c>
      <c r="J107" s="12">
        <v>1.61</v>
      </c>
      <c r="K107" s="43" t="s">
        <v>739</v>
      </c>
      <c r="L107" s="9" t="str">
        <f t="shared" si="15"/>
        <v>Yes</v>
      </c>
    </row>
    <row r="108" spans="1:12" x14ac:dyDescent="0.25">
      <c r="A108" s="44" t="s">
        <v>1328</v>
      </c>
      <c r="B108" s="35" t="s">
        <v>213</v>
      </c>
      <c r="C108" s="45">
        <v>492.23366695999999</v>
      </c>
      <c r="D108" s="11" t="str">
        <f t="shared" si="12"/>
        <v>N/A</v>
      </c>
      <c r="E108" s="45">
        <v>459.27387185999999</v>
      </c>
      <c r="F108" s="11" t="str">
        <f t="shared" si="13"/>
        <v>N/A</v>
      </c>
      <c r="G108" s="45">
        <v>414.51966285999998</v>
      </c>
      <c r="H108" s="11" t="str">
        <f t="shared" si="14"/>
        <v>N/A</v>
      </c>
      <c r="I108" s="12">
        <v>-6.7</v>
      </c>
      <c r="J108" s="12">
        <v>-9.74</v>
      </c>
      <c r="K108" s="43" t="s">
        <v>739</v>
      </c>
      <c r="L108" s="9" t="str">
        <f t="shared" si="15"/>
        <v>Yes</v>
      </c>
    </row>
    <row r="109" spans="1:12" x14ac:dyDescent="0.25">
      <c r="A109" s="44" t="s">
        <v>570</v>
      </c>
      <c r="B109" s="35" t="s">
        <v>213</v>
      </c>
      <c r="C109" s="45">
        <v>114679584</v>
      </c>
      <c r="D109" s="11" t="str">
        <f t="shared" si="12"/>
        <v>N/A</v>
      </c>
      <c r="E109" s="45">
        <v>117174538</v>
      </c>
      <c r="F109" s="11" t="str">
        <f t="shared" si="13"/>
        <v>N/A</v>
      </c>
      <c r="G109" s="45">
        <v>121611460</v>
      </c>
      <c r="H109" s="11" t="str">
        <f t="shared" si="14"/>
        <v>N/A</v>
      </c>
      <c r="I109" s="12">
        <v>2.1760000000000002</v>
      </c>
      <c r="J109" s="12">
        <v>3.7869999999999999</v>
      </c>
      <c r="K109" s="43" t="s">
        <v>739</v>
      </c>
      <c r="L109" s="9" t="str">
        <f t="shared" si="15"/>
        <v>Yes</v>
      </c>
    </row>
    <row r="110" spans="1:12" x14ac:dyDescent="0.25">
      <c r="A110" s="44" t="s">
        <v>571</v>
      </c>
      <c r="B110" s="35" t="s">
        <v>213</v>
      </c>
      <c r="C110" s="36">
        <v>97362</v>
      </c>
      <c r="D110" s="11" t="str">
        <f t="shared" si="12"/>
        <v>N/A</v>
      </c>
      <c r="E110" s="36">
        <v>101903</v>
      </c>
      <c r="F110" s="11" t="str">
        <f t="shared" si="13"/>
        <v>N/A</v>
      </c>
      <c r="G110" s="36">
        <v>103828</v>
      </c>
      <c r="H110" s="11" t="str">
        <f t="shared" si="14"/>
        <v>N/A</v>
      </c>
      <c r="I110" s="12">
        <v>4.6639999999999997</v>
      </c>
      <c r="J110" s="12">
        <v>1.889</v>
      </c>
      <c r="K110" s="43" t="s">
        <v>739</v>
      </c>
      <c r="L110" s="9" t="str">
        <f t="shared" si="15"/>
        <v>Yes</v>
      </c>
    </row>
    <row r="111" spans="1:12" x14ac:dyDescent="0.25">
      <c r="A111" s="44" t="s">
        <v>1329</v>
      </c>
      <c r="B111" s="35" t="s">
        <v>213</v>
      </c>
      <c r="C111" s="45">
        <v>1177.8679978</v>
      </c>
      <c r="D111" s="11" t="str">
        <f t="shared" si="12"/>
        <v>N/A</v>
      </c>
      <c r="E111" s="45">
        <v>1149.863478</v>
      </c>
      <c r="F111" s="11" t="str">
        <f t="shared" si="13"/>
        <v>N/A</v>
      </c>
      <c r="G111" s="45">
        <v>1171.2780753</v>
      </c>
      <c r="H111" s="11" t="str">
        <f t="shared" si="14"/>
        <v>N/A</v>
      </c>
      <c r="I111" s="12">
        <v>-2.38</v>
      </c>
      <c r="J111" s="12">
        <v>1.8620000000000001</v>
      </c>
      <c r="K111" s="43" t="s">
        <v>739</v>
      </c>
      <c r="L111" s="9" t="str">
        <f t="shared" si="15"/>
        <v>Yes</v>
      </c>
    </row>
    <row r="112" spans="1:12" ht="25" x14ac:dyDescent="0.25">
      <c r="A112" s="44" t="s">
        <v>572</v>
      </c>
      <c r="B112" s="35" t="s">
        <v>213</v>
      </c>
      <c r="C112" s="45">
        <v>65897578</v>
      </c>
      <c r="D112" s="11" t="str">
        <f t="shared" si="12"/>
        <v>N/A</v>
      </c>
      <c r="E112" s="45">
        <v>65257999</v>
      </c>
      <c r="F112" s="11" t="str">
        <f t="shared" si="13"/>
        <v>N/A</v>
      </c>
      <c r="G112" s="45">
        <v>67289863</v>
      </c>
      <c r="H112" s="11" t="str">
        <f t="shared" si="14"/>
        <v>N/A</v>
      </c>
      <c r="I112" s="12">
        <v>-0.97099999999999997</v>
      </c>
      <c r="J112" s="12">
        <v>3.1139999999999999</v>
      </c>
      <c r="K112" s="43" t="s">
        <v>739</v>
      </c>
      <c r="L112" s="9" t="str">
        <f t="shared" si="15"/>
        <v>Yes</v>
      </c>
    </row>
    <row r="113" spans="1:12" x14ac:dyDescent="0.25">
      <c r="A113" s="44" t="s">
        <v>573</v>
      </c>
      <c r="B113" s="35" t="s">
        <v>213</v>
      </c>
      <c r="C113" s="36">
        <v>17789</v>
      </c>
      <c r="D113" s="11" t="str">
        <f t="shared" si="12"/>
        <v>N/A</v>
      </c>
      <c r="E113" s="36">
        <v>18279</v>
      </c>
      <c r="F113" s="11" t="str">
        <f t="shared" si="13"/>
        <v>N/A</v>
      </c>
      <c r="G113" s="36">
        <v>19182</v>
      </c>
      <c r="H113" s="11" t="str">
        <f t="shared" si="14"/>
        <v>N/A</v>
      </c>
      <c r="I113" s="12">
        <v>2.7549999999999999</v>
      </c>
      <c r="J113" s="12">
        <v>4.9400000000000004</v>
      </c>
      <c r="K113" s="43" t="s">
        <v>739</v>
      </c>
      <c r="L113" s="9" t="str">
        <f t="shared" si="15"/>
        <v>Yes</v>
      </c>
    </row>
    <row r="114" spans="1:12" ht="25" x14ac:dyDescent="0.25">
      <c r="A114" s="44" t="s">
        <v>1330</v>
      </c>
      <c r="B114" s="35" t="s">
        <v>213</v>
      </c>
      <c r="C114" s="45">
        <v>3704.4003597999999</v>
      </c>
      <c r="D114" s="11" t="str">
        <f t="shared" si="12"/>
        <v>N/A</v>
      </c>
      <c r="E114" s="45">
        <v>3570.1077191999998</v>
      </c>
      <c r="F114" s="11" t="str">
        <f t="shared" si="13"/>
        <v>N/A</v>
      </c>
      <c r="G114" s="45">
        <v>3507.9690856000002</v>
      </c>
      <c r="H114" s="11" t="str">
        <f t="shared" si="14"/>
        <v>N/A</v>
      </c>
      <c r="I114" s="12">
        <v>-3.63</v>
      </c>
      <c r="J114" s="12">
        <v>-1.74</v>
      </c>
      <c r="K114" s="43" t="s">
        <v>739</v>
      </c>
      <c r="L114" s="9" t="str">
        <f t="shared" si="15"/>
        <v>Yes</v>
      </c>
    </row>
    <row r="115" spans="1:12" ht="25" x14ac:dyDescent="0.25">
      <c r="A115" s="44" t="s">
        <v>574</v>
      </c>
      <c r="B115" s="35" t="s">
        <v>213</v>
      </c>
      <c r="C115" s="45">
        <v>5274428</v>
      </c>
      <c r="D115" s="11" t="str">
        <f t="shared" si="12"/>
        <v>N/A</v>
      </c>
      <c r="E115" s="45">
        <v>5274056</v>
      </c>
      <c r="F115" s="11" t="str">
        <f t="shared" si="13"/>
        <v>N/A</v>
      </c>
      <c r="G115" s="45">
        <v>5239343</v>
      </c>
      <c r="H115" s="11" t="str">
        <f t="shared" si="14"/>
        <v>N/A</v>
      </c>
      <c r="I115" s="12">
        <v>-7.0000000000000001E-3</v>
      </c>
      <c r="J115" s="12">
        <v>-0.65800000000000003</v>
      </c>
      <c r="K115" s="43" t="s">
        <v>739</v>
      </c>
      <c r="L115" s="9" t="str">
        <f t="shared" si="15"/>
        <v>Yes</v>
      </c>
    </row>
    <row r="116" spans="1:12" x14ac:dyDescent="0.25">
      <c r="A116" s="3" t="s">
        <v>575</v>
      </c>
      <c r="B116" s="35" t="s">
        <v>213</v>
      </c>
      <c r="C116" s="36">
        <v>10969</v>
      </c>
      <c r="D116" s="11" t="str">
        <f t="shared" si="12"/>
        <v>N/A</v>
      </c>
      <c r="E116" s="36">
        <v>11089</v>
      </c>
      <c r="F116" s="11" t="str">
        <f t="shared" si="13"/>
        <v>N/A</v>
      </c>
      <c r="G116" s="36">
        <v>11341</v>
      </c>
      <c r="H116" s="11" t="str">
        <f t="shared" si="14"/>
        <v>N/A</v>
      </c>
      <c r="I116" s="12">
        <v>1.0940000000000001</v>
      </c>
      <c r="J116" s="12">
        <v>2.2730000000000001</v>
      </c>
      <c r="K116" s="43" t="s">
        <v>739</v>
      </c>
      <c r="L116" s="9" t="str">
        <f t="shared" si="15"/>
        <v>Yes</v>
      </c>
    </row>
    <row r="117" spans="1:12" ht="25" x14ac:dyDescent="0.25">
      <c r="A117" s="3" t="s">
        <v>1331</v>
      </c>
      <c r="B117" s="35" t="s">
        <v>213</v>
      </c>
      <c r="C117" s="45">
        <v>480.84857325000002</v>
      </c>
      <c r="D117" s="11" t="str">
        <f t="shared" si="12"/>
        <v>N/A</v>
      </c>
      <c r="E117" s="45">
        <v>475.61150689999999</v>
      </c>
      <c r="F117" s="11" t="str">
        <f t="shared" si="13"/>
        <v>N/A</v>
      </c>
      <c r="G117" s="45">
        <v>461.98245305</v>
      </c>
      <c r="H117" s="11" t="str">
        <f t="shared" si="14"/>
        <v>N/A</v>
      </c>
      <c r="I117" s="12">
        <v>-1.0900000000000001</v>
      </c>
      <c r="J117" s="12">
        <v>-2.87</v>
      </c>
      <c r="K117" s="43" t="s">
        <v>739</v>
      </c>
      <c r="L117" s="9" t="str">
        <f t="shared" si="15"/>
        <v>Yes</v>
      </c>
    </row>
    <row r="118" spans="1:12" ht="25" x14ac:dyDescent="0.25">
      <c r="A118" s="4" t="s">
        <v>576</v>
      </c>
      <c r="B118" s="35" t="s">
        <v>213</v>
      </c>
      <c r="C118" s="45">
        <v>19775011</v>
      </c>
      <c r="D118" s="11" t="str">
        <f t="shared" si="12"/>
        <v>N/A</v>
      </c>
      <c r="E118" s="45">
        <v>20686818</v>
      </c>
      <c r="F118" s="11" t="str">
        <f t="shared" si="13"/>
        <v>N/A</v>
      </c>
      <c r="G118" s="45">
        <v>23342249</v>
      </c>
      <c r="H118" s="11" t="str">
        <f t="shared" si="14"/>
        <v>N/A</v>
      </c>
      <c r="I118" s="12">
        <v>4.6109999999999998</v>
      </c>
      <c r="J118" s="12">
        <v>12.84</v>
      </c>
      <c r="K118" s="43" t="s">
        <v>739</v>
      </c>
      <c r="L118" s="9" t="str">
        <f t="shared" si="15"/>
        <v>Yes</v>
      </c>
    </row>
    <row r="119" spans="1:12" x14ac:dyDescent="0.25">
      <c r="A119" s="4" t="s">
        <v>577</v>
      </c>
      <c r="B119" s="35" t="s">
        <v>213</v>
      </c>
      <c r="C119" s="36">
        <v>2283</v>
      </c>
      <c r="D119" s="11" t="str">
        <f t="shared" si="12"/>
        <v>N/A</v>
      </c>
      <c r="E119" s="36">
        <v>2455</v>
      </c>
      <c r="F119" s="11" t="str">
        <f t="shared" si="13"/>
        <v>N/A</v>
      </c>
      <c r="G119" s="36">
        <v>2588</v>
      </c>
      <c r="H119" s="11" t="str">
        <f t="shared" si="14"/>
        <v>N/A</v>
      </c>
      <c r="I119" s="12">
        <v>7.5339999999999998</v>
      </c>
      <c r="J119" s="12">
        <v>5.4180000000000001</v>
      </c>
      <c r="K119" s="43" t="s">
        <v>739</v>
      </c>
      <c r="L119" s="9" t="str">
        <f t="shared" si="15"/>
        <v>Yes</v>
      </c>
    </row>
    <row r="120" spans="1:12" ht="25" x14ac:dyDescent="0.25">
      <c r="A120" s="4" t="s">
        <v>1332</v>
      </c>
      <c r="B120" s="35" t="s">
        <v>213</v>
      </c>
      <c r="C120" s="45">
        <v>8661.8532632999995</v>
      </c>
      <c r="D120" s="11" t="str">
        <f t="shared" si="12"/>
        <v>N/A</v>
      </c>
      <c r="E120" s="45">
        <v>8426.4024439999994</v>
      </c>
      <c r="F120" s="11" t="str">
        <f t="shared" si="13"/>
        <v>N/A</v>
      </c>
      <c r="G120" s="45">
        <v>9019.4161514999996</v>
      </c>
      <c r="H120" s="11" t="str">
        <f t="shared" si="14"/>
        <v>N/A</v>
      </c>
      <c r="I120" s="12">
        <v>-2.72</v>
      </c>
      <c r="J120" s="12">
        <v>7.0380000000000003</v>
      </c>
      <c r="K120" s="43" t="s">
        <v>739</v>
      </c>
      <c r="L120" s="9" t="str">
        <f t="shared" si="15"/>
        <v>Yes</v>
      </c>
    </row>
    <row r="121" spans="1:12" ht="25" x14ac:dyDescent="0.25">
      <c r="A121" s="4" t="s">
        <v>578</v>
      </c>
      <c r="B121" s="35" t="s">
        <v>213</v>
      </c>
      <c r="C121" s="45">
        <v>6737313</v>
      </c>
      <c r="D121" s="11" t="str">
        <f t="shared" si="12"/>
        <v>N/A</v>
      </c>
      <c r="E121" s="45">
        <v>6241276</v>
      </c>
      <c r="F121" s="11" t="str">
        <f t="shared" si="13"/>
        <v>N/A</v>
      </c>
      <c r="G121" s="45">
        <v>5815193</v>
      </c>
      <c r="H121" s="11" t="str">
        <f t="shared" si="14"/>
        <v>N/A</v>
      </c>
      <c r="I121" s="12">
        <v>-7.36</v>
      </c>
      <c r="J121" s="12">
        <v>-6.83</v>
      </c>
      <c r="K121" s="43" t="s">
        <v>739</v>
      </c>
      <c r="L121" s="9" t="str">
        <f t="shared" si="15"/>
        <v>Yes</v>
      </c>
    </row>
    <row r="122" spans="1:12" x14ac:dyDescent="0.25">
      <c r="A122" s="4" t="s">
        <v>579</v>
      </c>
      <c r="B122" s="35" t="s">
        <v>213</v>
      </c>
      <c r="C122" s="36">
        <v>6160</v>
      </c>
      <c r="D122" s="11" t="str">
        <f t="shared" si="12"/>
        <v>N/A</v>
      </c>
      <c r="E122" s="36">
        <v>6042</v>
      </c>
      <c r="F122" s="11" t="str">
        <f t="shared" si="13"/>
        <v>N/A</v>
      </c>
      <c r="G122" s="36">
        <v>5762</v>
      </c>
      <c r="H122" s="11" t="str">
        <f t="shared" si="14"/>
        <v>N/A</v>
      </c>
      <c r="I122" s="12">
        <v>-1.92</v>
      </c>
      <c r="J122" s="12">
        <v>-4.63</v>
      </c>
      <c r="K122" s="43" t="s">
        <v>739</v>
      </c>
      <c r="L122" s="9" t="str">
        <f t="shared" si="15"/>
        <v>Yes</v>
      </c>
    </row>
    <row r="123" spans="1:12" ht="25" x14ac:dyDescent="0.25">
      <c r="A123" s="4" t="s">
        <v>1333</v>
      </c>
      <c r="B123" s="35" t="s">
        <v>213</v>
      </c>
      <c r="C123" s="45">
        <v>1093.7196429000001</v>
      </c>
      <c r="D123" s="11" t="str">
        <f t="shared" si="12"/>
        <v>N/A</v>
      </c>
      <c r="E123" s="45">
        <v>1032.9817940999999</v>
      </c>
      <c r="F123" s="11" t="str">
        <f t="shared" si="13"/>
        <v>N/A</v>
      </c>
      <c r="G123" s="45">
        <v>1009.2316904</v>
      </c>
      <c r="H123" s="11" t="str">
        <f t="shared" si="14"/>
        <v>N/A</v>
      </c>
      <c r="I123" s="12">
        <v>-5.55</v>
      </c>
      <c r="J123" s="12">
        <v>-2.2999999999999998</v>
      </c>
      <c r="K123" s="43" t="s">
        <v>739</v>
      </c>
      <c r="L123" s="9" t="str">
        <f t="shared" si="15"/>
        <v>Yes</v>
      </c>
    </row>
    <row r="124" spans="1:12" ht="25" x14ac:dyDescent="0.25">
      <c r="A124" s="4" t="s">
        <v>580</v>
      </c>
      <c r="B124" s="35" t="s">
        <v>213</v>
      </c>
      <c r="C124" s="45">
        <v>0</v>
      </c>
      <c r="D124" s="11" t="str">
        <f t="shared" si="12"/>
        <v>N/A</v>
      </c>
      <c r="E124" s="45">
        <v>7231</v>
      </c>
      <c r="F124" s="11" t="str">
        <f t="shared" si="13"/>
        <v>N/A</v>
      </c>
      <c r="G124" s="45">
        <v>0</v>
      </c>
      <c r="H124" s="11" t="str">
        <f t="shared" si="14"/>
        <v>N/A</v>
      </c>
      <c r="I124" s="12" t="s">
        <v>1746</v>
      </c>
      <c r="J124" s="12">
        <v>-100</v>
      </c>
      <c r="K124" s="43" t="s">
        <v>739</v>
      </c>
      <c r="L124" s="9" t="str">
        <f t="shared" si="15"/>
        <v>No</v>
      </c>
    </row>
    <row r="125" spans="1:12" x14ac:dyDescent="0.25">
      <c r="A125" s="2" t="s">
        <v>581</v>
      </c>
      <c r="B125" s="35" t="s">
        <v>213</v>
      </c>
      <c r="C125" s="36">
        <v>0</v>
      </c>
      <c r="D125" s="11" t="str">
        <f t="shared" si="12"/>
        <v>N/A</v>
      </c>
      <c r="E125" s="36">
        <v>11</v>
      </c>
      <c r="F125" s="11" t="str">
        <f t="shared" si="13"/>
        <v>N/A</v>
      </c>
      <c r="G125" s="36">
        <v>0</v>
      </c>
      <c r="H125" s="11" t="str">
        <f t="shared" si="14"/>
        <v>N/A</v>
      </c>
      <c r="I125" s="12" t="s">
        <v>1746</v>
      </c>
      <c r="J125" s="12">
        <v>-100</v>
      </c>
      <c r="K125" s="43" t="s">
        <v>739</v>
      </c>
      <c r="L125" s="9" t="str">
        <f t="shared" si="15"/>
        <v>No</v>
      </c>
    </row>
    <row r="126" spans="1:12" ht="25" x14ac:dyDescent="0.25">
      <c r="A126" s="2" t="s">
        <v>1334</v>
      </c>
      <c r="B126" s="35" t="s">
        <v>213</v>
      </c>
      <c r="C126" s="45" t="s">
        <v>1746</v>
      </c>
      <c r="D126" s="11" t="str">
        <f t="shared" si="12"/>
        <v>N/A</v>
      </c>
      <c r="E126" s="45">
        <v>3615.5</v>
      </c>
      <c r="F126" s="11" t="str">
        <f t="shared" si="13"/>
        <v>N/A</v>
      </c>
      <c r="G126" s="45" t="s">
        <v>1746</v>
      </c>
      <c r="H126" s="11" t="str">
        <f t="shared" si="14"/>
        <v>N/A</v>
      </c>
      <c r="I126" s="12" t="s">
        <v>1746</v>
      </c>
      <c r="J126" s="12" t="s">
        <v>1746</v>
      </c>
      <c r="K126" s="43" t="s">
        <v>739</v>
      </c>
      <c r="L126" s="9" t="str">
        <f t="shared" si="15"/>
        <v>N/A</v>
      </c>
    </row>
    <row r="127" spans="1:12" ht="25" x14ac:dyDescent="0.25">
      <c r="A127" s="2" t="s">
        <v>582</v>
      </c>
      <c r="B127" s="35" t="s">
        <v>213</v>
      </c>
      <c r="C127" s="45">
        <v>1988443</v>
      </c>
      <c r="D127" s="11" t="str">
        <f t="shared" si="12"/>
        <v>N/A</v>
      </c>
      <c r="E127" s="45">
        <v>2838605</v>
      </c>
      <c r="F127" s="11" t="str">
        <f t="shared" si="13"/>
        <v>N/A</v>
      </c>
      <c r="G127" s="45">
        <v>2805923</v>
      </c>
      <c r="H127" s="11" t="str">
        <f t="shared" si="14"/>
        <v>N/A</v>
      </c>
      <c r="I127" s="12">
        <v>42.76</v>
      </c>
      <c r="J127" s="12">
        <v>-1.1499999999999999</v>
      </c>
      <c r="K127" s="43" t="s">
        <v>739</v>
      </c>
      <c r="L127" s="9" t="str">
        <f t="shared" si="15"/>
        <v>Yes</v>
      </c>
    </row>
    <row r="128" spans="1:12" x14ac:dyDescent="0.25">
      <c r="A128" s="2" t="s">
        <v>583</v>
      </c>
      <c r="B128" s="35" t="s">
        <v>213</v>
      </c>
      <c r="C128" s="36">
        <v>3795</v>
      </c>
      <c r="D128" s="11" t="str">
        <f t="shared" si="12"/>
        <v>N/A</v>
      </c>
      <c r="E128" s="36">
        <v>4807</v>
      </c>
      <c r="F128" s="11" t="str">
        <f t="shared" si="13"/>
        <v>N/A</v>
      </c>
      <c r="G128" s="36">
        <v>4987</v>
      </c>
      <c r="H128" s="11" t="str">
        <f t="shared" si="14"/>
        <v>N/A</v>
      </c>
      <c r="I128" s="12">
        <v>26.67</v>
      </c>
      <c r="J128" s="12">
        <v>3.7450000000000001</v>
      </c>
      <c r="K128" s="43" t="s">
        <v>739</v>
      </c>
      <c r="L128" s="9" t="str">
        <f t="shared" si="15"/>
        <v>Yes</v>
      </c>
    </row>
    <row r="129" spans="1:12" ht="25" x14ac:dyDescent="0.25">
      <c r="A129" s="2" t="s">
        <v>1335</v>
      </c>
      <c r="B129" s="35" t="s">
        <v>213</v>
      </c>
      <c r="C129" s="45">
        <v>523.96389986999998</v>
      </c>
      <c r="D129" s="11" t="str">
        <f t="shared" si="12"/>
        <v>N/A</v>
      </c>
      <c r="E129" s="45">
        <v>590.51487413999996</v>
      </c>
      <c r="F129" s="11" t="str">
        <f t="shared" si="13"/>
        <v>N/A</v>
      </c>
      <c r="G129" s="45">
        <v>562.64748345999999</v>
      </c>
      <c r="H129" s="11" t="str">
        <f t="shared" si="14"/>
        <v>N/A</v>
      </c>
      <c r="I129" s="12">
        <v>12.7</v>
      </c>
      <c r="J129" s="12">
        <v>-4.72</v>
      </c>
      <c r="K129" s="43" t="s">
        <v>739</v>
      </c>
      <c r="L129" s="9" t="str">
        <f t="shared" si="15"/>
        <v>Yes</v>
      </c>
    </row>
    <row r="130" spans="1:12" x14ac:dyDescent="0.25">
      <c r="A130" s="2" t="s">
        <v>584</v>
      </c>
      <c r="B130" s="35" t="s">
        <v>213</v>
      </c>
      <c r="C130" s="45">
        <v>597081</v>
      </c>
      <c r="D130" s="11" t="str">
        <f t="shared" si="12"/>
        <v>N/A</v>
      </c>
      <c r="E130" s="45">
        <v>571971</v>
      </c>
      <c r="F130" s="11" t="str">
        <f t="shared" si="13"/>
        <v>N/A</v>
      </c>
      <c r="G130" s="45">
        <v>491106</v>
      </c>
      <c r="H130" s="11" t="str">
        <f t="shared" si="14"/>
        <v>N/A</v>
      </c>
      <c r="I130" s="12">
        <v>-4.21</v>
      </c>
      <c r="J130" s="12">
        <v>-14.1</v>
      </c>
      <c r="K130" s="43" t="s">
        <v>739</v>
      </c>
      <c r="L130" s="9" t="str">
        <f t="shared" si="15"/>
        <v>Yes</v>
      </c>
    </row>
    <row r="131" spans="1:12" x14ac:dyDescent="0.25">
      <c r="A131" s="2" t="s">
        <v>585</v>
      </c>
      <c r="B131" s="35" t="s">
        <v>213</v>
      </c>
      <c r="C131" s="36">
        <v>61</v>
      </c>
      <c r="D131" s="11" t="str">
        <f t="shared" si="12"/>
        <v>N/A</v>
      </c>
      <c r="E131" s="36">
        <v>66</v>
      </c>
      <c r="F131" s="11" t="str">
        <f t="shared" si="13"/>
        <v>N/A</v>
      </c>
      <c r="G131" s="36">
        <v>58</v>
      </c>
      <c r="H131" s="11" t="str">
        <f t="shared" si="14"/>
        <v>N/A</v>
      </c>
      <c r="I131" s="12">
        <v>8.1969999999999992</v>
      </c>
      <c r="J131" s="12">
        <v>-12.1</v>
      </c>
      <c r="K131" s="43" t="s">
        <v>739</v>
      </c>
      <c r="L131" s="9" t="str">
        <f t="shared" si="15"/>
        <v>Yes</v>
      </c>
    </row>
    <row r="132" spans="1:12" x14ac:dyDescent="0.25">
      <c r="A132" s="2" t="s">
        <v>1336</v>
      </c>
      <c r="B132" s="35" t="s">
        <v>213</v>
      </c>
      <c r="C132" s="45">
        <v>9788.2131148000008</v>
      </c>
      <c r="D132" s="11" t="str">
        <f t="shared" si="12"/>
        <v>N/A</v>
      </c>
      <c r="E132" s="45">
        <v>8666.2272727</v>
      </c>
      <c r="F132" s="11" t="str">
        <f t="shared" si="13"/>
        <v>N/A</v>
      </c>
      <c r="G132" s="45">
        <v>8467.3448275999999</v>
      </c>
      <c r="H132" s="11" t="str">
        <f t="shared" si="14"/>
        <v>N/A</v>
      </c>
      <c r="I132" s="12">
        <v>-11.5</v>
      </c>
      <c r="J132" s="12">
        <v>-2.29</v>
      </c>
      <c r="K132" s="43" t="s">
        <v>739</v>
      </c>
      <c r="L132" s="9" t="str">
        <f t="shared" si="15"/>
        <v>Yes</v>
      </c>
    </row>
    <row r="133" spans="1:12" ht="25" x14ac:dyDescent="0.25">
      <c r="A133" s="2" t="s">
        <v>586</v>
      </c>
      <c r="B133" s="35" t="s">
        <v>213</v>
      </c>
      <c r="C133" s="45">
        <v>347137</v>
      </c>
      <c r="D133" s="11" t="str">
        <f t="shared" si="12"/>
        <v>N/A</v>
      </c>
      <c r="E133" s="45">
        <v>265011</v>
      </c>
      <c r="F133" s="11" t="str">
        <f t="shared" si="13"/>
        <v>N/A</v>
      </c>
      <c r="G133" s="45">
        <v>260544</v>
      </c>
      <c r="H133" s="11" t="str">
        <f t="shared" si="14"/>
        <v>N/A</v>
      </c>
      <c r="I133" s="12">
        <v>-23.7</v>
      </c>
      <c r="J133" s="12">
        <v>-1.69</v>
      </c>
      <c r="K133" s="43" t="s">
        <v>739</v>
      </c>
      <c r="L133" s="9" t="str">
        <f>IF(J133="Div by 0", "N/A", IF(OR(J133="N/A",K133="N/A"),"N/A", IF(J133&gt;VALUE(MID(K133,1,2)), "No", IF(J133&lt;-1*VALUE(MID(K133,1,2)), "No", "Yes"))))</f>
        <v>Yes</v>
      </c>
    </row>
    <row r="134" spans="1:12" x14ac:dyDescent="0.25">
      <c r="A134" s="2" t="s">
        <v>587</v>
      </c>
      <c r="B134" s="35" t="s">
        <v>213</v>
      </c>
      <c r="C134" s="36">
        <v>2163</v>
      </c>
      <c r="D134" s="11" t="str">
        <f t="shared" si="12"/>
        <v>N/A</v>
      </c>
      <c r="E134" s="36">
        <v>1787</v>
      </c>
      <c r="F134" s="11" t="str">
        <f t="shared" si="13"/>
        <v>N/A</v>
      </c>
      <c r="G134" s="36">
        <v>1687</v>
      </c>
      <c r="H134" s="11" t="str">
        <f t="shared" si="14"/>
        <v>N/A</v>
      </c>
      <c r="I134" s="12">
        <v>-17.399999999999999</v>
      </c>
      <c r="J134" s="12">
        <v>-5.6</v>
      </c>
      <c r="K134" s="43" t="s">
        <v>739</v>
      </c>
      <c r="L134" s="9" t="str">
        <f t="shared" ref="L134:L138" si="16">IF(J134="Div by 0", "N/A", IF(OR(J134="N/A",K134="N/A"),"N/A", IF(J134&gt;VALUE(MID(K134,1,2)), "No", IF(J134&lt;-1*VALUE(MID(K134,1,2)), "No", "Yes"))))</f>
        <v>Yes</v>
      </c>
    </row>
    <row r="135" spans="1:12" ht="25" x14ac:dyDescent="0.25">
      <c r="A135" s="2" t="s">
        <v>1337</v>
      </c>
      <c r="B135" s="35" t="s">
        <v>213</v>
      </c>
      <c r="C135" s="45">
        <v>160.48867314</v>
      </c>
      <c r="D135" s="11" t="str">
        <f t="shared" si="12"/>
        <v>N/A</v>
      </c>
      <c r="E135" s="45">
        <v>148.29938444000001</v>
      </c>
      <c r="F135" s="11" t="str">
        <f t="shared" si="13"/>
        <v>N/A</v>
      </c>
      <c r="G135" s="45">
        <v>154.4422051</v>
      </c>
      <c r="H135" s="11" t="str">
        <f t="shared" si="14"/>
        <v>N/A</v>
      </c>
      <c r="I135" s="12">
        <v>-7.6</v>
      </c>
      <c r="J135" s="12">
        <v>4.1420000000000003</v>
      </c>
      <c r="K135" s="43" t="s">
        <v>739</v>
      </c>
      <c r="L135" s="9" t="str">
        <f t="shared" si="16"/>
        <v>Yes</v>
      </c>
    </row>
    <row r="136" spans="1:12" ht="25" x14ac:dyDescent="0.25">
      <c r="A136" s="2" t="s">
        <v>588</v>
      </c>
      <c r="B136" s="35" t="s">
        <v>213</v>
      </c>
      <c r="C136" s="45">
        <v>0</v>
      </c>
      <c r="D136" s="11" t="str">
        <f t="shared" ref="D136:D150" si="17">IF($B136="N/A","N/A",IF(C136&gt;10,"No",IF(C136&lt;-10,"No","Yes")))</f>
        <v>N/A</v>
      </c>
      <c r="E136" s="45">
        <v>0</v>
      </c>
      <c r="F136" s="11" t="str">
        <f t="shared" ref="F136:F150" si="18">IF($B136="N/A","N/A",IF(E136&gt;10,"No",IF(E136&lt;-10,"No","Yes")))</f>
        <v>N/A</v>
      </c>
      <c r="G136" s="45">
        <v>0</v>
      </c>
      <c r="H136" s="11" t="str">
        <f t="shared" ref="H136:H150" si="19">IF($B136="N/A","N/A",IF(G136&gt;10,"No",IF(G136&lt;-10,"No","Yes")))</f>
        <v>N/A</v>
      </c>
      <c r="I136" s="12" t="s">
        <v>1746</v>
      </c>
      <c r="J136" s="12" t="s">
        <v>1746</v>
      </c>
      <c r="K136" s="43" t="s">
        <v>739</v>
      </c>
      <c r="L136" s="9" t="str">
        <f t="shared" si="16"/>
        <v>N/A</v>
      </c>
    </row>
    <row r="137" spans="1:12" x14ac:dyDescent="0.25">
      <c r="A137" s="2" t="s">
        <v>589</v>
      </c>
      <c r="B137" s="35" t="s">
        <v>213</v>
      </c>
      <c r="C137" s="36">
        <v>0</v>
      </c>
      <c r="D137" s="11" t="str">
        <f t="shared" si="17"/>
        <v>N/A</v>
      </c>
      <c r="E137" s="36">
        <v>0</v>
      </c>
      <c r="F137" s="11" t="str">
        <f t="shared" si="18"/>
        <v>N/A</v>
      </c>
      <c r="G137" s="36">
        <v>0</v>
      </c>
      <c r="H137" s="11" t="str">
        <f t="shared" si="19"/>
        <v>N/A</v>
      </c>
      <c r="I137" s="12" t="s">
        <v>1746</v>
      </c>
      <c r="J137" s="12" t="s">
        <v>1746</v>
      </c>
      <c r="K137" s="43" t="s">
        <v>739</v>
      </c>
      <c r="L137" s="9" t="str">
        <f t="shared" si="16"/>
        <v>N/A</v>
      </c>
    </row>
    <row r="138" spans="1:12" ht="25" x14ac:dyDescent="0.25">
      <c r="A138" s="2" t="s">
        <v>1338</v>
      </c>
      <c r="B138" s="35" t="s">
        <v>213</v>
      </c>
      <c r="C138" s="45" t="s">
        <v>1746</v>
      </c>
      <c r="D138" s="11" t="str">
        <f t="shared" si="17"/>
        <v>N/A</v>
      </c>
      <c r="E138" s="45" t="s">
        <v>1746</v>
      </c>
      <c r="F138" s="11" t="str">
        <f t="shared" si="18"/>
        <v>N/A</v>
      </c>
      <c r="G138" s="45" t="s">
        <v>1746</v>
      </c>
      <c r="H138" s="11" t="str">
        <f t="shared" si="19"/>
        <v>N/A</v>
      </c>
      <c r="I138" s="12" t="s">
        <v>1746</v>
      </c>
      <c r="J138" s="12" t="s">
        <v>1746</v>
      </c>
      <c r="K138" s="43" t="s">
        <v>739</v>
      </c>
      <c r="L138" s="9" t="str">
        <f t="shared" si="16"/>
        <v>N/A</v>
      </c>
    </row>
    <row r="139" spans="1:12" ht="25" x14ac:dyDescent="0.25">
      <c r="A139" s="2" t="s">
        <v>590</v>
      </c>
      <c r="B139" s="35" t="s">
        <v>213</v>
      </c>
      <c r="C139" s="45">
        <v>8390891</v>
      </c>
      <c r="D139" s="11" t="str">
        <f t="shared" si="17"/>
        <v>N/A</v>
      </c>
      <c r="E139" s="45">
        <v>8599926</v>
      </c>
      <c r="F139" s="11" t="str">
        <f t="shared" si="18"/>
        <v>N/A</v>
      </c>
      <c r="G139" s="45">
        <v>8424376</v>
      </c>
      <c r="H139" s="11" t="str">
        <f t="shared" si="19"/>
        <v>N/A</v>
      </c>
      <c r="I139" s="12">
        <v>2.4910000000000001</v>
      </c>
      <c r="J139" s="12">
        <v>-2.04</v>
      </c>
      <c r="K139" s="43" t="s">
        <v>739</v>
      </c>
      <c r="L139" s="9" t="str">
        <f t="shared" ref="L139:L150" si="20">IF(J139="Div by 0", "N/A", IF(K139="N/A","N/A", IF(J139&gt;VALUE(MID(K139,1,2)), "No", IF(J139&lt;-1*VALUE(MID(K139,1,2)), "No", "Yes"))))</f>
        <v>Yes</v>
      </c>
    </row>
    <row r="140" spans="1:12" x14ac:dyDescent="0.25">
      <c r="A140" s="2" t="s">
        <v>591</v>
      </c>
      <c r="B140" s="35" t="s">
        <v>213</v>
      </c>
      <c r="C140" s="36">
        <v>17748</v>
      </c>
      <c r="D140" s="11" t="str">
        <f t="shared" si="17"/>
        <v>N/A</v>
      </c>
      <c r="E140" s="36">
        <v>17971</v>
      </c>
      <c r="F140" s="11" t="str">
        <f t="shared" si="18"/>
        <v>N/A</v>
      </c>
      <c r="G140" s="36">
        <v>16810</v>
      </c>
      <c r="H140" s="11" t="str">
        <f t="shared" si="19"/>
        <v>N/A</v>
      </c>
      <c r="I140" s="12">
        <v>1.256</v>
      </c>
      <c r="J140" s="12">
        <v>-6.46</v>
      </c>
      <c r="K140" s="43" t="s">
        <v>739</v>
      </c>
      <c r="L140" s="9" t="str">
        <f t="shared" si="20"/>
        <v>Yes</v>
      </c>
    </row>
    <row r="141" spans="1:12" ht="25" x14ac:dyDescent="0.25">
      <c r="A141" s="2" t="s">
        <v>1339</v>
      </c>
      <c r="B141" s="35" t="s">
        <v>213</v>
      </c>
      <c r="C141" s="45">
        <v>472.77952445</v>
      </c>
      <c r="D141" s="11" t="str">
        <f t="shared" si="17"/>
        <v>N/A</v>
      </c>
      <c r="E141" s="45">
        <v>478.54465527999997</v>
      </c>
      <c r="F141" s="11" t="str">
        <f t="shared" si="18"/>
        <v>N/A</v>
      </c>
      <c r="G141" s="45">
        <v>501.15264723000001</v>
      </c>
      <c r="H141" s="11" t="str">
        <f t="shared" si="19"/>
        <v>N/A</v>
      </c>
      <c r="I141" s="12">
        <v>1.2190000000000001</v>
      </c>
      <c r="J141" s="12">
        <v>4.7240000000000002</v>
      </c>
      <c r="K141" s="43" t="s">
        <v>739</v>
      </c>
      <c r="L141" s="9" t="str">
        <f t="shared" si="20"/>
        <v>Yes</v>
      </c>
    </row>
    <row r="142" spans="1:12" ht="25" x14ac:dyDescent="0.25">
      <c r="A142" s="2" t="s">
        <v>592</v>
      </c>
      <c r="B142" s="35" t="s">
        <v>213</v>
      </c>
      <c r="C142" s="45">
        <v>637065</v>
      </c>
      <c r="D142" s="11" t="str">
        <f t="shared" si="17"/>
        <v>N/A</v>
      </c>
      <c r="E142" s="45">
        <v>535266</v>
      </c>
      <c r="F142" s="11" t="str">
        <f t="shared" si="18"/>
        <v>N/A</v>
      </c>
      <c r="G142" s="45">
        <v>478052</v>
      </c>
      <c r="H142" s="11" t="str">
        <f t="shared" si="19"/>
        <v>N/A</v>
      </c>
      <c r="I142" s="12">
        <v>-16</v>
      </c>
      <c r="J142" s="12">
        <v>-10.7</v>
      </c>
      <c r="K142" s="43" t="s">
        <v>739</v>
      </c>
      <c r="L142" s="9" t="str">
        <f t="shared" si="20"/>
        <v>Yes</v>
      </c>
    </row>
    <row r="143" spans="1:12" x14ac:dyDescent="0.25">
      <c r="A143" s="3" t="s">
        <v>593</v>
      </c>
      <c r="B143" s="35" t="s">
        <v>213</v>
      </c>
      <c r="C143" s="36">
        <v>29</v>
      </c>
      <c r="D143" s="11" t="str">
        <f t="shared" si="17"/>
        <v>N/A</v>
      </c>
      <c r="E143" s="36">
        <v>22</v>
      </c>
      <c r="F143" s="11" t="str">
        <f t="shared" si="18"/>
        <v>N/A</v>
      </c>
      <c r="G143" s="36">
        <v>15</v>
      </c>
      <c r="H143" s="11" t="str">
        <f t="shared" si="19"/>
        <v>N/A</v>
      </c>
      <c r="I143" s="12">
        <v>-24.1</v>
      </c>
      <c r="J143" s="12">
        <v>-31.8</v>
      </c>
      <c r="K143" s="43" t="s">
        <v>739</v>
      </c>
      <c r="L143" s="9" t="str">
        <f t="shared" si="20"/>
        <v>No</v>
      </c>
    </row>
    <row r="144" spans="1:12" ht="25" x14ac:dyDescent="0.25">
      <c r="A144" s="3" t="s">
        <v>1340</v>
      </c>
      <c r="B144" s="35" t="s">
        <v>213</v>
      </c>
      <c r="C144" s="45">
        <v>21967.758621000001</v>
      </c>
      <c r="D144" s="11" t="str">
        <f t="shared" si="17"/>
        <v>N/A</v>
      </c>
      <c r="E144" s="45">
        <v>24330.272727</v>
      </c>
      <c r="F144" s="11" t="str">
        <f t="shared" si="18"/>
        <v>N/A</v>
      </c>
      <c r="G144" s="45">
        <v>31870.133333000002</v>
      </c>
      <c r="H144" s="11" t="str">
        <f t="shared" si="19"/>
        <v>N/A</v>
      </c>
      <c r="I144" s="12">
        <v>10.75</v>
      </c>
      <c r="J144" s="12">
        <v>30.99</v>
      </c>
      <c r="K144" s="43" t="s">
        <v>739</v>
      </c>
      <c r="L144" s="9" t="str">
        <f t="shared" si="20"/>
        <v>No</v>
      </c>
    </row>
    <row r="145" spans="1:12" ht="25" x14ac:dyDescent="0.25">
      <c r="A145" s="2" t="s">
        <v>594</v>
      </c>
      <c r="B145" s="35" t="s">
        <v>213</v>
      </c>
      <c r="C145" s="45">
        <v>155491395</v>
      </c>
      <c r="D145" s="11" t="str">
        <f t="shared" si="17"/>
        <v>N/A</v>
      </c>
      <c r="E145" s="45">
        <v>155885204</v>
      </c>
      <c r="F145" s="11" t="str">
        <f t="shared" si="18"/>
        <v>N/A</v>
      </c>
      <c r="G145" s="45">
        <v>163614645</v>
      </c>
      <c r="H145" s="11" t="str">
        <f t="shared" si="19"/>
        <v>N/A</v>
      </c>
      <c r="I145" s="12">
        <v>0.25330000000000003</v>
      </c>
      <c r="J145" s="12">
        <v>4.9580000000000002</v>
      </c>
      <c r="K145" s="43" t="s">
        <v>739</v>
      </c>
      <c r="L145" s="9" t="str">
        <f t="shared" si="20"/>
        <v>Yes</v>
      </c>
    </row>
    <row r="146" spans="1:12" x14ac:dyDescent="0.25">
      <c r="A146" s="2" t="s">
        <v>595</v>
      </c>
      <c r="B146" s="35" t="s">
        <v>213</v>
      </c>
      <c r="C146" s="36">
        <v>36398</v>
      </c>
      <c r="D146" s="11" t="str">
        <f t="shared" si="17"/>
        <v>N/A</v>
      </c>
      <c r="E146" s="36">
        <v>32840</v>
      </c>
      <c r="F146" s="11" t="str">
        <f t="shared" si="18"/>
        <v>N/A</v>
      </c>
      <c r="G146" s="36">
        <v>34302</v>
      </c>
      <c r="H146" s="11" t="str">
        <f t="shared" si="19"/>
        <v>N/A</v>
      </c>
      <c r="I146" s="12">
        <v>-9.7799999999999994</v>
      </c>
      <c r="J146" s="12">
        <v>4.452</v>
      </c>
      <c r="K146" s="43" t="s">
        <v>739</v>
      </c>
      <c r="L146" s="9" t="str">
        <f t="shared" si="20"/>
        <v>Yes</v>
      </c>
    </row>
    <row r="147" spans="1:12" ht="25" x14ac:dyDescent="0.25">
      <c r="A147" s="2" t="s">
        <v>1341</v>
      </c>
      <c r="B147" s="35" t="s">
        <v>213</v>
      </c>
      <c r="C147" s="45">
        <v>4271.9763449000002</v>
      </c>
      <c r="D147" s="11" t="str">
        <f t="shared" si="17"/>
        <v>N/A</v>
      </c>
      <c r="E147" s="45">
        <v>4746.8088915999997</v>
      </c>
      <c r="F147" s="11" t="str">
        <f t="shared" si="18"/>
        <v>N/A</v>
      </c>
      <c r="G147" s="45">
        <v>4769.8281440999999</v>
      </c>
      <c r="H147" s="11" t="str">
        <f t="shared" si="19"/>
        <v>N/A</v>
      </c>
      <c r="I147" s="12">
        <v>11.12</v>
      </c>
      <c r="J147" s="12">
        <v>0.4849</v>
      </c>
      <c r="K147" s="43" t="s">
        <v>739</v>
      </c>
      <c r="L147" s="9" t="str">
        <f t="shared" si="20"/>
        <v>Yes</v>
      </c>
    </row>
    <row r="148" spans="1:12" ht="25" x14ac:dyDescent="0.25">
      <c r="A148" s="2" t="s">
        <v>596</v>
      </c>
      <c r="B148" s="35" t="s">
        <v>213</v>
      </c>
      <c r="C148" s="45">
        <v>0</v>
      </c>
      <c r="D148" s="11" t="str">
        <f t="shared" si="17"/>
        <v>N/A</v>
      </c>
      <c r="E148" s="45">
        <v>0</v>
      </c>
      <c r="F148" s="11" t="str">
        <f t="shared" si="18"/>
        <v>N/A</v>
      </c>
      <c r="G148" s="45">
        <v>0</v>
      </c>
      <c r="H148" s="11" t="str">
        <f t="shared" si="19"/>
        <v>N/A</v>
      </c>
      <c r="I148" s="12" t="s">
        <v>1746</v>
      </c>
      <c r="J148" s="12" t="s">
        <v>1746</v>
      </c>
      <c r="K148" s="43" t="s">
        <v>739</v>
      </c>
      <c r="L148" s="9" t="str">
        <f t="shared" si="20"/>
        <v>N/A</v>
      </c>
    </row>
    <row r="149" spans="1:12" x14ac:dyDescent="0.25">
      <c r="A149" s="2" t="s">
        <v>597</v>
      </c>
      <c r="B149" s="35" t="s">
        <v>213</v>
      </c>
      <c r="C149" s="36">
        <v>0</v>
      </c>
      <c r="D149" s="11" t="str">
        <f t="shared" si="17"/>
        <v>N/A</v>
      </c>
      <c r="E149" s="36">
        <v>0</v>
      </c>
      <c r="F149" s="11" t="str">
        <f t="shared" si="18"/>
        <v>N/A</v>
      </c>
      <c r="G149" s="36">
        <v>0</v>
      </c>
      <c r="H149" s="11" t="str">
        <f t="shared" si="19"/>
        <v>N/A</v>
      </c>
      <c r="I149" s="12" t="s">
        <v>1746</v>
      </c>
      <c r="J149" s="12" t="s">
        <v>1746</v>
      </c>
      <c r="K149" s="43" t="s">
        <v>739</v>
      </c>
      <c r="L149" s="9" t="str">
        <f t="shared" si="20"/>
        <v>N/A</v>
      </c>
    </row>
    <row r="150" spans="1:12" ht="25" x14ac:dyDescent="0.25">
      <c r="A150" s="4" t="s">
        <v>1342</v>
      </c>
      <c r="B150" s="35" t="s">
        <v>213</v>
      </c>
      <c r="C150" s="45" t="s">
        <v>1746</v>
      </c>
      <c r="D150" s="11" t="str">
        <f t="shared" si="17"/>
        <v>N/A</v>
      </c>
      <c r="E150" s="45" t="s">
        <v>1746</v>
      </c>
      <c r="F150" s="11" t="str">
        <f t="shared" si="18"/>
        <v>N/A</v>
      </c>
      <c r="G150" s="45" t="s">
        <v>1746</v>
      </c>
      <c r="H150" s="11" t="str">
        <f t="shared" si="19"/>
        <v>N/A</v>
      </c>
      <c r="I150" s="12" t="s">
        <v>1746</v>
      </c>
      <c r="J150" s="12" t="s">
        <v>1746</v>
      </c>
      <c r="K150" s="43" t="s">
        <v>739</v>
      </c>
      <c r="L150" s="9" t="str">
        <f t="shared" si="20"/>
        <v>N/A</v>
      </c>
    </row>
    <row r="151" spans="1:12" x14ac:dyDescent="0.25">
      <c r="A151" s="4" t="s">
        <v>1343</v>
      </c>
      <c r="B151" s="35" t="s">
        <v>213</v>
      </c>
      <c r="C151" s="45">
        <v>579.15241232999995</v>
      </c>
      <c r="D151" s="11" t="str">
        <f t="shared" ref="D151:D170" si="21">IF($B151="N/A","N/A",IF(C151&gt;10,"No",IF(C151&lt;-10,"No","Yes")))</f>
        <v>N/A</v>
      </c>
      <c r="E151" s="45">
        <v>651.55667731000005</v>
      </c>
      <c r="F151" s="11" t="str">
        <f t="shared" ref="F151:F170" si="22">IF($B151="N/A","N/A",IF(E151&gt;10,"No",IF(E151&lt;-10,"No","Yes")))</f>
        <v>N/A</v>
      </c>
      <c r="G151" s="45">
        <v>730.13401995000004</v>
      </c>
      <c r="H151" s="11" t="str">
        <f t="shared" ref="H151:H170" si="23">IF($B151="N/A","N/A",IF(G151&gt;10,"No",IF(G151&lt;-10,"No","Yes")))</f>
        <v>N/A</v>
      </c>
      <c r="I151" s="12">
        <v>12.5</v>
      </c>
      <c r="J151" s="12">
        <v>12.06</v>
      </c>
      <c r="K151" s="43" t="s">
        <v>739</v>
      </c>
      <c r="L151" s="9" t="str">
        <f t="shared" ref="L151:L170" si="24">IF(J151="Div by 0", "N/A", IF(K151="N/A","N/A", IF(J151&gt;VALUE(MID(K151,1,2)), "No", IF(J151&lt;-1*VALUE(MID(K151,1,2)), "No", "Yes"))))</f>
        <v>Yes</v>
      </c>
    </row>
    <row r="152" spans="1:12" ht="25" x14ac:dyDescent="0.25">
      <c r="A152" s="4" t="s">
        <v>1344</v>
      </c>
      <c r="B152" s="35" t="s">
        <v>213</v>
      </c>
      <c r="C152" s="45">
        <v>601.72300469000004</v>
      </c>
      <c r="D152" s="11" t="str">
        <f t="shared" si="21"/>
        <v>N/A</v>
      </c>
      <c r="E152" s="45">
        <v>1230.5305163999999</v>
      </c>
      <c r="F152" s="11" t="str">
        <f t="shared" si="22"/>
        <v>N/A</v>
      </c>
      <c r="G152" s="45">
        <v>1461.8777293000001</v>
      </c>
      <c r="H152" s="11" t="str">
        <f t="shared" si="23"/>
        <v>N/A</v>
      </c>
      <c r="I152" s="12">
        <v>104.5</v>
      </c>
      <c r="J152" s="12">
        <v>18.8</v>
      </c>
      <c r="K152" s="43" t="s">
        <v>739</v>
      </c>
      <c r="L152" s="9" t="str">
        <f t="shared" si="24"/>
        <v>Yes</v>
      </c>
    </row>
    <row r="153" spans="1:12" ht="25" x14ac:dyDescent="0.25">
      <c r="A153" s="4" t="s">
        <v>1345</v>
      </c>
      <c r="B153" s="35" t="s">
        <v>213</v>
      </c>
      <c r="C153" s="45">
        <v>2162.0469994</v>
      </c>
      <c r="D153" s="11" t="str">
        <f t="shared" si="21"/>
        <v>N/A</v>
      </c>
      <c r="E153" s="45">
        <v>2426.8246279</v>
      </c>
      <c r="F153" s="11" t="str">
        <f t="shared" si="22"/>
        <v>N/A</v>
      </c>
      <c r="G153" s="45">
        <v>2936.3205305000001</v>
      </c>
      <c r="H153" s="11" t="str">
        <f t="shared" si="23"/>
        <v>N/A</v>
      </c>
      <c r="I153" s="12">
        <v>12.25</v>
      </c>
      <c r="J153" s="12">
        <v>20.99</v>
      </c>
      <c r="K153" s="43" t="s">
        <v>739</v>
      </c>
      <c r="L153" s="9" t="str">
        <f t="shared" si="24"/>
        <v>Yes</v>
      </c>
    </row>
    <row r="154" spans="1:12" ht="25" x14ac:dyDescent="0.25">
      <c r="A154" s="4" t="s">
        <v>1346</v>
      </c>
      <c r="B154" s="35" t="s">
        <v>213</v>
      </c>
      <c r="C154" s="45">
        <v>322.84213253000001</v>
      </c>
      <c r="D154" s="11" t="str">
        <f t="shared" si="21"/>
        <v>N/A</v>
      </c>
      <c r="E154" s="45">
        <v>344.01972303000002</v>
      </c>
      <c r="F154" s="11" t="str">
        <f t="shared" si="22"/>
        <v>N/A</v>
      </c>
      <c r="G154" s="45">
        <v>352.13647931000003</v>
      </c>
      <c r="H154" s="11" t="str">
        <f t="shared" si="23"/>
        <v>N/A</v>
      </c>
      <c r="I154" s="12">
        <v>6.56</v>
      </c>
      <c r="J154" s="12">
        <v>2.359</v>
      </c>
      <c r="K154" s="43" t="s">
        <v>739</v>
      </c>
      <c r="L154" s="9" t="str">
        <f t="shared" si="24"/>
        <v>Yes</v>
      </c>
    </row>
    <row r="155" spans="1:12" ht="25" x14ac:dyDescent="0.25">
      <c r="A155" s="2" t="s">
        <v>1347</v>
      </c>
      <c r="B155" s="35" t="s">
        <v>213</v>
      </c>
      <c r="C155" s="45">
        <v>594.46143370000004</v>
      </c>
      <c r="D155" s="11" t="str">
        <f t="shared" si="21"/>
        <v>N/A</v>
      </c>
      <c r="E155" s="45">
        <v>682.42246495999996</v>
      </c>
      <c r="F155" s="11" t="str">
        <f t="shared" si="22"/>
        <v>N/A</v>
      </c>
      <c r="G155" s="45">
        <v>755.13321409000002</v>
      </c>
      <c r="H155" s="11" t="str">
        <f t="shared" si="23"/>
        <v>N/A</v>
      </c>
      <c r="I155" s="12">
        <v>14.8</v>
      </c>
      <c r="J155" s="12">
        <v>10.65</v>
      </c>
      <c r="K155" s="43" t="s">
        <v>739</v>
      </c>
      <c r="L155" s="9" t="str">
        <f t="shared" si="24"/>
        <v>Yes</v>
      </c>
    </row>
    <row r="156" spans="1:12" x14ac:dyDescent="0.25">
      <c r="A156" s="2" t="s">
        <v>1348</v>
      </c>
      <c r="B156" s="35" t="s">
        <v>213</v>
      </c>
      <c r="C156" s="45">
        <v>32.927078492</v>
      </c>
      <c r="D156" s="11" t="str">
        <f t="shared" si="21"/>
        <v>N/A</v>
      </c>
      <c r="E156" s="45">
        <v>35.598447503000003</v>
      </c>
      <c r="F156" s="11" t="str">
        <f t="shared" si="22"/>
        <v>N/A</v>
      </c>
      <c r="G156" s="45">
        <v>35.196623332999998</v>
      </c>
      <c r="H156" s="11" t="str">
        <f t="shared" si="23"/>
        <v>N/A</v>
      </c>
      <c r="I156" s="12">
        <v>8.1129999999999995</v>
      </c>
      <c r="J156" s="12">
        <v>-1.1299999999999999</v>
      </c>
      <c r="K156" s="43" t="s">
        <v>739</v>
      </c>
      <c r="L156" s="9" t="str">
        <f t="shared" si="24"/>
        <v>Yes</v>
      </c>
    </row>
    <row r="157" spans="1:12" ht="25" x14ac:dyDescent="0.25">
      <c r="A157" s="2" t="s">
        <v>1349</v>
      </c>
      <c r="B157" s="35" t="s">
        <v>213</v>
      </c>
      <c r="C157" s="45">
        <v>4629.5258216000002</v>
      </c>
      <c r="D157" s="11" t="str">
        <f t="shared" si="21"/>
        <v>N/A</v>
      </c>
      <c r="E157" s="45">
        <v>3211.2957746000002</v>
      </c>
      <c r="F157" s="11" t="str">
        <f t="shared" si="22"/>
        <v>N/A</v>
      </c>
      <c r="G157" s="45">
        <v>2813.0655022000001</v>
      </c>
      <c r="H157" s="11" t="str">
        <f t="shared" si="23"/>
        <v>N/A</v>
      </c>
      <c r="I157" s="12">
        <v>-30.6</v>
      </c>
      <c r="J157" s="12">
        <v>-12.4</v>
      </c>
      <c r="K157" s="43" t="s">
        <v>739</v>
      </c>
      <c r="L157" s="9" t="str">
        <f t="shared" si="24"/>
        <v>Yes</v>
      </c>
    </row>
    <row r="158" spans="1:12" ht="25" x14ac:dyDescent="0.25">
      <c r="A158" s="2" t="s">
        <v>1350</v>
      </c>
      <c r="B158" s="35" t="s">
        <v>213</v>
      </c>
      <c r="C158" s="45">
        <v>354.86317731999998</v>
      </c>
      <c r="D158" s="11" t="str">
        <f t="shared" si="21"/>
        <v>N/A</v>
      </c>
      <c r="E158" s="45">
        <v>403.06758933999998</v>
      </c>
      <c r="F158" s="11" t="str">
        <f t="shared" si="22"/>
        <v>N/A</v>
      </c>
      <c r="G158" s="45">
        <v>408.22879247999998</v>
      </c>
      <c r="H158" s="11" t="str">
        <f t="shared" si="23"/>
        <v>N/A</v>
      </c>
      <c r="I158" s="12">
        <v>13.58</v>
      </c>
      <c r="J158" s="12">
        <v>1.28</v>
      </c>
      <c r="K158" s="43" t="s">
        <v>739</v>
      </c>
      <c r="L158" s="9" t="str">
        <f t="shared" si="24"/>
        <v>Yes</v>
      </c>
    </row>
    <row r="159" spans="1:12" ht="25" x14ac:dyDescent="0.25">
      <c r="A159" s="2" t="s">
        <v>1351</v>
      </c>
      <c r="B159" s="35" t="s">
        <v>213</v>
      </c>
      <c r="C159" s="45">
        <v>3.4634341300000003E-2</v>
      </c>
      <c r="D159" s="11" t="str">
        <f t="shared" si="21"/>
        <v>N/A</v>
      </c>
      <c r="E159" s="45">
        <v>1.8824489795999999</v>
      </c>
      <c r="F159" s="11" t="str">
        <f t="shared" si="22"/>
        <v>N/A</v>
      </c>
      <c r="G159" s="45">
        <v>2.3621609830999999</v>
      </c>
      <c r="H159" s="11" t="str">
        <f t="shared" si="23"/>
        <v>N/A</v>
      </c>
      <c r="I159" s="12">
        <v>5335</v>
      </c>
      <c r="J159" s="12">
        <v>25.48</v>
      </c>
      <c r="K159" s="43" t="s">
        <v>739</v>
      </c>
      <c r="L159" s="9" t="str">
        <f t="shared" si="24"/>
        <v>Yes</v>
      </c>
    </row>
    <row r="160" spans="1:12" ht="25" x14ac:dyDescent="0.25">
      <c r="A160" s="4" t="s">
        <v>1352</v>
      </c>
      <c r="B160" s="35" t="s">
        <v>213</v>
      </c>
      <c r="C160" s="45">
        <v>1.5706935428</v>
      </c>
      <c r="D160" s="11" t="str">
        <f t="shared" si="21"/>
        <v>N/A</v>
      </c>
      <c r="E160" s="45">
        <v>4.8216130804999997</v>
      </c>
      <c r="F160" s="11" t="str">
        <f t="shared" si="22"/>
        <v>N/A</v>
      </c>
      <c r="G160" s="45">
        <v>2.7836806064999999</v>
      </c>
      <c r="H160" s="11" t="str">
        <f t="shared" si="23"/>
        <v>N/A</v>
      </c>
      <c r="I160" s="12">
        <v>207</v>
      </c>
      <c r="J160" s="12">
        <v>-42.3</v>
      </c>
      <c r="K160" s="43" t="s">
        <v>739</v>
      </c>
      <c r="L160" s="9" t="str">
        <f t="shared" si="24"/>
        <v>No</v>
      </c>
    </row>
    <row r="161" spans="1:12" x14ac:dyDescent="0.25">
      <c r="A161" s="4" t="s">
        <v>1353</v>
      </c>
      <c r="B161" s="35" t="s">
        <v>213</v>
      </c>
      <c r="C161" s="45">
        <v>795.52970067000001</v>
      </c>
      <c r="D161" s="11" t="str">
        <f t="shared" si="21"/>
        <v>N/A</v>
      </c>
      <c r="E161" s="45">
        <v>770.16562159</v>
      </c>
      <c r="F161" s="11" t="str">
        <f t="shared" si="22"/>
        <v>N/A</v>
      </c>
      <c r="G161" s="45">
        <v>785.76617906000001</v>
      </c>
      <c r="H161" s="11" t="str">
        <f t="shared" si="23"/>
        <v>N/A</v>
      </c>
      <c r="I161" s="12">
        <v>-3.19</v>
      </c>
      <c r="J161" s="12">
        <v>2.0259999999999998</v>
      </c>
      <c r="K161" s="43" t="s">
        <v>739</v>
      </c>
      <c r="L161" s="9" t="str">
        <f t="shared" si="24"/>
        <v>Yes</v>
      </c>
    </row>
    <row r="162" spans="1:12" x14ac:dyDescent="0.25">
      <c r="A162" s="4" t="s">
        <v>1354</v>
      </c>
      <c r="B162" s="35" t="s">
        <v>213</v>
      </c>
      <c r="C162" s="45">
        <v>1171.8075117000001</v>
      </c>
      <c r="D162" s="11" t="str">
        <f t="shared" si="21"/>
        <v>N/A</v>
      </c>
      <c r="E162" s="45">
        <v>932.32394366000005</v>
      </c>
      <c r="F162" s="11" t="str">
        <f t="shared" si="22"/>
        <v>N/A</v>
      </c>
      <c r="G162" s="45">
        <v>1218.5633187999999</v>
      </c>
      <c r="H162" s="11" t="str">
        <f t="shared" si="23"/>
        <v>N/A</v>
      </c>
      <c r="I162" s="12">
        <v>-20.399999999999999</v>
      </c>
      <c r="J162" s="12">
        <v>30.7</v>
      </c>
      <c r="K162" s="43" t="s">
        <v>739</v>
      </c>
      <c r="L162" s="9" t="str">
        <f t="shared" si="24"/>
        <v>No</v>
      </c>
    </row>
    <row r="163" spans="1:12" x14ac:dyDescent="0.25">
      <c r="A163" s="4" t="s">
        <v>1705</v>
      </c>
      <c r="B163" s="35" t="s">
        <v>213</v>
      </c>
      <c r="C163" s="45">
        <v>3524.4959214999999</v>
      </c>
      <c r="D163" s="11" t="str">
        <f t="shared" si="21"/>
        <v>N/A</v>
      </c>
      <c r="E163" s="45">
        <v>3355.0638923000001</v>
      </c>
      <c r="F163" s="11" t="str">
        <f t="shared" si="22"/>
        <v>N/A</v>
      </c>
      <c r="G163" s="45">
        <v>3449.1433176999999</v>
      </c>
      <c r="H163" s="11" t="str">
        <f t="shared" si="23"/>
        <v>N/A</v>
      </c>
      <c r="I163" s="12">
        <v>-4.8099999999999996</v>
      </c>
      <c r="J163" s="12">
        <v>2.8039999999999998</v>
      </c>
      <c r="K163" s="43" t="s">
        <v>739</v>
      </c>
      <c r="L163" s="9" t="str">
        <f t="shared" si="24"/>
        <v>Yes</v>
      </c>
    </row>
    <row r="164" spans="1:12" x14ac:dyDescent="0.25">
      <c r="A164" s="4" t="s">
        <v>1355</v>
      </c>
      <c r="B164" s="35" t="s">
        <v>213</v>
      </c>
      <c r="C164" s="45">
        <v>322.29510234999998</v>
      </c>
      <c r="D164" s="11" t="str">
        <f t="shared" si="21"/>
        <v>N/A</v>
      </c>
      <c r="E164" s="45">
        <v>317.78212827999999</v>
      </c>
      <c r="F164" s="11" t="str">
        <f t="shared" si="22"/>
        <v>N/A</v>
      </c>
      <c r="G164" s="45">
        <v>324.37741584000003</v>
      </c>
      <c r="H164" s="11" t="str">
        <f t="shared" si="23"/>
        <v>N/A</v>
      </c>
      <c r="I164" s="12">
        <v>-1.4</v>
      </c>
      <c r="J164" s="12">
        <v>2.0750000000000002</v>
      </c>
      <c r="K164" s="43" t="s">
        <v>739</v>
      </c>
      <c r="L164" s="9" t="str">
        <f t="shared" si="24"/>
        <v>Yes</v>
      </c>
    </row>
    <row r="165" spans="1:12" x14ac:dyDescent="0.25">
      <c r="A165" s="4" t="s">
        <v>1356</v>
      </c>
      <c r="B165" s="35" t="s">
        <v>213</v>
      </c>
      <c r="C165" s="45">
        <v>852.88518636000003</v>
      </c>
      <c r="D165" s="11" t="str">
        <f t="shared" si="21"/>
        <v>N/A</v>
      </c>
      <c r="E165" s="45">
        <v>821.42800220000004</v>
      </c>
      <c r="F165" s="11" t="str">
        <f t="shared" si="22"/>
        <v>N/A</v>
      </c>
      <c r="G165" s="45">
        <v>821.96626934000005</v>
      </c>
      <c r="H165" s="11" t="str">
        <f t="shared" si="23"/>
        <v>N/A</v>
      </c>
      <c r="I165" s="12">
        <v>-3.69</v>
      </c>
      <c r="J165" s="12">
        <v>6.5500000000000003E-2</v>
      </c>
      <c r="K165" s="43" t="s">
        <v>739</v>
      </c>
      <c r="L165" s="9" t="str">
        <f t="shared" si="24"/>
        <v>Yes</v>
      </c>
    </row>
    <row r="166" spans="1:12" x14ac:dyDescent="0.25">
      <c r="A166" s="4" t="s">
        <v>1357</v>
      </c>
      <c r="B166" s="35" t="s">
        <v>213</v>
      </c>
      <c r="C166" s="45">
        <v>3060.6337275999999</v>
      </c>
      <c r="D166" s="11" t="str">
        <f t="shared" si="21"/>
        <v>N/A</v>
      </c>
      <c r="E166" s="45">
        <v>2966.1628347000001</v>
      </c>
      <c r="F166" s="11" t="str">
        <f t="shared" si="22"/>
        <v>N/A</v>
      </c>
      <c r="G166" s="45">
        <v>3071.5665448</v>
      </c>
      <c r="H166" s="11" t="str">
        <f t="shared" si="23"/>
        <v>N/A</v>
      </c>
      <c r="I166" s="12">
        <v>-3.09</v>
      </c>
      <c r="J166" s="12">
        <v>3.5539999999999998</v>
      </c>
      <c r="K166" s="43" t="s">
        <v>739</v>
      </c>
      <c r="L166" s="9" t="str">
        <f t="shared" si="24"/>
        <v>Yes</v>
      </c>
    </row>
    <row r="167" spans="1:12" x14ac:dyDescent="0.25">
      <c r="A167" s="44" t="s">
        <v>1358</v>
      </c>
      <c r="B167" s="35" t="s">
        <v>213</v>
      </c>
      <c r="C167" s="45">
        <v>5592.9530516000004</v>
      </c>
      <c r="D167" s="11" t="str">
        <f t="shared" si="21"/>
        <v>N/A</v>
      </c>
      <c r="E167" s="45">
        <v>6387.1220657000003</v>
      </c>
      <c r="F167" s="11" t="str">
        <f t="shared" si="22"/>
        <v>N/A</v>
      </c>
      <c r="G167" s="45">
        <v>6668.8908296999998</v>
      </c>
      <c r="H167" s="11" t="str">
        <f t="shared" si="23"/>
        <v>N/A</v>
      </c>
      <c r="I167" s="12">
        <v>14.2</v>
      </c>
      <c r="J167" s="12">
        <v>4.4119999999999999</v>
      </c>
      <c r="K167" s="43" t="s">
        <v>739</v>
      </c>
      <c r="L167" s="9" t="str">
        <f t="shared" si="24"/>
        <v>Yes</v>
      </c>
    </row>
    <row r="168" spans="1:12" x14ac:dyDescent="0.25">
      <c r="A168" s="44" t="s">
        <v>1359</v>
      </c>
      <c r="B168" s="35" t="s">
        <v>213</v>
      </c>
      <c r="C168" s="45">
        <v>15062.039814</v>
      </c>
      <c r="D168" s="11" t="str">
        <f t="shared" si="21"/>
        <v>N/A</v>
      </c>
      <c r="E168" s="45">
        <v>15097.907195</v>
      </c>
      <c r="F168" s="11" t="str">
        <f t="shared" si="22"/>
        <v>N/A</v>
      </c>
      <c r="G168" s="45">
        <v>15377.573731</v>
      </c>
      <c r="H168" s="11" t="str">
        <f t="shared" si="23"/>
        <v>N/A</v>
      </c>
      <c r="I168" s="12">
        <v>0.23810000000000001</v>
      </c>
      <c r="J168" s="12">
        <v>1.8520000000000001</v>
      </c>
      <c r="K168" s="43" t="s">
        <v>739</v>
      </c>
      <c r="L168" s="9" t="str">
        <f t="shared" si="24"/>
        <v>Yes</v>
      </c>
    </row>
    <row r="169" spans="1:12" x14ac:dyDescent="0.25">
      <c r="A169" s="44" t="s">
        <v>1360</v>
      </c>
      <c r="B169" s="35" t="s">
        <v>213</v>
      </c>
      <c r="C169" s="45">
        <v>2459.8581324000002</v>
      </c>
      <c r="D169" s="11" t="str">
        <f t="shared" si="21"/>
        <v>N/A</v>
      </c>
      <c r="E169" s="45">
        <v>2408.5103499000002</v>
      </c>
      <c r="F169" s="11" t="str">
        <f t="shared" si="22"/>
        <v>N/A</v>
      </c>
      <c r="G169" s="45">
        <v>2524.8968516</v>
      </c>
      <c r="H169" s="11" t="str">
        <f t="shared" si="23"/>
        <v>N/A</v>
      </c>
      <c r="I169" s="12">
        <v>-2.09</v>
      </c>
      <c r="J169" s="12">
        <v>4.8319999999999999</v>
      </c>
      <c r="K169" s="43" t="s">
        <v>739</v>
      </c>
      <c r="L169" s="9" t="str">
        <f t="shared" si="24"/>
        <v>Yes</v>
      </c>
    </row>
    <row r="170" spans="1:12" x14ac:dyDescent="0.25">
      <c r="A170" s="44" t="s">
        <v>1361</v>
      </c>
      <c r="B170" s="35" t="s">
        <v>213</v>
      </c>
      <c r="C170" s="45">
        <v>1796.432787</v>
      </c>
      <c r="D170" s="11" t="str">
        <f t="shared" si="21"/>
        <v>N/A</v>
      </c>
      <c r="E170" s="45">
        <v>1723.3560868</v>
      </c>
      <c r="F170" s="11" t="str">
        <f t="shared" si="22"/>
        <v>N/A</v>
      </c>
      <c r="G170" s="45">
        <v>1778.9578466999999</v>
      </c>
      <c r="H170" s="11" t="str">
        <f t="shared" si="23"/>
        <v>N/A</v>
      </c>
      <c r="I170" s="12">
        <v>-4.07</v>
      </c>
      <c r="J170" s="12">
        <v>3.226</v>
      </c>
      <c r="K170" s="43" t="s">
        <v>739</v>
      </c>
      <c r="L170" s="9" t="str">
        <f t="shared" si="24"/>
        <v>Yes</v>
      </c>
    </row>
    <row r="171" spans="1:12" x14ac:dyDescent="0.25">
      <c r="A171" s="44" t="s">
        <v>85</v>
      </c>
      <c r="B171" s="35" t="s">
        <v>213</v>
      </c>
      <c r="C171" s="8">
        <v>5.9415212791999998</v>
      </c>
      <c r="D171" s="11" t="str">
        <f t="shared" ref="D171:D202" si="25">IF($B171="N/A","N/A",IF(C171&gt;10,"No",IF(C171&lt;-10,"No","Yes")))</f>
        <v>N/A</v>
      </c>
      <c r="E171" s="8">
        <v>5.9529912845000004</v>
      </c>
      <c r="F171" s="11" t="str">
        <f t="shared" ref="F171:F202" si="26">IF($B171="N/A","N/A",IF(E171&gt;10,"No",IF(E171&lt;-10,"No","Yes")))</f>
        <v>N/A</v>
      </c>
      <c r="G171" s="8">
        <v>5.7744494986000001</v>
      </c>
      <c r="H171" s="11" t="str">
        <f t="shared" ref="H171:H202" si="27">IF($B171="N/A","N/A",IF(G171&gt;10,"No",IF(G171&lt;-10,"No","Yes")))</f>
        <v>N/A</v>
      </c>
      <c r="I171" s="12">
        <v>0.193</v>
      </c>
      <c r="J171" s="12">
        <v>-3</v>
      </c>
      <c r="K171" s="43" t="s">
        <v>739</v>
      </c>
      <c r="L171" s="9" t="str">
        <f t="shared" ref="L171:L202" si="28">IF(J171="Div by 0", "N/A", IF(K171="N/A","N/A", IF(J171&gt;VALUE(MID(K171,1,2)), "No", IF(J171&lt;-1*VALUE(MID(K171,1,2)), "No", "Yes"))))</f>
        <v>Yes</v>
      </c>
    </row>
    <row r="172" spans="1:12" x14ac:dyDescent="0.25">
      <c r="A172" s="44" t="s">
        <v>465</v>
      </c>
      <c r="B172" s="35" t="s">
        <v>213</v>
      </c>
      <c r="C172" s="8">
        <v>7.5117370892000004</v>
      </c>
      <c r="D172" s="11" t="str">
        <f t="shared" si="25"/>
        <v>N/A</v>
      </c>
      <c r="E172" s="8">
        <v>10.798122065999999</v>
      </c>
      <c r="F172" s="11" t="str">
        <f t="shared" si="26"/>
        <v>N/A</v>
      </c>
      <c r="G172" s="8">
        <v>10.043668122</v>
      </c>
      <c r="H172" s="11" t="str">
        <f t="shared" si="27"/>
        <v>N/A</v>
      </c>
      <c r="I172" s="12">
        <v>43.75</v>
      </c>
      <c r="J172" s="12">
        <v>-6.99</v>
      </c>
      <c r="K172" s="43" t="s">
        <v>739</v>
      </c>
      <c r="L172" s="9" t="str">
        <f t="shared" si="28"/>
        <v>Yes</v>
      </c>
    </row>
    <row r="173" spans="1:12" x14ac:dyDescent="0.25">
      <c r="A173" s="44" t="s">
        <v>466</v>
      </c>
      <c r="B173" s="35" t="s">
        <v>213</v>
      </c>
      <c r="C173" s="8">
        <v>12.672363566</v>
      </c>
      <c r="D173" s="11" t="str">
        <f t="shared" si="25"/>
        <v>N/A</v>
      </c>
      <c r="E173" s="8">
        <v>12.674187127</v>
      </c>
      <c r="F173" s="11" t="str">
        <f t="shared" si="26"/>
        <v>N/A</v>
      </c>
      <c r="G173" s="8">
        <v>13.079119462</v>
      </c>
      <c r="H173" s="11" t="str">
        <f t="shared" si="27"/>
        <v>N/A</v>
      </c>
      <c r="I173" s="12">
        <v>1.44E-2</v>
      </c>
      <c r="J173" s="12">
        <v>3.1949999999999998</v>
      </c>
      <c r="K173" s="43" t="s">
        <v>739</v>
      </c>
      <c r="L173" s="9" t="str">
        <f t="shared" si="28"/>
        <v>Yes</v>
      </c>
    </row>
    <row r="174" spans="1:12" x14ac:dyDescent="0.25">
      <c r="A174" s="2" t="s">
        <v>467</v>
      </c>
      <c r="B174" s="35" t="s">
        <v>213</v>
      </c>
      <c r="C174" s="8">
        <v>3.5522401314000001</v>
      </c>
      <c r="D174" s="11" t="str">
        <f t="shared" si="25"/>
        <v>N/A</v>
      </c>
      <c r="E174" s="8">
        <v>3.6457725947999999</v>
      </c>
      <c r="F174" s="11" t="str">
        <f t="shared" si="26"/>
        <v>N/A</v>
      </c>
      <c r="G174" s="8">
        <v>3.2691049226</v>
      </c>
      <c r="H174" s="11" t="str">
        <f t="shared" si="27"/>
        <v>N/A</v>
      </c>
      <c r="I174" s="12">
        <v>2.633</v>
      </c>
      <c r="J174" s="12">
        <v>-10.3</v>
      </c>
      <c r="K174" s="43" t="s">
        <v>739</v>
      </c>
      <c r="L174" s="9" t="str">
        <f t="shared" si="28"/>
        <v>Yes</v>
      </c>
    </row>
    <row r="175" spans="1:12" x14ac:dyDescent="0.25">
      <c r="A175" s="2" t="s">
        <v>468</v>
      </c>
      <c r="B175" s="35" t="s">
        <v>213</v>
      </c>
      <c r="C175" s="8">
        <v>7.3303975424000001</v>
      </c>
      <c r="D175" s="11" t="str">
        <f t="shared" si="25"/>
        <v>N/A</v>
      </c>
      <c r="E175" s="8">
        <v>7.1393239901000003</v>
      </c>
      <c r="F175" s="11" t="str">
        <f t="shared" si="26"/>
        <v>N/A</v>
      </c>
      <c r="G175" s="8">
        <v>7.0024160069999999</v>
      </c>
      <c r="H175" s="11" t="str">
        <f t="shared" si="27"/>
        <v>N/A</v>
      </c>
      <c r="I175" s="12">
        <v>-2.61</v>
      </c>
      <c r="J175" s="12">
        <v>-1.92</v>
      </c>
      <c r="K175" s="43" t="s">
        <v>739</v>
      </c>
      <c r="L175" s="9" t="str">
        <f t="shared" si="28"/>
        <v>Yes</v>
      </c>
    </row>
    <row r="176" spans="1:12" x14ac:dyDescent="0.25">
      <c r="A176" s="2" t="s">
        <v>1362</v>
      </c>
      <c r="B176" s="35" t="s">
        <v>213</v>
      </c>
      <c r="C176" s="8">
        <v>0.1442891332</v>
      </c>
      <c r="D176" s="11" t="str">
        <f t="shared" si="25"/>
        <v>N/A</v>
      </c>
      <c r="E176" s="8">
        <v>0.152489122</v>
      </c>
      <c r="F176" s="11" t="str">
        <f t="shared" si="26"/>
        <v>N/A</v>
      </c>
      <c r="G176" s="8">
        <v>0.14796340329999999</v>
      </c>
      <c r="H176" s="11" t="str">
        <f t="shared" si="27"/>
        <v>N/A</v>
      </c>
      <c r="I176" s="12">
        <v>5.6829999999999998</v>
      </c>
      <c r="J176" s="12">
        <v>-2.97</v>
      </c>
      <c r="K176" s="43" t="s">
        <v>739</v>
      </c>
      <c r="L176" s="9" t="str">
        <f t="shared" si="28"/>
        <v>Yes</v>
      </c>
    </row>
    <row r="177" spans="1:12" x14ac:dyDescent="0.25">
      <c r="A177" s="2" t="s">
        <v>1363</v>
      </c>
      <c r="B177" s="35" t="s">
        <v>213</v>
      </c>
      <c r="C177" s="8">
        <v>11.737089202</v>
      </c>
      <c r="D177" s="11" t="str">
        <f t="shared" si="25"/>
        <v>N/A</v>
      </c>
      <c r="E177" s="8">
        <v>11.737089202</v>
      </c>
      <c r="F177" s="11" t="str">
        <f t="shared" si="26"/>
        <v>N/A</v>
      </c>
      <c r="G177" s="8">
        <v>8.2969432314000002</v>
      </c>
      <c r="H177" s="11" t="str">
        <f t="shared" si="27"/>
        <v>N/A</v>
      </c>
      <c r="I177" s="12">
        <v>0</v>
      </c>
      <c r="J177" s="12">
        <v>-29.3</v>
      </c>
      <c r="K177" s="43" t="s">
        <v>739</v>
      </c>
      <c r="L177" s="9" t="str">
        <f t="shared" si="28"/>
        <v>Yes</v>
      </c>
    </row>
    <row r="178" spans="1:12" x14ac:dyDescent="0.25">
      <c r="A178" s="2" t="s">
        <v>1364</v>
      </c>
      <c r="B178" s="35" t="s">
        <v>213</v>
      </c>
      <c r="C178" s="8">
        <v>1.4080403962000001</v>
      </c>
      <c r="D178" s="11" t="str">
        <f t="shared" si="25"/>
        <v>N/A</v>
      </c>
      <c r="E178" s="8">
        <v>1.5546497297999999</v>
      </c>
      <c r="F178" s="11" t="str">
        <f t="shared" si="26"/>
        <v>N/A</v>
      </c>
      <c r="G178" s="8">
        <v>1.5197568389</v>
      </c>
      <c r="H178" s="11" t="str">
        <f t="shared" si="27"/>
        <v>N/A</v>
      </c>
      <c r="I178" s="12">
        <v>10.41</v>
      </c>
      <c r="J178" s="12">
        <v>-2.2400000000000002</v>
      </c>
      <c r="K178" s="43" t="s">
        <v>739</v>
      </c>
      <c r="L178" s="9" t="str">
        <f t="shared" si="28"/>
        <v>Yes</v>
      </c>
    </row>
    <row r="179" spans="1:12" x14ac:dyDescent="0.25">
      <c r="A179" s="2" t="s">
        <v>1365</v>
      </c>
      <c r="B179" s="35" t="s">
        <v>213</v>
      </c>
      <c r="C179" s="8">
        <v>1.4801001000000001E-3</v>
      </c>
      <c r="D179" s="11" t="str">
        <f t="shared" si="25"/>
        <v>N/A</v>
      </c>
      <c r="E179" s="8">
        <v>2.9154519000000002E-3</v>
      </c>
      <c r="F179" s="11" t="str">
        <f t="shared" si="26"/>
        <v>N/A</v>
      </c>
      <c r="G179" s="8">
        <v>2.9084562999999999E-3</v>
      </c>
      <c r="H179" s="11" t="str">
        <f t="shared" si="27"/>
        <v>N/A</v>
      </c>
      <c r="I179" s="12">
        <v>96.98</v>
      </c>
      <c r="J179" s="12">
        <v>-0.24</v>
      </c>
      <c r="K179" s="43" t="s">
        <v>739</v>
      </c>
      <c r="L179" s="9" t="str">
        <f t="shared" si="28"/>
        <v>Yes</v>
      </c>
    </row>
    <row r="180" spans="1:12" x14ac:dyDescent="0.25">
      <c r="A180" s="2" t="s">
        <v>1366</v>
      </c>
      <c r="B180" s="35" t="s">
        <v>213</v>
      </c>
      <c r="C180" s="8">
        <v>5.5991888699999999E-2</v>
      </c>
      <c r="D180" s="11" t="str">
        <f t="shared" si="25"/>
        <v>N/A</v>
      </c>
      <c r="E180" s="8">
        <v>5.6334157699999998E-2</v>
      </c>
      <c r="F180" s="11" t="str">
        <f t="shared" si="26"/>
        <v>N/A</v>
      </c>
      <c r="G180" s="8">
        <v>5.7396852499999998E-2</v>
      </c>
      <c r="H180" s="11" t="str">
        <f t="shared" si="27"/>
        <v>N/A</v>
      </c>
      <c r="I180" s="12">
        <v>0.61129999999999995</v>
      </c>
      <c r="J180" s="12">
        <v>1.8859999999999999</v>
      </c>
      <c r="K180" s="43" t="s">
        <v>739</v>
      </c>
      <c r="L180" s="9" t="str">
        <f t="shared" si="28"/>
        <v>Yes</v>
      </c>
    </row>
    <row r="181" spans="1:12" x14ac:dyDescent="0.25">
      <c r="A181" s="2" t="s">
        <v>86</v>
      </c>
      <c r="B181" s="35" t="s">
        <v>213</v>
      </c>
      <c r="C181" s="8">
        <v>4.8076923077</v>
      </c>
      <c r="D181" s="11" t="str">
        <f t="shared" si="25"/>
        <v>N/A</v>
      </c>
      <c r="E181" s="8">
        <v>6.4655172413999997</v>
      </c>
      <c r="F181" s="11" t="str">
        <f t="shared" si="26"/>
        <v>N/A</v>
      </c>
      <c r="G181" s="8">
        <v>3.9301310044000002</v>
      </c>
      <c r="H181" s="11" t="str">
        <f t="shared" si="27"/>
        <v>N/A</v>
      </c>
      <c r="I181" s="12">
        <v>34.479999999999997</v>
      </c>
      <c r="J181" s="12">
        <v>-39.200000000000003</v>
      </c>
      <c r="K181" s="43" t="s">
        <v>739</v>
      </c>
      <c r="L181" s="9" t="str">
        <f t="shared" si="28"/>
        <v>No</v>
      </c>
    </row>
    <row r="182" spans="1:12" x14ac:dyDescent="0.25">
      <c r="A182" s="2" t="s">
        <v>87</v>
      </c>
      <c r="B182" s="35" t="s">
        <v>213</v>
      </c>
      <c r="C182" s="8">
        <v>67.539800908999993</v>
      </c>
      <c r="D182" s="11" t="str">
        <f t="shared" si="25"/>
        <v>N/A</v>
      </c>
      <c r="E182" s="8">
        <v>66.978874997999995</v>
      </c>
      <c r="F182" s="11" t="str">
        <f t="shared" si="26"/>
        <v>N/A</v>
      </c>
      <c r="G182" s="8">
        <v>67.086219373999995</v>
      </c>
      <c r="H182" s="11" t="str">
        <f t="shared" si="27"/>
        <v>N/A</v>
      </c>
      <c r="I182" s="12">
        <v>-0.83099999999999996</v>
      </c>
      <c r="J182" s="12">
        <v>0.1603</v>
      </c>
      <c r="K182" s="43" t="s">
        <v>739</v>
      </c>
      <c r="L182" s="9" t="str">
        <f t="shared" si="28"/>
        <v>Yes</v>
      </c>
    </row>
    <row r="183" spans="1:12" x14ac:dyDescent="0.25">
      <c r="A183" s="2" t="s">
        <v>469</v>
      </c>
      <c r="B183" s="35" t="s">
        <v>213</v>
      </c>
      <c r="C183" s="8">
        <v>56.338028168999998</v>
      </c>
      <c r="D183" s="11" t="str">
        <f t="shared" si="25"/>
        <v>N/A</v>
      </c>
      <c r="E183" s="8">
        <v>61.502347417999999</v>
      </c>
      <c r="F183" s="11" t="str">
        <f t="shared" si="26"/>
        <v>N/A</v>
      </c>
      <c r="G183" s="8">
        <v>63.318777292999997</v>
      </c>
      <c r="H183" s="11" t="str">
        <f t="shared" si="27"/>
        <v>N/A</v>
      </c>
      <c r="I183" s="12">
        <v>9.1669999999999998</v>
      </c>
      <c r="J183" s="12">
        <v>2.9529999999999998</v>
      </c>
      <c r="K183" s="43" t="s">
        <v>739</v>
      </c>
      <c r="L183" s="9" t="str">
        <f t="shared" si="28"/>
        <v>Yes</v>
      </c>
    </row>
    <row r="184" spans="1:12" x14ac:dyDescent="0.25">
      <c r="A184" s="2" t="s">
        <v>470</v>
      </c>
      <c r="B184" s="35" t="s">
        <v>213</v>
      </c>
      <c r="C184" s="8">
        <v>85.948727907999995</v>
      </c>
      <c r="D184" s="11" t="str">
        <f t="shared" si="25"/>
        <v>N/A</v>
      </c>
      <c r="E184" s="8">
        <v>86.074509431999999</v>
      </c>
      <c r="F184" s="11" t="str">
        <f t="shared" si="26"/>
        <v>N/A</v>
      </c>
      <c r="G184" s="8">
        <v>86.211660679999994</v>
      </c>
      <c r="H184" s="11" t="str">
        <f t="shared" si="27"/>
        <v>N/A</v>
      </c>
      <c r="I184" s="12">
        <v>0.14630000000000001</v>
      </c>
      <c r="J184" s="12">
        <v>0.1593</v>
      </c>
      <c r="K184" s="43" t="s">
        <v>739</v>
      </c>
      <c r="L184" s="9" t="str">
        <f t="shared" si="28"/>
        <v>Yes</v>
      </c>
    </row>
    <row r="185" spans="1:12" x14ac:dyDescent="0.25">
      <c r="A185" s="2" t="s">
        <v>471</v>
      </c>
      <c r="B185" s="35" t="s">
        <v>213</v>
      </c>
      <c r="C185" s="8">
        <v>64.251143377000005</v>
      </c>
      <c r="D185" s="11" t="str">
        <f t="shared" si="25"/>
        <v>N/A</v>
      </c>
      <c r="E185" s="8">
        <v>64.087463557000007</v>
      </c>
      <c r="F185" s="11" t="str">
        <f t="shared" si="26"/>
        <v>N/A</v>
      </c>
      <c r="G185" s="8">
        <v>63.773722096999997</v>
      </c>
      <c r="H185" s="11" t="str">
        <f t="shared" si="27"/>
        <v>N/A</v>
      </c>
      <c r="I185" s="12">
        <v>-0.255</v>
      </c>
      <c r="J185" s="12">
        <v>-0.49</v>
      </c>
      <c r="K185" s="43" t="s">
        <v>739</v>
      </c>
      <c r="L185" s="9" t="str">
        <f t="shared" si="28"/>
        <v>Yes</v>
      </c>
    </row>
    <row r="186" spans="1:12" x14ac:dyDescent="0.25">
      <c r="A186" s="2" t="s">
        <v>472</v>
      </c>
      <c r="B186" s="35" t="s">
        <v>213</v>
      </c>
      <c r="C186" s="8">
        <v>68.069490474000006</v>
      </c>
      <c r="D186" s="11" t="str">
        <f t="shared" si="25"/>
        <v>N/A</v>
      </c>
      <c r="E186" s="8">
        <v>66.952459466999997</v>
      </c>
      <c r="F186" s="11" t="str">
        <f t="shared" si="26"/>
        <v>N/A</v>
      </c>
      <c r="G186" s="8">
        <v>67.366552318000004</v>
      </c>
      <c r="H186" s="11" t="str">
        <f t="shared" si="27"/>
        <v>N/A</v>
      </c>
      <c r="I186" s="12">
        <v>-1.64</v>
      </c>
      <c r="J186" s="12">
        <v>0.61850000000000005</v>
      </c>
      <c r="K186" s="43" t="s">
        <v>739</v>
      </c>
      <c r="L186" s="9" t="str">
        <f t="shared" si="28"/>
        <v>Yes</v>
      </c>
    </row>
    <row r="187" spans="1:12" x14ac:dyDescent="0.25">
      <c r="A187" s="2" t="s">
        <v>116</v>
      </c>
      <c r="B187" s="35" t="s">
        <v>213</v>
      </c>
      <c r="C187" s="8">
        <v>84.351566023000004</v>
      </c>
      <c r="D187" s="11" t="str">
        <f t="shared" si="25"/>
        <v>N/A</v>
      </c>
      <c r="E187" s="8">
        <v>83.798030787000002</v>
      </c>
      <c r="F187" s="11" t="str">
        <f t="shared" si="26"/>
        <v>N/A</v>
      </c>
      <c r="G187" s="8">
        <v>83.884265481</v>
      </c>
      <c r="H187" s="11" t="str">
        <f t="shared" si="27"/>
        <v>N/A</v>
      </c>
      <c r="I187" s="12">
        <v>-0.65600000000000003</v>
      </c>
      <c r="J187" s="12">
        <v>0.10290000000000001</v>
      </c>
      <c r="K187" s="43" t="s">
        <v>739</v>
      </c>
      <c r="L187" s="9" t="str">
        <f t="shared" si="28"/>
        <v>Yes</v>
      </c>
    </row>
    <row r="188" spans="1:12" x14ac:dyDescent="0.25">
      <c r="A188" s="2" t="s">
        <v>473</v>
      </c>
      <c r="B188" s="35" t="s">
        <v>213</v>
      </c>
      <c r="C188" s="8">
        <v>69.953051642999995</v>
      </c>
      <c r="D188" s="11" t="str">
        <f t="shared" si="25"/>
        <v>N/A</v>
      </c>
      <c r="E188" s="8">
        <v>71.830985914999999</v>
      </c>
      <c r="F188" s="11" t="str">
        <f t="shared" si="26"/>
        <v>N/A</v>
      </c>
      <c r="G188" s="8">
        <v>73.362445414999996</v>
      </c>
      <c r="H188" s="11" t="str">
        <f t="shared" si="27"/>
        <v>N/A</v>
      </c>
      <c r="I188" s="12">
        <v>2.6850000000000001</v>
      </c>
      <c r="J188" s="12">
        <v>2.1320000000000001</v>
      </c>
      <c r="K188" s="43" t="s">
        <v>739</v>
      </c>
      <c r="L188" s="9" t="str">
        <f t="shared" si="28"/>
        <v>Yes</v>
      </c>
    </row>
    <row r="189" spans="1:12" x14ac:dyDescent="0.25">
      <c r="A189" s="2" t="s">
        <v>474</v>
      </c>
      <c r="B189" s="35" t="s">
        <v>213</v>
      </c>
      <c r="C189" s="8">
        <v>93.804622257000005</v>
      </c>
      <c r="D189" s="11" t="str">
        <f t="shared" si="25"/>
        <v>N/A</v>
      </c>
      <c r="E189" s="8">
        <v>93.734003223000002</v>
      </c>
      <c r="F189" s="11" t="str">
        <f t="shared" si="26"/>
        <v>N/A</v>
      </c>
      <c r="G189" s="8">
        <v>93.810444873999998</v>
      </c>
      <c r="H189" s="11" t="str">
        <f t="shared" si="27"/>
        <v>N/A</v>
      </c>
      <c r="I189" s="12">
        <v>-7.4999999999999997E-2</v>
      </c>
      <c r="J189" s="12">
        <v>8.1600000000000006E-2</v>
      </c>
      <c r="K189" s="43" t="s">
        <v>739</v>
      </c>
      <c r="L189" s="9" t="str">
        <f t="shared" si="28"/>
        <v>Yes</v>
      </c>
    </row>
    <row r="190" spans="1:12" x14ac:dyDescent="0.25">
      <c r="A190" s="2" t="s">
        <v>475</v>
      </c>
      <c r="B190" s="35" t="s">
        <v>213</v>
      </c>
      <c r="C190" s="8">
        <v>89.836152924000004</v>
      </c>
      <c r="D190" s="11" t="str">
        <f t="shared" si="25"/>
        <v>N/A</v>
      </c>
      <c r="E190" s="8">
        <v>89.819241982999998</v>
      </c>
      <c r="F190" s="11" t="str">
        <f t="shared" si="26"/>
        <v>N/A</v>
      </c>
      <c r="G190" s="8">
        <v>89.808768995999998</v>
      </c>
      <c r="H190" s="11" t="str">
        <f t="shared" si="27"/>
        <v>N/A</v>
      </c>
      <c r="I190" s="12">
        <v>-1.9E-2</v>
      </c>
      <c r="J190" s="12">
        <v>-1.2E-2</v>
      </c>
      <c r="K190" s="43" t="s">
        <v>739</v>
      </c>
      <c r="L190" s="9" t="str">
        <f t="shared" si="28"/>
        <v>Yes</v>
      </c>
    </row>
    <row r="191" spans="1:12" x14ac:dyDescent="0.25">
      <c r="A191" s="2" t="s">
        <v>476</v>
      </c>
      <c r="B191" s="35" t="s">
        <v>213</v>
      </c>
      <c r="C191" s="8">
        <v>77.317231882000002</v>
      </c>
      <c r="D191" s="11" t="str">
        <f t="shared" si="25"/>
        <v>N/A</v>
      </c>
      <c r="E191" s="8">
        <v>76.717504809000005</v>
      </c>
      <c r="F191" s="11" t="str">
        <f t="shared" si="26"/>
        <v>N/A</v>
      </c>
      <c r="G191" s="8">
        <v>77.039924182999997</v>
      </c>
      <c r="H191" s="11" t="str">
        <f t="shared" si="27"/>
        <v>N/A</v>
      </c>
      <c r="I191" s="12">
        <v>-0.77600000000000002</v>
      </c>
      <c r="J191" s="12">
        <v>0.42030000000000001</v>
      </c>
      <c r="K191" s="43" t="s">
        <v>739</v>
      </c>
      <c r="L191" s="9" t="str">
        <f t="shared" si="28"/>
        <v>Yes</v>
      </c>
    </row>
    <row r="192" spans="1:12" x14ac:dyDescent="0.25">
      <c r="A192" s="2" t="s">
        <v>1367</v>
      </c>
      <c r="B192" s="35" t="s">
        <v>213</v>
      </c>
      <c r="C192" s="36">
        <v>19.120607121999999</v>
      </c>
      <c r="D192" s="11" t="str">
        <f t="shared" si="25"/>
        <v>N/A</v>
      </c>
      <c r="E192" s="36">
        <v>12.017224246</v>
      </c>
      <c r="F192" s="11" t="str">
        <f t="shared" si="26"/>
        <v>N/A</v>
      </c>
      <c r="G192" s="36">
        <v>14.612509791000001</v>
      </c>
      <c r="H192" s="11" t="str">
        <f t="shared" si="27"/>
        <v>N/A</v>
      </c>
      <c r="I192" s="12">
        <v>-37.200000000000003</v>
      </c>
      <c r="J192" s="12">
        <v>21.6</v>
      </c>
      <c r="K192" s="43" t="s">
        <v>739</v>
      </c>
      <c r="L192" s="9" t="str">
        <f t="shared" si="28"/>
        <v>Yes</v>
      </c>
    </row>
    <row r="193" spans="1:12" x14ac:dyDescent="0.25">
      <c r="A193" s="2" t="s">
        <v>1368</v>
      </c>
      <c r="B193" s="35" t="s">
        <v>213</v>
      </c>
      <c r="C193" s="36">
        <v>2.625</v>
      </c>
      <c r="D193" s="11" t="str">
        <f t="shared" si="25"/>
        <v>N/A</v>
      </c>
      <c r="E193" s="36">
        <v>5.7826086956999996</v>
      </c>
      <c r="F193" s="11" t="str">
        <f t="shared" si="26"/>
        <v>N/A</v>
      </c>
      <c r="G193" s="36">
        <v>7.6086956521999998</v>
      </c>
      <c r="H193" s="11" t="str">
        <f t="shared" si="27"/>
        <v>N/A</v>
      </c>
      <c r="I193" s="12">
        <v>120.3</v>
      </c>
      <c r="J193" s="12">
        <v>31.58</v>
      </c>
      <c r="K193" s="43" t="s">
        <v>739</v>
      </c>
      <c r="L193" s="9" t="str">
        <f t="shared" si="28"/>
        <v>No</v>
      </c>
    </row>
    <row r="194" spans="1:12" x14ac:dyDescent="0.25">
      <c r="A194" s="2" t="s">
        <v>1369</v>
      </c>
      <c r="B194" s="35" t="s">
        <v>213</v>
      </c>
      <c r="C194" s="36">
        <v>21.720306513000001</v>
      </c>
      <c r="D194" s="11" t="str">
        <f t="shared" si="25"/>
        <v>N/A</v>
      </c>
      <c r="E194" s="36">
        <v>16.220643231</v>
      </c>
      <c r="F194" s="11" t="str">
        <f t="shared" si="26"/>
        <v>N/A</v>
      </c>
      <c r="G194" s="36">
        <v>18.462676055999999</v>
      </c>
      <c r="H194" s="11" t="str">
        <f t="shared" si="27"/>
        <v>N/A</v>
      </c>
      <c r="I194" s="12">
        <v>-25.3</v>
      </c>
      <c r="J194" s="12">
        <v>13.82</v>
      </c>
      <c r="K194" s="43" t="s">
        <v>739</v>
      </c>
      <c r="L194" s="9" t="str">
        <f t="shared" si="28"/>
        <v>Yes</v>
      </c>
    </row>
    <row r="195" spans="1:12" x14ac:dyDescent="0.25">
      <c r="A195" s="2" t="s">
        <v>1370</v>
      </c>
      <c r="B195" s="35" t="s">
        <v>213</v>
      </c>
      <c r="C195" s="36">
        <v>16.960833333</v>
      </c>
      <c r="D195" s="11" t="str">
        <f t="shared" si="25"/>
        <v>N/A</v>
      </c>
      <c r="E195" s="36">
        <v>9.8828468612999991</v>
      </c>
      <c r="F195" s="11" t="str">
        <f t="shared" si="26"/>
        <v>N/A</v>
      </c>
      <c r="G195" s="36">
        <v>12.40524911</v>
      </c>
      <c r="H195" s="11" t="str">
        <f t="shared" si="27"/>
        <v>N/A</v>
      </c>
      <c r="I195" s="12">
        <v>-41.7</v>
      </c>
      <c r="J195" s="12">
        <v>25.52</v>
      </c>
      <c r="K195" s="43" t="s">
        <v>739</v>
      </c>
      <c r="L195" s="9" t="str">
        <f t="shared" si="28"/>
        <v>Yes</v>
      </c>
    </row>
    <row r="196" spans="1:12" x14ac:dyDescent="0.25">
      <c r="A196" s="2" t="s">
        <v>1371</v>
      </c>
      <c r="B196" s="35" t="s">
        <v>213</v>
      </c>
      <c r="C196" s="36">
        <v>19.544797687999999</v>
      </c>
      <c r="D196" s="11" t="str">
        <f t="shared" si="25"/>
        <v>N/A</v>
      </c>
      <c r="E196" s="36">
        <v>11.990569668999999</v>
      </c>
      <c r="F196" s="11" t="str">
        <f t="shared" si="26"/>
        <v>N/A</v>
      </c>
      <c r="G196" s="36">
        <v>14.546892871000001</v>
      </c>
      <c r="H196" s="11" t="str">
        <f t="shared" si="27"/>
        <v>N/A</v>
      </c>
      <c r="I196" s="12">
        <v>-38.700000000000003</v>
      </c>
      <c r="J196" s="12">
        <v>21.32</v>
      </c>
      <c r="K196" s="43" t="s">
        <v>739</v>
      </c>
      <c r="L196" s="9" t="str">
        <f t="shared" si="28"/>
        <v>Yes</v>
      </c>
    </row>
    <row r="197" spans="1:12" x14ac:dyDescent="0.25">
      <c r="A197" s="2" t="s">
        <v>1372</v>
      </c>
      <c r="B197" s="35" t="s">
        <v>213</v>
      </c>
      <c r="C197" s="36">
        <v>113.45673076999999</v>
      </c>
      <c r="D197" s="11" t="str">
        <f t="shared" si="25"/>
        <v>N/A</v>
      </c>
      <c r="E197" s="36">
        <v>108.43534483000001</v>
      </c>
      <c r="F197" s="11" t="str">
        <f t="shared" si="26"/>
        <v>N/A</v>
      </c>
      <c r="G197" s="36">
        <v>107.86026201</v>
      </c>
      <c r="H197" s="11" t="str">
        <f t="shared" si="27"/>
        <v>N/A</v>
      </c>
      <c r="I197" s="12">
        <v>-4.43</v>
      </c>
      <c r="J197" s="12">
        <v>-0.53</v>
      </c>
      <c r="K197" s="43" t="s">
        <v>739</v>
      </c>
      <c r="L197" s="9" t="str">
        <f t="shared" si="28"/>
        <v>Yes</v>
      </c>
    </row>
    <row r="198" spans="1:12" x14ac:dyDescent="0.25">
      <c r="A198" s="2" t="s">
        <v>1373</v>
      </c>
      <c r="B198" s="35" t="s">
        <v>213</v>
      </c>
      <c r="C198" s="36">
        <v>247.84</v>
      </c>
      <c r="D198" s="11" t="str">
        <f t="shared" si="25"/>
        <v>N/A</v>
      </c>
      <c r="E198" s="36">
        <v>165.24</v>
      </c>
      <c r="F198" s="11" t="str">
        <f t="shared" si="26"/>
        <v>N/A</v>
      </c>
      <c r="G198" s="36">
        <v>195.26315789</v>
      </c>
      <c r="H198" s="11" t="str">
        <f t="shared" si="27"/>
        <v>N/A</v>
      </c>
      <c r="I198" s="12">
        <v>-33.299999999999997</v>
      </c>
      <c r="J198" s="12">
        <v>18.170000000000002</v>
      </c>
      <c r="K198" s="43" t="s">
        <v>739</v>
      </c>
      <c r="L198" s="9" t="str">
        <f t="shared" si="28"/>
        <v>Yes</v>
      </c>
    </row>
    <row r="199" spans="1:12" x14ac:dyDescent="0.25">
      <c r="A199" s="2" t="s">
        <v>1374</v>
      </c>
      <c r="B199" s="35" t="s">
        <v>213</v>
      </c>
      <c r="C199" s="36">
        <v>115.89655172000001</v>
      </c>
      <c r="D199" s="11" t="str">
        <f t="shared" si="25"/>
        <v>N/A</v>
      </c>
      <c r="E199" s="36">
        <v>123.29878049</v>
      </c>
      <c r="F199" s="11" t="str">
        <f t="shared" si="26"/>
        <v>N/A</v>
      </c>
      <c r="G199" s="36">
        <v>122.2</v>
      </c>
      <c r="H199" s="11" t="str">
        <f t="shared" si="27"/>
        <v>N/A</v>
      </c>
      <c r="I199" s="12">
        <v>6.3869999999999996</v>
      </c>
      <c r="J199" s="12">
        <v>-0.89100000000000001</v>
      </c>
      <c r="K199" s="43" t="s">
        <v>739</v>
      </c>
      <c r="L199" s="9" t="str">
        <f t="shared" si="28"/>
        <v>Yes</v>
      </c>
    </row>
    <row r="200" spans="1:12" x14ac:dyDescent="0.25">
      <c r="A200" s="2" t="s">
        <v>1375</v>
      </c>
      <c r="B200" s="35" t="s">
        <v>213</v>
      </c>
      <c r="C200" s="36">
        <v>13</v>
      </c>
      <c r="D200" s="11" t="str">
        <f t="shared" si="25"/>
        <v>N/A</v>
      </c>
      <c r="E200" s="36">
        <v>106</v>
      </c>
      <c r="F200" s="11" t="str">
        <f t="shared" si="26"/>
        <v>N/A</v>
      </c>
      <c r="G200" s="36">
        <v>138</v>
      </c>
      <c r="H200" s="11" t="str">
        <f t="shared" si="27"/>
        <v>N/A</v>
      </c>
      <c r="I200" s="12">
        <v>715.4</v>
      </c>
      <c r="J200" s="12">
        <v>30.19</v>
      </c>
      <c r="K200" s="43" t="s">
        <v>739</v>
      </c>
      <c r="L200" s="9" t="str">
        <f t="shared" si="28"/>
        <v>No</v>
      </c>
    </row>
    <row r="201" spans="1:12" x14ac:dyDescent="0.25">
      <c r="A201" s="2" t="s">
        <v>1376</v>
      </c>
      <c r="B201" s="35" t="s">
        <v>213</v>
      </c>
      <c r="C201" s="36">
        <v>15.810810811</v>
      </c>
      <c r="D201" s="11" t="str">
        <f t="shared" si="25"/>
        <v>N/A</v>
      </c>
      <c r="E201" s="36">
        <v>14.463414633999999</v>
      </c>
      <c r="F201" s="11" t="str">
        <f t="shared" si="26"/>
        <v>N/A</v>
      </c>
      <c r="G201" s="36">
        <v>12.813953487999999</v>
      </c>
      <c r="H201" s="11" t="str">
        <f t="shared" si="27"/>
        <v>N/A</v>
      </c>
      <c r="I201" s="12">
        <v>-8.52</v>
      </c>
      <c r="J201" s="12">
        <v>-11.4</v>
      </c>
      <c r="K201" s="43" t="s">
        <v>739</v>
      </c>
      <c r="L201" s="9" t="str">
        <f t="shared" si="28"/>
        <v>Yes</v>
      </c>
    </row>
    <row r="202" spans="1:12" x14ac:dyDescent="0.25">
      <c r="A202" s="2" t="s">
        <v>28</v>
      </c>
      <c r="B202" s="35" t="s">
        <v>213</v>
      </c>
      <c r="C202" s="8">
        <v>1.8216503070000001</v>
      </c>
      <c r="D202" s="11" t="str">
        <f t="shared" si="25"/>
        <v>N/A</v>
      </c>
      <c r="E202" s="8">
        <v>1.7917471836000001</v>
      </c>
      <c r="F202" s="11" t="str">
        <f t="shared" si="26"/>
        <v>N/A</v>
      </c>
      <c r="G202" s="8">
        <v>1.6818722215999999</v>
      </c>
      <c r="H202" s="11" t="str">
        <f t="shared" si="27"/>
        <v>N/A</v>
      </c>
      <c r="I202" s="12">
        <v>-1.64</v>
      </c>
      <c r="J202" s="12">
        <v>-6.13</v>
      </c>
      <c r="K202" s="43" t="s">
        <v>739</v>
      </c>
      <c r="L202" s="9" t="str">
        <f t="shared" si="28"/>
        <v>Yes</v>
      </c>
    </row>
    <row r="203" spans="1:12" x14ac:dyDescent="0.25">
      <c r="A203" s="2" t="s">
        <v>123</v>
      </c>
      <c r="B203" s="35" t="s">
        <v>213</v>
      </c>
      <c r="C203" s="36">
        <v>0</v>
      </c>
      <c r="D203" s="11" t="str">
        <f t="shared" ref="D203:D213" si="29">IF($B203="N/A","N/A",IF(C203&gt;10,"No",IF(C203&lt;-10,"No","Yes")))</f>
        <v>N/A</v>
      </c>
      <c r="E203" s="36">
        <v>11</v>
      </c>
      <c r="F203" s="11" t="str">
        <f t="shared" ref="F203:F213" si="30">IF($B203="N/A","N/A",IF(E203&gt;10,"No",IF(E203&lt;-10,"No","Yes")))</f>
        <v>N/A</v>
      </c>
      <c r="G203" s="36">
        <v>0</v>
      </c>
      <c r="H203" s="11" t="str">
        <f t="shared" ref="H203:H213" si="31">IF($B203="N/A","N/A",IF(G203&gt;10,"No",IF(G203&lt;-10,"No","Yes")))</f>
        <v>N/A</v>
      </c>
      <c r="I203" s="12" t="s">
        <v>1746</v>
      </c>
      <c r="J203" s="12">
        <v>-100</v>
      </c>
      <c r="K203" s="14" t="s">
        <v>213</v>
      </c>
      <c r="L203" s="9" t="str">
        <f t="shared" ref="L203:L213" si="32">IF(J203="Div by 0", "N/A", IF(K203="N/A","N/A", IF(J203&gt;VALUE(MID(K203,1,2)), "No", IF(J203&lt;-1*VALUE(MID(K203,1,2)), "No", "Yes"))))</f>
        <v>N/A</v>
      </c>
    </row>
    <row r="204" spans="1:12" x14ac:dyDescent="0.25">
      <c r="A204" s="2" t="s">
        <v>124</v>
      </c>
      <c r="B204" s="35" t="s">
        <v>213</v>
      </c>
      <c r="C204" s="36">
        <v>11</v>
      </c>
      <c r="D204" s="11" t="str">
        <f t="shared" si="29"/>
        <v>N/A</v>
      </c>
      <c r="E204" s="36">
        <v>11</v>
      </c>
      <c r="F204" s="11" t="str">
        <f t="shared" si="30"/>
        <v>N/A</v>
      </c>
      <c r="G204" s="36">
        <v>11</v>
      </c>
      <c r="H204" s="11" t="str">
        <f t="shared" si="31"/>
        <v>N/A</v>
      </c>
      <c r="I204" s="12">
        <v>33.33</v>
      </c>
      <c r="J204" s="12">
        <v>-25</v>
      </c>
      <c r="K204" s="14" t="s">
        <v>213</v>
      </c>
      <c r="L204" s="9" t="str">
        <f t="shared" si="32"/>
        <v>N/A</v>
      </c>
    </row>
    <row r="205" spans="1:12" ht="25" x14ac:dyDescent="0.25">
      <c r="A205" s="2" t="s">
        <v>1624</v>
      </c>
      <c r="B205" s="35" t="s">
        <v>213</v>
      </c>
      <c r="C205" s="36">
        <v>11</v>
      </c>
      <c r="D205" s="11" t="str">
        <f t="shared" si="29"/>
        <v>N/A</v>
      </c>
      <c r="E205" s="36">
        <v>11</v>
      </c>
      <c r="F205" s="11" t="str">
        <f t="shared" si="30"/>
        <v>N/A</v>
      </c>
      <c r="G205" s="36">
        <v>11</v>
      </c>
      <c r="H205" s="11" t="str">
        <f t="shared" si="31"/>
        <v>N/A</v>
      </c>
      <c r="I205" s="12">
        <v>-50</v>
      </c>
      <c r="J205" s="12">
        <v>100</v>
      </c>
      <c r="K205" s="14" t="s">
        <v>213</v>
      </c>
      <c r="L205" s="9" t="str">
        <f t="shared" si="32"/>
        <v>N/A</v>
      </c>
    </row>
    <row r="206" spans="1:12" ht="25" x14ac:dyDescent="0.25">
      <c r="A206" s="2" t="s">
        <v>1377</v>
      </c>
      <c r="B206" s="35" t="s">
        <v>213</v>
      </c>
      <c r="C206" s="36">
        <v>11</v>
      </c>
      <c r="D206" s="11" t="str">
        <f t="shared" si="29"/>
        <v>N/A</v>
      </c>
      <c r="E206" s="36">
        <v>11</v>
      </c>
      <c r="F206" s="11" t="str">
        <f t="shared" si="30"/>
        <v>N/A</v>
      </c>
      <c r="G206" s="36">
        <v>0</v>
      </c>
      <c r="H206" s="11" t="str">
        <f t="shared" si="31"/>
        <v>N/A</v>
      </c>
      <c r="I206" s="12">
        <v>100</v>
      </c>
      <c r="J206" s="12">
        <v>-100</v>
      </c>
      <c r="K206" s="14" t="s">
        <v>213</v>
      </c>
      <c r="L206" s="9" t="str">
        <f t="shared" si="32"/>
        <v>N/A</v>
      </c>
    </row>
    <row r="207" spans="1:12" x14ac:dyDescent="0.25">
      <c r="A207" s="2" t="s">
        <v>1625</v>
      </c>
      <c r="B207" s="35" t="s">
        <v>213</v>
      </c>
      <c r="C207" s="36">
        <v>11</v>
      </c>
      <c r="D207" s="11" t="str">
        <f t="shared" si="29"/>
        <v>N/A</v>
      </c>
      <c r="E207" s="36">
        <v>11</v>
      </c>
      <c r="F207" s="11" t="str">
        <f t="shared" si="30"/>
        <v>N/A</v>
      </c>
      <c r="G207" s="36">
        <v>11</v>
      </c>
      <c r="H207" s="11" t="str">
        <f t="shared" si="31"/>
        <v>N/A</v>
      </c>
      <c r="I207" s="12">
        <v>-33.299999999999997</v>
      </c>
      <c r="J207" s="12">
        <v>0</v>
      </c>
      <c r="K207" s="14" t="s">
        <v>213</v>
      </c>
      <c r="L207" s="9" t="str">
        <f t="shared" si="32"/>
        <v>N/A</v>
      </c>
    </row>
    <row r="208" spans="1:12" x14ac:dyDescent="0.25">
      <c r="A208" s="2" t="s">
        <v>1626</v>
      </c>
      <c r="B208" s="35" t="s">
        <v>213</v>
      </c>
      <c r="C208" s="36">
        <v>28</v>
      </c>
      <c r="D208" s="11" t="str">
        <f t="shared" si="29"/>
        <v>N/A</v>
      </c>
      <c r="E208" s="36">
        <v>27</v>
      </c>
      <c r="F208" s="11" t="str">
        <f t="shared" si="30"/>
        <v>N/A</v>
      </c>
      <c r="G208" s="36">
        <v>28</v>
      </c>
      <c r="H208" s="11" t="str">
        <f t="shared" si="31"/>
        <v>N/A</v>
      </c>
      <c r="I208" s="12">
        <v>-3.57</v>
      </c>
      <c r="J208" s="12">
        <v>3.7040000000000002</v>
      </c>
      <c r="K208" s="14" t="s">
        <v>213</v>
      </c>
      <c r="L208" s="9" t="str">
        <f t="shared" si="32"/>
        <v>N/A</v>
      </c>
    </row>
    <row r="209" spans="1:12" x14ac:dyDescent="0.25">
      <c r="A209" s="2" t="s">
        <v>125</v>
      </c>
      <c r="B209" s="35" t="s">
        <v>213</v>
      </c>
      <c r="C209" s="45">
        <v>665101</v>
      </c>
      <c r="D209" s="11" t="str">
        <f t="shared" si="29"/>
        <v>N/A</v>
      </c>
      <c r="E209" s="45">
        <v>1261284</v>
      </c>
      <c r="F209" s="11" t="str">
        <f t="shared" si="30"/>
        <v>N/A</v>
      </c>
      <c r="G209" s="45">
        <v>617743</v>
      </c>
      <c r="H209" s="11" t="str">
        <f t="shared" si="31"/>
        <v>N/A</v>
      </c>
      <c r="I209" s="12">
        <v>89.64</v>
      </c>
      <c r="J209" s="12">
        <v>-51</v>
      </c>
      <c r="K209" s="14" t="s">
        <v>213</v>
      </c>
      <c r="L209" s="9" t="str">
        <f t="shared" si="32"/>
        <v>N/A</v>
      </c>
    </row>
    <row r="210" spans="1:12" x14ac:dyDescent="0.25">
      <c r="A210" s="44" t="s">
        <v>1621</v>
      </c>
      <c r="B210" s="35" t="s">
        <v>213</v>
      </c>
      <c r="C210" s="45">
        <v>613988</v>
      </c>
      <c r="D210" s="11" t="str">
        <f t="shared" si="29"/>
        <v>N/A</v>
      </c>
      <c r="E210" s="45">
        <v>1261167</v>
      </c>
      <c r="F210" s="11" t="str">
        <f t="shared" si="30"/>
        <v>N/A</v>
      </c>
      <c r="G210" s="45">
        <v>574924</v>
      </c>
      <c r="H210" s="11" t="str">
        <f t="shared" si="31"/>
        <v>N/A</v>
      </c>
      <c r="I210" s="12">
        <v>105.4</v>
      </c>
      <c r="J210" s="12">
        <v>-54.4</v>
      </c>
      <c r="K210" s="14" t="s">
        <v>213</v>
      </c>
      <c r="L210" s="9" t="str">
        <f t="shared" si="32"/>
        <v>N/A</v>
      </c>
    </row>
    <row r="211" spans="1:12" x14ac:dyDescent="0.25">
      <c r="A211" s="44" t="s">
        <v>1378</v>
      </c>
      <c r="B211" s="35" t="s">
        <v>213</v>
      </c>
      <c r="C211" s="45">
        <v>212332</v>
      </c>
      <c r="D211" s="11" t="str">
        <f t="shared" si="29"/>
        <v>N/A</v>
      </c>
      <c r="E211" s="45">
        <v>245392</v>
      </c>
      <c r="F211" s="11" t="str">
        <f t="shared" si="30"/>
        <v>N/A</v>
      </c>
      <c r="G211" s="45">
        <v>197379</v>
      </c>
      <c r="H211" s="11" t="str">
        <f t="shared" si="31"/>
        <v>N/A</v>
      </c>
      <c r="I211" s="12">
        <v>15.57</v>
      </c>
      <c r="J211" s="12">
        <v>-19.600000000000001</v>
      </c>
      <c r="K211" s="14" t="s">
        <v>213</v>
      </c>
      <c r="L211" s="9" t="str">
        <f t="shared" si="32"/>
        <v>N/A</v>
      </c>
    </row>
    <row r="212" spans="1:12" x14ac:dyDescent="0.25">
      <c r="A212" s="44" t="s">
        <v>1615</v>
      </c>
      <c r="B212" s="35" t="s">
        <v>213</v>
      </c>
      <c r="C212" s="45">
        <v>353344</v>
      </c>
      <c r="D212" s="11" t="str">
        <f t="shared" si="29"/>
        <v>N/A</v>
      </c>
      <c r="E212" s="45">
        <v>214527</v>
      </c>
      <c r="F212" s="11" t="str">
        <f t="shared" si="30"/>
        <v>N/A</v>
      </c>
      <c r="G212" s="45">
        <v>377169</v>
      </c>
      <c r="H212" s="11" t="str">
        <f t="shared" si="31"/>
        <v>N/A</v>
      </c>
      <c r="I212" s="12">
        <v>-39.299999999999997</v>
      </c>
      <c r="J212" s="12">
        <v>75.81</v>
      </c>
      <c r="K212" s="14" t="s">
        <v>213</v>
      </c>
      <c r="L212" s="9" t="str">
        <f t="shared" si="32"/>
        <v>N/A</v>
      </c>
    </row>
    <row r="213" spans="1:12" x14ac:dyDescent="0.25">
      <c r="A213" s="44" t="s">
        <v>1616</v>
      </c>
      <c r="B213" s="35" t="s">
        <v>213</v>
      </c>
      <c r="C213" s="45">
        <v>328084</v>
      </c>
      <c r="D213" s="11" t="str">
        <f t="shared" si="29"/>
        <v>N/A</v>
      </c>
      <c r="E213" s="45">
        <v>356362</v>
      </c>
      <c r="F213" s="11" t="str">
        <f t="shared" si="30"/>
        <v>N/A</v>
      </c>
      <c r="G213" s="45">
        <v>320661</v>
      </c>
      <c r="H213" s="11" t="str">
        <f t="shared" si="31"/>
        <v>N/A</v>
      </c>
      <c r="I213" s="12">
        <v>8.6189999999999998</v>
      </c>
      <c r="J213" s="12">
        <v>-10</v>
      </c>
      <c r="K213" s="14" t="s">
        <v>213</v>
      </c>
      <c r="L213" s="9" t="str">
        <f t="shared" si="32"/>
        <v>N/A</v>
      </c>
    </row>
    <row r="214" spans="1:12" ht="25" x14ac:dyDescent="0.25">
      <c r="A214" s="2" t="s">
        <v>1379</v>
      </c>
      <c r="B214" s="35" t="s">
        <v>213</v>
      </c>
      <c r="C214" s="45">
        <v>4984204</v>
      </c>
      <c r="D214" s="11" t="str">
        <f t="shared" ref="D214:D228" si="33">IF($B214="N/A","N/A",IF(C214&gt;10,"No",IF(C214&lt;-10,"No","Yes")))</f>
        <v>N/A</v>
      </c>
      <c r="E214" s="45">
        <v>5293689</v>
      </c>
      <c r="F214" s="11" t="str">
        <f t="shared" ref="F214:F228" si="34">IF($B214="N/A","N/A",IF(E214&gt;10,"No",IF(E214&lt;-10,"No","Yes")))</f>
        <v>N/A</v>
      </c>
      <c r="G214" s="45">
        <v>5031983</v>
      </c>
      <c r="H214" s="11" t="str">
        <f t="shared" ref="H214:H228" si="35">IF($B214="N/A","N/A",IF(G214&gt;10,"No",IF(G214&lt;-10,"No","Yes")))</f>
        <v>N/A</v>
      </c>
      <c r="I214" s="12">
        <v>6.2089999999999996</v>
      </c>
      <c r="J214" s="12">
        <v>-4.9400000000000004</v>
      </c>
      <c r="K214" s="43" t="s">
        <v>739</v>
      </c>
      <c r="L214" s="9" t="str">
        <f t="shared" ref="L214:L228" si="36">IF(J214="Div by 0", "N/A", IF(K214="N/A","N/A", IF(J214&gt;VALUE(MID(K214,1,2)), "No", IF(J214&lt;-1*VALUE(MID(K214,1,2)), "No", "Yes"))))</f>
        <v>Yes</v>
      </c>
    </row>
    <row r="215" spans="1:12" x14ac:dyDescent="0.25">
      <c r="A215" s="4" t="s">
        <v>649</v>
      </c>
      <c r="B215" s="35" t="s">
        <v>213</v>
      </c>
      <c r="C215" s="36">
        <v>16061</v>
      </c>
      <c r="D215" s="11" t="str">
        <f t="shared" si="33"/>
        <v>N/A</v>
      </c>
      <c r="E215" s="36">
        <v>16217</v>
      </c>
      <c r="F215" s="11" t="str">
        <f t="shared" si="34"/>
        <v>N/A</v>
      </c>
      <c r="G215" s="36">
        <v>15405</v>
      </c>
      <c r="H215" s="11" t="str">
        <f t="shared" si="35"/>
        <v>N/A</v>
      </c>
      <c r="I215" s="12">
        <v>0.97130000000000005</v>
      </c>
      <c r="J215" s="12">
        <v>-5.01</v>
      </c>
      <c r="K215" s="43" t="s">
        <v>739</v>
      </c>
      <c r="L215" s="9" t="str">
        <f t="shared" si="36"/>
        <v>Yes</v>
      </c>
    </row>
    <row r="216" spans="1:12" x14ac:dyDescent="0.25">
      <c r="A216" s="4" t="s">
        <v>1380</v>
      </c>
      <c r="B216" s="35" t="s">
        <v>213</v>
      </c>
      <c r="C216" s="45">
        <v>310.32961833000002</v>
      </c>
      <c r="D216" s="11" t="str">
        <f t="shared" si="33"/>
        <v>N/A</v>
      </c>
      <c r="E216" s="45">
        <v>326.42837763</v>
      </c>
      <c r="F216" s="11" t="str">
        <f t="shared" si="34"/>
        <v>N/A</v>
      </c>
      <c r="G216" s="45">
        <v>326.64608893000002</v>
      </c>
      <c r="H216" s="11" t="str">
        <f t="shared" si="35"/>
        <v>N/A</v>
      </c>
      <c r="I216" s="12">
        <v>5.1879999999999997</v>
      </c>
      <c r="J216" s="12">
        <v>6.6699999999999995E-2</v>
      </c>
      <c r="K216" s="43" t="s">
        <v>739</v>
      </c>
      <c r="L216" s="9" t="str">
        <f t="shared" si="36"/>
        <v>Yes</v>
      </c>
    </row>
    <row r="217" spans="1:12" ht="25" x14ac:dyDescent="0.25">
      <c r="A217" s="2" t="s">
        <v>1381</v>
      </c>
      <c r="B217" s="35" t="s">
        <v>213</v>
      </c>
      <c r="C217" s="45">
        <v>4679438</v>
      </c>
      <c r="D217" s="11" t="str">
        <f t="shared" si="33"/>
        <v>N/A</v>
      </c>
      <c r="E217" s="45">
        <v>3995662</v>
      </c>
      <c r="F217" s="11" t="str">
        <f t="shared" si="34"/>
        <v>N/A</v>
      </c>
      <c r="G217" s="45">
        <v>4374071</v>
      </c>
      <c r="H217" s="11" t="str">
        <f t="shared" si="35"/>
        <v>N/A</v>
      </c>
      <c r="I217" s="12">
        <v>-14.6</v>
      </c>
      <c r="J217" s="12">
        <v>9.4700000000000006</v>
      </c>
      <c r="K217" s="43" t="s">
        <v>739</v>
      </c>
      <c r="L217" s="9" t="str">
        <f t="shared" si="36"/>
        <v>Yes</v>
      </c>
    </row>
    <row r="218" spans="1:12" x14ac:dyDescent="0.25">
      <c r="A218" s="4" t="s">
        <v>516</v>
      </c>
      <c r="B218" s="35" t="s">
        <v>213</v>
      </c>
      <c r="C218" s="36">
        <v>13745</v>
      </c>
      <c r="D218" s="11" t="str">
        <f t="shared" si="33"/>
        <v>N/A</v>
      </c>
      <c r="E218" s="36">
        <v>11391</v>
      </c>
      <c r="F218" s="11" t="str">
        <f t="shared" si="34"/>
        <v>N/A</v>
      </c>
      <c r="G218" s="36">
        <v>11689</v>
      </c>
      <c r="H218" s="11" t="str">
        <f t="shared" si="35"/>
        <v>N/A</v>
      </c>
      <c r="I218" s="12">
        <v>-17.100000000000001</v>
      </c>
      <c r="J218" s="12">
        <v>2.6160000000000001</v>
      </c>
      <c r="K218" s="43" t="s">
        <v>739</v>
      </c>
      <c r="L218" s="9" t="str">
        <f t="shared" si="36"/>
        <v>Yes</v>
      </c>
    </row>
    <row r="219" spans="1:12" x14ac:dyDescent="0.25">
      <c r="A219" s="2" t="s">
        <v>1382</v>
      </c>
      <c r="B219" s="35" t="s">
        <v>213</v>
      </c>
      <c r="C219" s="45">
        <v>340.44656239</v>
      </c>
      <c r="D219" s="11" t="str">
        <f t="shared" si="33"/>
        <v>N/A</v>
      </c>
      <c r="E219" s="45">
        <v>350.77359318999999</v>
      </c>
      <c r="F219" s="11" t="str">
        <f t="shared" si="34"/>
        <v>N/A</v>
      </c>
      <c r="G219" s="45">
        <v>374.20403798000001</v>
      </c>
      <c r="H219" s="11" t="str">
        <f t="shared" si="35"/>
        <v>N/A</v>
      </c>
      <c r="I219" s="12">
        <v>3.0329999999999999</v>
      </c>
      <c r="J219" s="12">
        <v>6.68</v>
      </c>
      <c r="K219" s="43" t="s">
        <v>739</v>
      </c>
      <c r="L219" s="9" t="str">
        <f t="shared" si="36"/>
        <v>Yes</v>
      </c>
    </row>
    <row r="220" spans="1:12" ht="25" x14ac:dyDescent="0.25">
      <c r="A220" s="2" t="s">
        <v>1383</v>
      </c>
      <c r="B220" s="35" t="s">
        <v>213</v>
      </c>
      <c r="C220" s="45">
        <v>10595955</v>
      </c>
      <c r="D220" s="11" t="str">
        <f t="shared" si="33"/>
        <v>N/A</v>
      </c>
      <c r="E220" s="45">
        <v>13589104</v>
      </c>
      <c r="F220" s="11" t="str">
        <f t="shared" si="34"/>
        <v>N/A</v>
      </c>
      <c r="G220" s="45">
        <v>15225562</v>
      </c>
      <c r="H220" s="11" t="str">
        <f t="shared" si="35"/>
        <v>N/A</v>
      </c>
      <c r="I220" s="12">
        <v>28.25</v>
      </c>
      <c r="J220" s="12">
        <v>12.04</v>
      </c>
      <c r="K220" s="43" t="s">
        <v>739</v>
      </c>
      <c r="L220" s="9" t="str">
        <f t="shared" si="36"/>
        <v>Yes</v>
      </c>
    </row>
    <row r="221" spans="1:12" x14ac:dyDescent="0.25">
      <c r="A221" s="4" t="s">
        <v>517</v>
      </c>
      <c r="B221" s="35" t="s">
        <v>213</v>
      </c>
      <c r="C221" s="36">
        <v>21108</v>
      </c>
      <c r="D221" s="11" t="str">
        <f t="shared" si="33"/>
        <v>N/A</v>
      </c>
      <c r="E221" s="36">
        <v>25111</v>
      </c>
      <c r="F221" s="11" t="str">
        <f t="shared" si="34"/>
        <v>N/A</v>
      </c>
      <c r="G221" s="36">
        <v>27290</v>
      </c>
      <c r="H221" s="11" t="str">
        <f t="shared" si="35"/>
        <v>N/A</v>
      </c>
      <c r="I221" s="12">
        <v>18.96</v>
      </c>
      <c r="J221" s="12">
        <v>8.6769999999999996</v>
      </c>
      <c r="K221" s="43" t="s">
        <v>739</v>
      </c>
      <c r="L221" s="9" t="str">
        <f t="shared" si="36"/>
        <v>Yes</v>
      </c>
    </row>
    <row r="222" spans="1:12" ht="25" x14ac:dyDescent="0.25">
      <c r="A222" s="2" t="s">
        <v>1384</v>
      </c>
      <c r="B222" s="35" t="s">
        <v>213</v>
      </c>
      <c r="C222" s="45">
        <v>501.98763502000003</v>
      </c>
      <c r="D222" s="11" t="str">
        <f t="shared" si="33"/>
        <v>N/A</v>
      </c>
      <c r="E222" s="45">
        <v>541.16140337000002</v>
      </c>
      <c r="F222" s="11" t="str">
        <f t="shared" si="34"/>
        <v>N/A</v>
      </c>
      <c r="G222" s="45">
        <v>557.91725907</v>
      </c>
      <c r="H222" s="11" t="str">
        <f t="shared" si="35"/>
        <v>N/A</v>
      </c>
      <c r="I222" s="12">
        <v>7.8040000000000003</v>
      </c>
      <c r="J222" s="12">
        <v>3.0960000000000001</v>
      </c>
      <c r="K222" s="43" t="s">
        <v>739</v>
      </c>
      <c r="L222" s="9" t="str">
        <f t="shared" si="36"/>
        <v>Yes</v>
      </c>
    </row>
    <row r="223" spans="1:12" ht="25" x14ac:dyDescent="0.25">
      <c r="A223" s="2" t="s">
        <v>1385</v>
      </c>
      <c r="B223" s="35" t="s">
        <v>213</v>
      </c>
      <c r="C223" s="45">
        <v>0</v>
      </c>
      <c r="D223" s="11" t="str">
        <f t="shared" si="33"/>
        <v>N/A</v>
      </c>
      <c r="E223" s="45">
        <v>0</v>
      </c>
      <c r="F223" s="11" t="str">
        <f t="shared" si="34"/>
        <v>N/A</v>
      </c>
      <c r="G223" s="45">
        <v>0</v>
      </c>
      <c r="H223" s="11" t="str">
        <f t="shared" si="35"/>
        <v>N/A</v>
      </c>
      <c r="I223" s="12" t="s">
        <v>1746</v>
      </c>
      <c r="J223" s="12" t="s">
        <v>1746</v>
      </c>
      <c r="K223" s="43" t="s">
        <v>739</v>
      </c>
      <c r="L223" s="9" t="str">
        <f t="shared" si="36"/>
        <v>N/A</v>
      </c>
    </row>
    <row r="224" spans="1:12" x14ac:dyDescent="0.25">
      <c r="A224" s="2" t="s">
        <v>518</v>
      </c>
      <c r="B224" s="35" t="s">
        <v>213</v>
      </c>
      <c r="C224" s="36">
        <v>0</v>
      </c>
      <c r="D224" s="11" t="str">
        <f t="shared" si="33"/>
        <v>N/A</v>
      </c>
      <c r="E224" s="36">
        <v>0</v>
      </c>
      <c r="F224" s="11" t="str">
        <f t="shared" si="34"/>
        <v>N/A</v>
      </c>
      <c r="G224" s="36">
        <v>0</v>
      </c>
      <c r="H224" s="11" t="str">
        <f t="shared" si="35"/>
        <v>N/A</v>
      </c>
      <c r="I224" s="12" t="s">
        <v>1746</v>
      </c>
      <c r="J224" s="12" t="s">
        <v>1746</v>
      </c>
      <c r="K224" s="43" t="s">
        <v>739</v>
      </c>
      <c r="L224" s="9" t="str">
        <f t="shared" si="36"/>
        <v>N/A</v>
      </c>
    </row>
    <row r="225" spans="1:12" x14ac:dyDescent="0.25">
      <c r="A225" s="2" t="s">
        <v>1386</v>
      </c>
      <c r="B225" s="35" t="s">
        <v>213</v>
      </c>
      <c r="C225" s="45" t="s">
        <v>1746</v>
      </c>
      <c r="D225" s="11" t="str">
        <f t="shared" si="33"/>
        <v>N/A</v>
      </c>
      <c r="E225" s="45" t="s">
        <v>1746</v>
      </c>
      <c r="F225" s="11" t="str">
        <f t="shared" si="34"/>
        <v>N/A</v>
      </c>
      <c r="G225" s="45" t="s">
        <v>1746</v>
      </c>
      <c r="H225" s="11" t="str">
        <f t="shared" si="35"/>
        <v>N/A</v>
      </c>
      <c r="I225" s="12" t="s">
        <v>1746</v>
      </c>
      <c r="J225" s="12" t="s">
        <v>1746</v>
      </c>
      <c r="K225" s="43" t="s">
        <v>739</v>
      </c>
      <c r="L225" s="9" t="str">
        <f t="shared" si="36"/>
        <v>N/A</v>
      </c>
    </row>
    <row r="226" spans="1:12" ht="25" x14ac:dyDescent="0.25">
      <c r="A226" s="2" t="s">
        <v>1387</v>
      </c>
      <c r="B226" s="35" t="s">
        <v>213</v>
      </c>
      <c r="C226" s="45">
        <v>54950717</v>
      </c>
      <c r="D226" s="11" t="str">
        <f t="shared" si="33"/>
        <v>N/A</v>
      </c>
      <c r="E226" s="45">
        <v>57802620</v>
      </c>
      <c r="F226" s="11" t="str">
        <f t="shared" si="34"/>
        <v>N/A</v>
      </c>
      <c r="G226" s="45">
        <v>57616950</v>
      </c>
      <c r="H226" s="11" t="str">
        <f t="shared" si="35"/>
        <v>N/A</v>
      </c>
      <c r="I226" s="12">
        <v>5.19</v>
      </c>
      <c r="J226" s="12">
        <v>-0.32100000000000001</v>
      </c>
      <c r="K226" s="43" t="s">
        <v>739</v>
      </c>
      <c r="L226" s="9" t="str">
        <f t="shared" si="36"/>
        <v>Yes</v>
      </c>
    </row>
    <row r="227" spans="1:12" ht="25" x14ac:dyDescent="0.25">
      <c r="A227" s="2" t="s">
        <v>519</v>
      </c>
      <c r="B227" s="35" t="s">
        <v>213</v>
      </c>
      <c r="C227" s="36">
        <v>1511</v>
      </c>
      <c r="D227" s="11" t="str">
        <f t="shared" si="33"/>
        <v>N/A</v>
      </c>
      <c r="E227" s="36">
        <v>1453</v>
      </c>
      <c r="F227" s="11" t="str">
        <f t="shared" si="34"/>
        <v>N/A</v>
      </c>
      <c r="G227" s="36">
        <v>1480</v>
      </c>
      <c r="H227" s="11" t="str">
        <f t="shared" si="35"/>
        <v>N/A</v>
      </c>
      <c r="I227" s="12">
        <v>-3.84</v>
      </c>
      <c r="J227" s="12">
        <v>1.8580000000000001</v>
      </c>
      <c r="K227" s="43" t="s">
        <v>739</v>
      </c>
      <c r="L227" s="9" t="str">
        <f t="shared" si="36"/>
        <v>Yes</v>
      </c>
    </row>
    <row r="228" spans="1:12" ht="25" x14ac:dyDescent="0.25">
      <c r="A228" s="2" t="s">
        <v>1388</v>
      </c>
      <c r="B228" s="35" t="s">
        <v>213</v>
      </c>
      <c r="C228" s="45">
        <v>36367.119125999998</v>
      </c>
      <c r="D228" s="11" t="str">
        <f t="shared" si="33"/>
        <v>N/A</v>
      </c>
      <c r="E228" s="45">
        <v>39781.569167000001</v>
      </c>
      <c r="F228" s="11" t="str">
        <f t="shared" si="34"/>
        <v>N/A</v>
      </c>
      <c r="G228" s="45">
        <v>38930.371621999999</v>
      </c>
      <c r="H228" s="11" t="str">
        <f t="shared" si="35"/>
        <v>N/A</v>
      </c>
      <c r="I228" s="12">
        <v>9.3889999999999993</v>
      </c>
      <c r="J228" s="12">
        <v>-2.14</v>
      </c>
      <c r="K228" s="43" t="s">
        <v>739</v>
      </c>
      <c r="L228" s="9" t="str">
        <f t="shared" si="36"/>
        <v>Yes</v>
      </c>
    </row>
    <row r="229" spans="1:12" x14ac:dyDescent="0.25">
      <c r="A229" s="2" t="s">
        <v>1389</v>
      </c>
      <c r="B229" s="35" t="s">
        <v>213</v>
      </c>
      <c r="C229" s="14">
        <v>79107476</v>
      </c>
      <c r="D229" s="11" t="str">
        <f t="shared" ref="D229:D252" si="37">IF($B229="N/A","N/A",IF(C229&gt;10,"No",IF(C229&lt;-10,"No","Yes")))</f>
        <v>N/A</v>
      </c>
      <c r="E229" s="14">
        <v>83038456</v>
      </c>
      <c r="F229" s="11" t="str">
        <f t="shared" ref="F229:F252" si="38">IF($B229="N/A","N/A",IF(E229&gt;10,"No",IF(E229&lt;-10,"No","Yes")))</f>
        <v>N/A</v>
      </c>
      <c r="G229" s="14">
        <v>85700144</v>
      </c>
      <c r="H229" s="11" t="str">
        <f t="shared" ref="H229:H252" si="39">IF($B229="N/A","N/A",IF(G229&gt;10,"No",IF(G229&lt;-10,"No","Yes")))</f>
        <v>N/A</v>
      </c>
      <c r="I229" s="12">
        <v>4.9690000000000003</v>
      </c>
      <c r="J229" s="12">
        <v>3.2050000000000001</v>
      </c>
      <c r="K229" s="43" t="s">
        <v>739</v>
      </c>
      <c r="L229" s="9" t="str">
        <f t="shared" ref="L229:L252" si="40">IF(J229="Div by 0", "N/A", IF(K229="N/A","N/A", IF(J229&gt;VALUE(MID(K229,1,2)), "No", IF(J229&lt;-1*VALUE(MID(K229,1,2)), "No", "Yes"))))</f>
        <v>Yes</v>
      </c>
    </row>
    <row r="230" spans="1:12" x14ac:dyDescent="0.25">
      <c r="A230" s="4" t="s">
        <v>1390</v>
      </c>
      <c r="B230" s="35" t="s">
        <v>213</v>
      </c>
      <c r="C230" s="1">
        <v>5324</v>
      </c>
      <c r="D230" s="11" t="str">
        <f t="shared" si="37"/>
        <v>N/A</v>
      </c>
      <c r="E230" s="1">
        <v>5540</v>
      </c>
      <c r="F230" s="11" t="str">
        <f t="shared" si="38"/>
        <v>N/A</v>
      </c>
      <c r="G230" s="1">
        <v>5730</v>
      </c>
      <c r="H230" s="11" t="str">
        <f t="shared" si="39"/>
        <v>N/A</v>
      </c>
      <c r="I230" s="12">
        <v>4.0570000000000004</v>
      </c>
      <c r="J230" s="12">
        <v>3.43</v>
      </c>
      <c r="K230" s="43" t="s">
        <v>739</v>
      </c>
      <c r="L230" s="9" t="str">
        <f t="shared" si="40"/>
        <v>Yes</v>
      </c>
    </row>
    <row r="231" spans="1:12" x14ac:dyDescent="0.25">
      <c r="A231" s="4" t="s">
        <v>1391</v>
      </c>
      <c r="B231" s="35" t="s">
        <v>213</v>
      </c>
      <c r="C231" s="14">
        <v>14858.654395</v>
      </c>
      <c r="D231" s="11" t="str">
        <f t="shared" si="37"/>
        <v>N/A</v>
      </c>
      <c r="E231" s="14">
        <v>14988.890975</v>
      </c>
      <c r="F231" s="11" t="str">
        <f t="shared" si="38"/>
        <v>N/A</v>
      </c>
      <c r="G231" s="14">
        <v>14956.395113</v>
      </c>
      <c r="H231" s="11" t="str">
        <f t="shared" si="39"/>
        <v>N/A</v>
      </c>
      <c r="I231" s="12">
        <v>0.87649999999999995</v>
      </c>
      <c r="J231" s="12">
        <v>-0.217</v>
      </c>
      <c r="K231" s="43" t="s">
        <v>739</v>
      </c>
      <c r="L231" s="9" t="str">
        <f t="shared" si="40"/>
        <v>Yes</v>
      </c>
    </row>
    <row r="232" spans="1:12" x14ac:dyDescent="0.25">
      <c r="A232" s="4" t="s">
        <v>1392</v>
      </c>
      <c r="B232" s="35" t="s">
        <v>213</v>
      </c>
      <c r="C232" s="14">
        <v>14105.025</v>
      </c>
      <c r="D232" s="11" t="str">
        <f t="shared" si="37"/>
        <v>N/A</v>
      </c>
      <c r="E232" s="14">
        <v>13126.23913</v>
      </c>
      <c r="F232" s="11" t="str">
        <f t="shared" si="38"/>
        <v>N/A</v>
      </c>
      <c r="G232" s="14">
        <v>10602.961538</v>
      </c>
      <c r="H232" s="11" t="str">
        <f t="shared" si="39"/>
        <v>N/A</v>
      </c>
      <c r="I232" s="12">
        <v>-6.94</v>
      </c>
      <c r="J232" s="12">
        <v>-19.2</v>
      </c>
      <c r="K232" s="43" t="s">
        <v>739</v>
      </c>
      <c r="L232" s="9" t="str">
        <f t="shared" si="40"/>
        <v>Yes</v>
      </c>
    </row>
    <row r="233" spans="1:12" ht="25" x14ac:dyDescent="0.25">
      <c r="A233" s="4" t="s">
        <v>1393</v>
      </c>
      <c r="B233" s="35" t="s">
        <v>213</v>
      </c>
      <c r="C233" s="14">
        <v>23305.648034999998</v>
      </c>
      <c r="D233" s="11" t="str">
        <f t="shared" si="37"/>
        <v>N/A</v>
      </c>
      <c r="E233" s="14">
        <v>24082.47034</v>
      </c>
      <c r="F233" s="11" t="str">
        <f t="shared" si="38"/>
        <v>N/A</v>
      </c>
      <c r="G233" s="14">
        <v>23889.207648</v>
      </c>
      <c r="H233" s="11" t="str">
        <f t="shared" si="39"/>
        <v>N/A</v>
      </c>
      <c r="I233" s="12">
        <v>3.3330000000000002</v>
      </c>
      <c r="J233" s="12">
        <v>-0.80300000000000005</v>
      </c>
      <c r="K233" s="43" t="s">
        <v>739</v>
      </c>
      <c r="L233" s="9" t="str">
        <f t="shared" si="40"/>
        <v>Yes</v>
      </c>
    </row>
    <row r="234" spans="1:12" x14ac:dyDescent="0.25">
      <c r="A234" s="4" t="s">
        <v>1394</v>
      </c>
      <c r="B234" s="35" t="s">
        <v>213</v>
      </c>
      <c r="C234" s="14">
        <v>7574.4905771000003</v>
      </c>
      <c r="D234" s="11" t="str">
        <f t="shared" si="37"/>
        <v>N/A</v>
      </c>
      <c r="E234" s="14">
        <v>6863.7868492999996</v>
      </c>
      <c r="F234" s="11" t="str">
        <f t="shared" si="38"/>
        <v>N/A</v>
      </c>
      <c r="G234" s="14">
        <v>6882.3</v>
      </c>
      <c r="H234" s="11" t="str">
        <f t="shared" si="39"/>
        <v>N/A</v>
      </c>
      <c r="I234" s="12">
        <v>-9.3800000000000008</v>
      </c>
      <c r="J234" s="12">
        <v>0.2697</v>
      </c>
      <c r="K234" s="43" t="s">
        <v>739</v>
      </c>
      <c r="L234" s="9" t="str">
        <f t="shared" si="40"/>
        <v>Yes</v>
      </c>
    </row>
    <row r="235" spans="1:12" x14ac:dyDescent="0.25">
      <c r="A235" s="4" t="s">
        <v>1395</v>
      </c>
      <c r="B235" s="35" t="s">
        <v>213</v>
      </c>
      <c r="C235" s="14">
        <v>1297.9434194</v>
      </c>
      <c r="D235" s="11" t="str">
        <f t="shared" si="37"/>
        <v>N/A</v>
      </c>
      <c r="E235" s="14">
        <v>1582.0487805</v>
      </c>
      <c r="F235" s="11" t="str">
        <f t="shared" si="38"/>
        <v>N/A</v>
      </c>
      <c r="G235" s="14">
        <v>1287.9818622</v>
      </c>
      <c r="H235" s="11" t="str">
        <f t="shared" si="39"/>
        <v>N/A</v>
      </c>
      <c r="I235" s="12">
        <v>21.89</v>
      </c>
      <c r="J235" s="12">
        <v>-18.600000000000001</v>
      </c>
      <c r="K235" s="43" t="s">
        <v>739</v>
      </c>
      <c r="L235" s="9" t="str">
        <f t="shared" si="40"/>
        <v>Yes</v>
      </c>
    </row>
    <row r="236" spans="1:12" x14ac:dyDescent="0.25">
      <c r="A236" s="4" t="s">
        <v>1396</v>
      </c>
      <c r="B236" s="35" t="s">
        <v>213</v>
      </c>
      <c r="C236" s="11">
        <v>3.6932468523000002</v>
      </c>
      <c r="D236" s="11" t="str">
        <f t="shared" si="37"/>
        <v>N/A</v>
      </c>
      <c r="E236" s="11">
        <v>3.6413350686000001</v>
      </c>
      <c r="F236" s="11" t="str">
        <f t="shared" si="38"/>
        <v>N/A</v>
      </c>
      <c r="G236" s="11">
        <v>3.7023157242</v>
      </c>
      <c r="H236" s="11" t="str">
        <f t="shared" si="39"/>
        <v>N/A</v>
      </c>
      <c r="I236" s="12">
        <v>-1.41</v>
      </c>
      <c r="J236" s="12">
        <v>1.675</v>
      </c>
      <c r="K236" s="43" t="s">
        <v>739</v>
      </c>
      <c r="L236" s="9" t="str">
        <f t="shared" si="40"/>
        <v>Yes</v>
      </c>
    </row>
    <row r="237" spans="1:12" x14ac:dyDescent="0.25">
      <c r="A237" s="4" t="s">
        <v>1397</v>
      </c>
      <c r="B237" s="35" t="s">
        <v>213</v>
      </c>
      <c r="C237" s="11">
        <v>18.779342722999999</v>
      </c>
      <c r="D237" s="11" t="str">
        <f t="shared" si="37"/>
        <v>N/A</v>
      </c>
      <c r="E237" s="11">
        <v>21.596244130999999</v>
      </c>
      <c r="F237" s="11" t="str">
        <f t="shared" si="38"/>
        <v>N/A</v>
      </c>
      <c r="G237" s="11">
        <v>22.707423581</v>
      </c>
      <c r="H237" s="11" t="str">
        <f t="shared" si="39"/>
        <v>N/A</v>
      </c>
      <c r="I237" s="12">
        <v>15</v>
      </c>
      <c r="J237" s="12">
        <v>5.1449999999999996</v>
      </c>
      <c r="K237" s="43" t="s">
        <v>739</v>
      </c>
      <c r="L237" s="9" t="str">
        <f t="shared" si="40"/>
        <v>Yes</v>
      </c>
    </row>
    <row r="238" spans="1:12" x14ac:dyDescent="0.25">
      <c r="A238" s="4" t="s">
        <v>1398</v>
      </c>
      <c r="B238" s="35" t="s">
        <v>213</v>
      </c>
      <c r="C238" s="11">
        <v>26.927558748999999</v>
      </c>
      <c r="D238" s="11" t="str">
        <f t="shared" si="37"/>
        <v>N/A</v>
      </c>
      <c r="E238" s="11">
        <v>27.007299270000001</v>
      </c>
      <c r="F238" s="11" t="str">
        <f t="shared" si="38"/>
        <v>N/A</v>
      </c>
      <c r="G238" s="11">
        <v>27.456940223</v>
      </c>
      <c r="H238" s="11" t="str">
        <f t="shared" si="39"/>
        <v>N/A</v>
      </c>
      <c r="I238" s="12">
        <v>0.29609999999999997</v>
      </c>
      <c r="J238" s="12">
        <v>1.665</v>
      </c>
      <c r="K238" s="43" t="s">
        <v>739</v>
      </c>
      <c r="L238" s="9" t="str">
        <f t="shared" si="40"/>
        <v>Yes</v>
      </c>
    </row>
    <row r="239" spans="1:12" x14ac:dyDescent="0.25">
      <c r="A239" s="4" t="s">
        <v>1399</v>
      </c>
      <c r="B239" s="35" t="s">
        <v>213</v>
      </c>
      <c r="C239" s="11">
        <v>2.513209893</v>
      </c>
      <c r="D239" s="11" t="str">
        <f t="shared" si="37"/>
        <v>N/A</v>
      </c>
      <c r="E239" s="11">
        <v>2.6603498542000001</v>
      </c>
      <c r="F239" s="11" t="str">
        <f t="shared" si="38"/>
        <v>N/A</v>
      </c>
      <c r="G239" s="11">
        <v>2.7194066749000001</v>
      </c>
      <c r="H239" s="11" t="str">
        <f t="shared" si="39"/>
        <v>N/A</v>
      </c>
      <c r="I239" s="12">
        <v>5.8550000000000004</v>
      </c>
      <c r="J239" s="12">
        <v>2.2200000000000002</v>
      </c>
      <c r="K239" s="43" t="s">
        <v>739</v>
      </c>
      <c r="L239" s="9" t="str">
        <f t="shared" si="40"/>
        <v>Yes</v>
      </c>
    </row>
    <row r="240" spans="1:12" x14ac:dyDescent="0.25">
      <c r="A240" s="4" t="s">
        <v>1400</v>
      </c>
      <c r="B240" s="35" t="s">
        <v>213</v>
      </c>
      <c r="C240" s="11">
        <v>1.230308258</v>
      </c>
      <c r="D240" s="11" t="str">
        <f t="shared" si="37"/>
        <v>N/A</v>
      </c>
      <c r="E240" s="11">
        <v>1.1266831547</v>
      </c>
      <c r="F240" s="11" t="str">
        <f t="shared" si="38"/>
        <v>N/A</v>
      </c>
      <c r="G240" s="11">
        <v>1.1038883031</v>
      </c>
      <c r="H240" s="11" t="str">
        <f t="shared" si="39"/>
        <v>N/A</v>
      </c>
      <c r="I240" s="12">
        <v>-8.42</v>
      </c>
      <c r="J240" s="12">
        <v>-2.02</v>
      </c>
      <c r="K240" s="43" t="s">
        <v>739</v>
      </c>
      <c r="L240" s="9" t="str">
        <f t="shared" si="40"/>
        <v>Yes</v>
      </c>
    </row>
    <row r="241" spans="1:12" x14ac:dyDescent="0.25">
      <c r="A241" s="4" t="s">
        <v>1401</v>
      </c>
      <c r="B241" s="35" t="s">
        <v>213</v>
      </c>
      <c r="C241" s="14">
        <v>54950717</v>
      </c>
      <c r="D241" s="11" t="str">
        <f t="shared" si="37"/>
        <v>N/A</v>
      </c>
      <c r="E241" s="14">
        <v>57802620</v>
      </c>
      <c r="F241" s="11" t="str">
        <f t="shared" si="38"/>
        <v>N/A</v>
      </c>
      <c r="G241" s="14">
        <v>57616950</v>
      </c>
      <c r="H241" s="11" t="str">
        <f t="shared" si="39"/>
        <v>N/A</v>
      </c>
      <c r="I241" s="12">
        <v>5.19</v>
      </c>
      <c r="J241" s="12">
        <v>-0.32100000000000001</v>
      </c>
      <c r="K241" s="43" t="s">
        <v>739</v>
      </c>
      <c r="L241" s="9" t="str">
        <f t="shared" si="40"/>
        <v>Yes</v>
      </c>
    </row>
    <row r="242" spans="1:12" x14ac:dyDescent="0.25">
      <c r="A242" s="4" t="s">
        <v>1402</v>
      </c>
      <c r="B242" s="35" t="s">
        <v>213</v>
      </c>
      <c r="C242" s="1">
        <v>1511</v>
      </c>
      <c r="D242" s="11" t="str">
        <f t="shared" si="37"/>
        <v>N/A</v>
      </c>
      <c r="E242" s="1">
        <v>1453</v>
      </c>
      <c r="F242" s="11" t="str">
        <f t="shared" si="38"/>
        <v>N/A</v>
      </c>
      <c r="G242" s="1">
        <v>1480</v>
      </c>
      <c r="H242" s="11" t="str">
        <f t="shared" si="39"/>
        <v>N/A</v>
      </c>
      <c r="I242" s="12">
        <v>-3.84</v>
      </c>
      <c r="J242" s="12">
        <v>1.8580000000000001</v>
      </c>
      <c r="K242" s="43" t="s">
        <v>739</v>
      </c>
      <c r="L242" s="9" t="str">
        <f t="shared" si="40"/>
        <v>Yes</v>
      </c>
    </row>
    <row r="243" spans="1:12" ht="25" x14ac:dyDescent="0.25">
      <c r="A243" s="4" t="s">
        <v>1403</v>
      </c>
      <c r="B243" s="35" t="s">
        <v>213</v>
      </c>
      <c r="C243" s="14">
        <v>36367.119125999998</v>
      </c>
      <c r="D243" s="11" t="str">
        <f t="shared" si="37"/>
        <v>N/A</v>
      </c>
      <c r="E243" s="14">
        <v>39781.569167000001</v>
      </c>
      <c r="F243" s="11" t="str">
        <f t="shared" si="38"/>
        <v>N/A</v>
      </c>
      <c r="G243" s="14">
        <v>38930.371621999999</v>
      </c>
      <c r="H243" s="11" t="str">
        <f t="shared" si="39"/>
        <v>N/A</v>
      </c>
      <c r="I243" s="12">
        <v>9.3889999999999993</v>
      </c>
      <c r="J243" s="12">
        <v>-2.14</v>
      </c>
      <c r="K243" s="43" t="s">
        <v>739</v>
      </c>
      <c r="L243" s="9" t="str">
        <f t="shared" si="40"/>
        <v>Yes</v>
      </c>
    </row>
    <row r="244" spans="1:12" ht="25" x14ac:dyDescent="0.25">
      <c r="A244" s="4" t="s">
        <v>1404</v>
      </c>
      <c r="B244" s="35" t="s">
        <v>213</v>
      </c>
      <c r="C244" s="14">
        <v>15611.6</v>
      </c>
      <c r="D244" s="11" t="str">
        <f t="shared" si="37"/>
        <v>N/A</v>
      </c>
      <c r="E244" s="14">
        <v>14966.567568</v>
      </c>
      <c r="F244" s="11" t="str">
        <f t="shared" si="38"/>
        <v>N/A</v>
      </c>
      <c r="G244" s="14">
        <v>11813.707317</v>
      </c>
      <c r="H244" s="11" t="str">
        <f t="shared" si="39"/>
        <v>N/A</v>
      </c>
      <c r="I244" s="12">
        <v>-4.13</v>
      </c>
      <c r="J244" s="12">
        <v>-21.1</v>
      </c>
      <c r="K244" s="43" t="s">
        <v>739</v>
      </c>
      <c r="L244" s="9" t="str">
        <f t="shared" si="40"/>
        <v>Yes</v>
      </c>
    </row>
    <row r="245" spans="1:12" ht="25" x14ac:dyDescent="0.25">
      <c r="A245" s="4" t="s">
        <v>1405</v>
      </c>
      <c r="B245" s="35" t="s">
        <v>213</v>
      </c>
      <c r="C245" s="14">
        <v>39894.910362000002</v>
      </c>
      <c r="D245" s="11" t="str">
        <f t="shared" si="37"/>
        <v>N/A</v>
      </c>
      <c r="E245" s="14">
        <v>43219.694098</v>
      </c>
      <c r="F245" s="11" t="str">
        <f t="shared" si="38"/>
        <v>N/A</v>
      </c>
      <c r="G245" s="14">
        <v>42532.468927000002</v>
      </c>
      <c r="H245" s="11" t="str">
        <f t="shared" si="39"/>
        <v>N/A</v>
      </c>
      <c r="I245" s="12">
        <v>8.3339999999999996</v>
      </c>
      <c r="J245" s="12">
        <v>-1.59</v>
      </c>
      <c r="K245" s="43" t="s">
        <v>739</v>
      </c>
      <c r="L245" s="9" t="str">
        <f t="shared" si="40"/>
        <v>Yes</v>
      </c>
    </row>
    <row r="246" spans="1:12" ht="25" x14ac:dyDescent="0.25">
      <c r="A246" s="4" t="s">
        <v>1406</v>
      </c>
      <c r="B246" s="35" t="s">
        <v>213</v>
      </c>
      <c r="C246" s="14">
        <v>28104.845410999998</v>
      </c>
      <c r="D246" s="11" t="str">
        <f t="shared" si="37"/>
        <v>N/A</v>
      </c>
      <c r="E246" s="14">
        <v>25428.994949</v>
      </c>
      <c r="F246" s="11" t="str">
        <f t="shared" si="38"/>
        <v>N/A</v>
      </c>
      <c r="G246" s="14">
        <v>23273.973404</v>
      </c>
      <c r="H246" s="11" t="str">
        <f t="shared" si="39"/>
        <v>N/A</v>
      </c>
      <c r="I246" s="12">
        <v>-9.52</v>
      </c>
      <c r="J246" s="12">
        <v>-8.4700000000000006</v>
      </c>
      <c r="K246" s="43" t="s">
        <v>739</v>
      </c>
      <c r="L246" s="9" t="str">
        <f t="shared" si="40"/>
        <v>Yes</v>
      </c>
    </row>
    <row r="247" spans="1:12" ht="25" x14ac:dyDescent="0.25">
      <c r="A247" s="4" t="s">
        <v>1407</v>
      </c>
      <c r="B247" s="35" t="s">
        <v>213</v>
      </c>
      <c r="C247" s="14">
        <v>1403.7169811000001</v>
      </c>
      <c r="D247" s="11" t="str">
        <f t="shared" si="37"/>
        <v>N/A</v>
      </c>
      <c r="E247" s="14">
        <v>14708.266667</v>
      </c>
      <c r="F247" s="11" t="str">
        <f t="shared" si="38"/>
        <v>N/A</v>
      </c>
      <c r="G247" s="14">
        <v>4946</v>
      </c>
      <c r="H247" s="11" t="str">
        <f t="shared" si="39"/>
        <v>N/A</v>
      </c>
      <c r="I247" s="12">
        <v>947.8</v>
      </c>
      <c r="J247" s="12">
        <v>-66.400000000000006</v>
      </c>
      <c r="K247" s="43" t="s">
        <v>739</v>
      </c>
      <c r="L247" s="9" t="str">
        <f t="shared" si="40"/>
        <v>No</v>
      </c>
    </row>
    <row r="248" spans="1:12" ht="25" x14ac:dyDescent="0.25">
      <c r="A248" s="4" t="s">
        <v>1408</v>
      </c>
      <c r="B248" s="35" t="s">
        <v>213</v>
      </c>
      <c r="C248" s="11">
        <v>1.0481773091</v>
      </c>
      <c r="D248" s="11" t="str">
        <f t="shared" si="37"/>
        <v>N/A</v>
      </c>
      <c r="E248" s="11">
        <v>0.95502885459999998</v>
      </c>
      <c r="F248" s="11" t="str">
        <f t="shared" si="38"/>
        <v>N/A</v>
      </c>
      <c r="G248" s="11">
        <v>0.95627002999999999</v>
      </c>
      <c r="H248" s="11" t="str">
        <f t="shared" si="39"/>
        <v>N/A</v>
      </c>
      <c r="I248" s="12">
        <v>-8.89</v>
      </c>
      <c r="J248" s="12">
        <v>0.13</v>
      </c>
      <c r="K248" s="43" t="s">
        <v>739</v>
      </c>
      <c r="L248" s="9" t="str">
        <f t="shared" si="40"/>
        <v>Yes</v>
      </c>
    </row>
    <row r="249" spans="1:12" ht="25" x14ac:dyDescent="0.25">
      <c r="A249" s="4" t="s">
        <v>1409</v>
      </c>
      <c r="B249" s="35" t="s">
        <v>213</v>
      </c>
      <c r="C249" s="11">
        <v>16.431924883000001</v>
      </c>
      <c r="D249" s="11" t="str">
        <f t="shared" si="37"/>
        <v>N/A</v>
      </c>
      <c r="E249" s="11">
        <v>17.370892018999999</v>
      </c>
      <c r="F249" s="11" t="str">
        <f t="shared" si="38"/>
        <v>N/A</v>
      </c>
      <c r="G249" s="11">
        <v>17.903930130999999</v>
      </c>
      <c r="H249" s="11" t="str">
        <f t="shared" si="39"/>
        <v>N/A</v>
      </c>
      <c r="I249" s="12">
        <v>5.7140000000000004</v>
      </c>
      <c r="J249" s="12">
        <v>3.069</v>
      </c>
      <c r="K249" s="43" t="s">
        <v>739</v>
      </c>
      <c r="L249" s="9" t="str">
        <f t="shared" si="40"/>
        <v>Yes</v>
      </c>
    </row>
    <row r="250" spans="1:12" ht="25" x14ac:dyDescent="0.25">
      <c r="A250" s="4" t="s">
        <v>1410</v>
      </c>
      <c r="B250" s="35" t="s">
        <v>213</v>
      </c>
      <c r="C250" s="11">
        <v>11.808118081</v>
      </c>
      <c r="D250" s="11" t="str">
        <f t="shared" si="37"/>
        <v>N/A</v>
      </c>
      <c r="E250" s="11">
        <v>11.403924543</v>
      </c>
      <c r="F250" s="11" t="str">
        <f t="shared" si="38"/>
        <v>N/A</v>
      </c>
      <c r="G250" s="11">
        <v>11.411992263</v>
      </c>
      <c r="H250" s="11" t="str">
        <f t="shared" si="39"/>
        <v>N/A</v>
      </c>
      <c r="I250" s="12">
        <v>-3.42</v>
      </c>
      <c r="J250" s="12">
        <v>7.0699999999999999E-2</v>
      </c>
      <c r="K250" s="43" t="s">
        <v>739</v>
      </c>
      <c r="L250" s="9" t="str">
        <f t="shared" si="40"/>
        <v>Yes</v>
      </c>
    </row>
    <row r="251" spans="1:12" ht="25" x14ac:dyDescent="0.25">
      <c r="A251" s="4" t="s">
        <v>1411</v>
      </c>
      <c r="B251" s="35" t="s">
        <v>213</v>
      </c>
      <c r="C251" s="11">
        <v>0.3063807113</v>
      </c>
      <c r="D251" s="11" t="str">
        <f t="shared" si="37"/>
        <v>N/A</v>
      </c>
      <c r="E251" s="11">
        <v>0.28862973759999999</v>
      </c>
      <c r="F251" s="11" t="str">
        <f t="shared" si="38"/>
        <v>N/A</v>
      </c>
      <c r="G251" s="11">
        <v>0.27339489569999997</v>
      </c>
      <c r="H251" s="11" t="str">
        <f t="shared" si="39"/>
        <v>N/A</v>
      </c>
      <c r="I251" s="12">
        <v>-5.79</v>
      </c>
      <c r="J251" s="12">
        <v>-5.28</v>
      </c>
      <c r="K251" s="43" t="s">
        <v>739</v>
      </c>
      <c r="L251" s="9" t="str">
        <f t="shared" si="40"/>
        <v>Yes</v>
      </c>
    </row>
    <row r="252" spans="1:12" ht="25" x14ac:dyDescent="0.25">
      <c r="A252" s="4" t="s">
        <v>1412</v>
      </c>
      <c r="B252" s="35" t="s">
        <v>213</v>
      </c>
      <c r="C252" s="11">
        <v>8.0204597399999994E-2</v>
      </c>
      <c r="D252" s="11" t="str">
        <f t="shared" si="37"/>
        <v>N/A</v>
      </c>
      <c r="E252" s="11">
        <v>2.06100577E-2</v>
      </c>
      <c r="F252" s="11" t="str">
        <f t="shared" si="38"/>
        <v>N/A</v>
      </c>
      <c r="G252" s="11">
        <v>1.60177263E-2</v>
      </c>
      <c r="H252" s="11" t="str">
        <f t="shared" si="39"/>
        <v>N/A</v>
      </c>
      <c r="I252" s="12">
        <v>-74.3</v>
      </c>
      <c r="J252" s="12">
        <v>-22.3</v>
      </c>
      <c r="K252" s="43" t="s">
        <v>739</v>
      </c>
      <c r="L252" s="9" t="str">
        <f t="shared" si="40"/>
        <v>Yes</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22043</v>
      </c>
      <c r="D6" s="11" t="str">
        <f t="shared" ref="D6:D37" si="0">IF($B6="N/A","N/A",IF(C6&gt;10,"No",IF(C6&lt;-10,"No","Yes")))</f>
        <v>N/A</v>
      </c>
      <c r="E6" s="36">
        <v>22575</v>
      </c>
      <c r="F6" s="11" t="str">
        <f t="shared" ref="F6:F37" si="1">IF($B6="N/A","N/A",IF(E6&gt;10,"No",IF(E6&lt;-10,"No","Yes")))</f>
        <v>N/A</v>
      </c>
      <c r="G6" s="36">
        <v>23391</v>
      </c>
      <c r="H6" s="11" t="str">
        <f t="shared" ref="H6:H37" si="2">IF($B6="N/A","N/A",IF(G6&gt;10,"No",IF(G6&lt;-10,"No","Yes")))</f>
        <v>N/A</v>
      </c>
      <c r="I6" s="12">
        <v>2.4129999999999998</v>
      </c>
      <c r="J6" s="12">
        <v>3.6150000000000002</v>
      </c>
      <c r="K6" s="43" t="s">
        <v>739</v>
      </c>
      <c r="L6" s="9" t="str">
        <f t="shared" ref="L6:L39" si="3">IF(J6="Div by 0", "N/A", IF(K6="N/A","N/A", IF(J6&gt;VALUE(MID(K6,1,2)), "No", IF(J6&lt;-1*VALUE(MID(K6,1,2)), "No", "Yes"))))</f>
        <v>Yes</v>
      </c>
    </row>
    <row r="7" spans="1:12" x14ac:dyDescent="0.25">
      <c r="A7" s="44" t="s">
        <v>6</v>
      </c>
      <c r="B7" s="35" t="s">
        <v>213</v>
      </c>
      <c r="C7" s="36">
        <v>21043</v>
      </c>
      <c r="D7" s="11" t="str">
        <f t="shared" si="0"/>
        <v>N/A</v>
      </c>
      <c r="E7" s="36">
        <v>21477</v>
      </c>
      <c r="F7" s="11" t="str">
        <f t="shared" si="1"/>
        <v>N/A</v>
      </c>
      <c r="G7" s="36">
        <v>22190</v>
      </c>
      <c r="H7" s="11" t="str">
        <f t="shared" si="2"/>
        <v>N/A</v>
      </c>
      <c r="I7" s="12">
        <v>2.0619999999999998</v>
      </c>
      <c r="J7" s="12">
        <v>3.32</v>
      </c>
      <c r="K7" s="43" t="s">
        <v>739</v>
      </c>
      <c r="L7" s="9" t="str">
        <f t="shared" si="3"/>
        <v>Yes</v>
      </c>
    </row>
    <row r="8" spans="1:12" x14ac:dyDescent="0.25">
      <c r="A8" s="44" t="s">
        <v>360</v>
      </c>
      <c r="B8" s="35" t="s">
        <v>213</v>
      </c>
      <c r="C8" s="8" t="s">
        <v>213</v>
      </c>
      <c r="D8" s="11" t="str">
        <f t="shared" si="0"/>
        <v>N/A</v>
      </c>
      <c r="E8" s="8">
        <v>95.136212624999999</v>
      </c>
      <c r="F8" s="11" t="str">
        <f t="shared" si="1"/>
        <v>N/A</v>
      </c>
      <c r="G8" s="8">
        <v>94.865546577999993</v>
      </c>
      <c r="H8" s="11" t="str">
        <f t="shared" si="2"/>
        <v>N/A</v>
      </c>
      <c r="I8" s="12" t="s">
        <v>213</v>
      </c>
      <c r="J8" s="12">
        <v>-0.28499999999999998</v>
      </c>
      <c r="K8" s="43" t="s">
        <v>739</v>
      </c>
      <c r="L8" s="9" t="str">
        <f t="shared" si="3"/>
        <v>Yes</v>
      </c>
    </row>
    <row r="9" spans="1:12" x14ac:dyDescent="0.25">
      <c r="A9" s="4" t="s">
        <v>88</v>
      </c>
      <c r="B9" s="43" t="s">
        <v>213</v>
      </c>
      <c r="C9" s="1">
        <v>19766.73</v>
      </c>
      <c r="D9" s="11" t="str">
        <f t="shared" si="0"/>
        <v>N/A</v>
      </c>
      <c r="E9" s="1">
        <v>20315.54</v>
      </c>
      <c r="F9" s="11" t="str">
        <f t="shared" si="1"/>
        <v>N/A</v>
      </c>
      <c r="G9" s="1">
        <v>20920.939999999999</v>
      </c>
      <c r="H9" s="11" t="str">
        <f t="shared" si="2"/>
        <v>N/A</v>
      </c>
      <c r="I9" s="12">
        <v>2.7759999999999998</v>
      </c>
      <c r="J9" s="12">
        <v>2.98</v>
      </c>
      <c r="K9" s="43" t="s">
        <v>739</v>
      </c>
      <c r="L9" s="9" t="str">
        <f t="shared" si="3"/>
        <v>Yes</v>
      </c>
    </row>
    <row r="10" spans="1:12" x14ac:dyDescent="0.25">
      <c r="A10" s="4" t="s">
        <v>1413</v>
      </c>
      <c r="B10" s="35" t="s">
        <v>213</v>
      </c>
      <c r="C10" s="8">
        <v>1.8962936078999999</v>
      </c>
      <c r="D10" s="11" t="str">
        <f t="shared" si="0"/>
        <v>N/A</v>
      </c>
      <c r="E10" s="8">
        <v>1.6301218162</v>
      </c>
      <c r="F10" s="11" t="str">
        <f t="shared" si="1"/>
        <v>N/A</v>
      </c>
      <c r="G10" s="8">
        <v>1.3979735795999999</v>
      </c>
      <c r="H10" s="11" t="str">
        <f t="shared" si="2"/>
        <v>N/A</v>
      </c>
      <c r="I10" s="12">
        <v>-14</v>
      </c>
      <c r="J10" s="12">
        <v>-14.2</v>
      </c>
      <c r="K10" s="43" t="s">
        <v>739</v>
      </c>
      <c r="L10" s="9" t="str">
        <f t="shared" si="3"/>
        <v>Yes</v>
      </c>
    </row>
    <row r="11" spans="1:12" x14ac:dyDescent="0.25">
      <c r="A11" s="4" t="s">
        <v>1414</v>
      </c>
      <c r="B11" s="35" t="s">
        <v>213</v>
      </c>
      <c r="C11" s="8">
        <v>0.94361021639999998</v>
      </c>
      <c r="D11" s="11" t="str">
        <f t="shared" si="0"/>
        <v>N/A</v>
      </c>
      <c r="E11" s="8">
        <v>1.0542635658999999</v>
      </c>
      <c r="F11" s="11" t="str">
        <f t="shared" si="1"/>
        <v>N/A</v>
      </c>
      <c r="G11" s="8">
        <v>1.7613612073</v>
      </c>
      <c r="H11" s="11" t="str">
        <f t="shared" si="2"/>
        <v>N/A</v>
      </c>
      <c r="I11" s="12">
        <v>11.73</v>
      </c>
      <c r="J11" s="12">
        <v>67.069999999999993</v>
      </c>
      <c r="K11" s="43" t="s">
        <v>739</v>
      </c>
      <c r="L11" s="9" t="str">
        <f t="shared" si="3"/>
        <v>No</v>
      </c>
    </row>
    <row r="12" spans="1:12" x14ac:dyDescent="0.25">
      <c r="A12" s="4" t="s">
        <v>1415</v>
      </c>
      <c r="B12" s="35" t="s">
        <v>213</v>
      </c>
      <c r="C12" s="8">
        <v>54.547929048</v>
      </c>
      <c r="D12" s="11" t="str">
        <f t="shared" si="0"/>
        <v>N/A</v>
      </c>
      <c r="E12" s="8">
        <v>55.579180508999997</v>
      </c>
      <c r="F12" s="11" t="str">
        <f t="shared" si="1"/>
        <v>N/A</v>
      </c>
      <c r="G12" s="8">
        <v>57.286990723000002</v>
      </c>
      <c r="H12" s="11" t="str">
        <f t="shared" si="2"/>
        <v>N/A</v>
      </c>
      <c r="I12" s="12">
        <v>1.891</v>
      </c>
      <c r="J12" s="12">
        <v>3.073</v>
      </c>
      <c r="K12" s="43" t="s">
        <v>739</v>
      </c>
      <c r="L12" s="9" t="str">
        <f t="shared" si="3"/>
        <v>Yes</v>
      </c>
    </row>
    <row r="13" spans="1:12" x14ac:dyDescent="0.25">
      <c r="A13" s="4" t="s">
        <v>1416</v>
      </c>
      <c r="B13" s="35" t="s">
        <v>213</v>
      </c>
      <c r="C13" s="8">
        <v>1.7375130427000001</v>
      </c>
      <c r="D13" s="11" t="str">
        <f t="shared" si="0"/>
        <v>N/A</v>
      </c>
      <c r="E13" s="8">
        <v>1.9357696567</v>
      </c>
      <c r="F13" s="11" t="str">
        <f t="shared" si="1"/>
        <v>N/A</v>
      </c>
      <c r="G13" s="8">
        <v>2.4325595313999999</v>
      </c>
      <c r="H13" s="11" t="str">
        <f t="shared" si="2"/>
        <v>N/A</v>
      </c>
      <c r="I13" s="12">
        <v>11.41</v>
      </c>
      <c r="J13" s="12">
        <v>25.66</v>
      </c>
      <c r="K13" s="43" t="s">
        <v>739</v>
      </c>
      <c r="L13" s="9" t="str">
        <f t="shared" si="3"/>
        <v>Yes</v>
      </c>
    </row>
    <row r="14" spans="1:12" x14ac:dyDescent="0.25">
      <c r="A14" s="4" t="s">
        <v>1417</v>
      </c>
      <c r="B14" s="35" t="s">
        <v>213</v>
      </c>
      <c r="C14" s="8">
        <v>4.4095631266000002</v>
      </c>
      <c r="D14" s="11" t="str">
        <f t="shared" si="0"/>
        <v>N/A</v>
      </c>
      <c r="E14" s="8">
        <v>3.8936877075999998</v>
      </c>
      <c r="F14" s="11" t="str">
        <f t="shared" si="1"/>
        <v>N/A</v>
      </c>
      <c r="G14" s="8">
        <v>2.6976187423</v>
      </c>
      <c r="H14" s="11" t="str">
        <f t="shared" si="2"/>
        <v>N/A</v>
      </c>
      <c r="I14" s="12">
        <v>-11.7</v>
      </c>
      <c r="J14" s="12">
        <v>-30.7</v>
      </c>
      <c r="K14" s="43" t="s">
        <v>739</v>
      </c>
      <c r="L14" s="9" t="str">
        <f t="shared" si="3"/>
        <v>No</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0.9027809282</v>
      </c>
      <c r="D16" s="11" t="str">
        <f t="shared" si="0"/>
        <v>N/A</v>
      </c>
      <c r="E16" s="8">
        <v>1.0631229235999999</v>
      </c>
      <c r="F16" s="11" t="str">
        <f t="shared" si="1"/>
        <v>N/A</v>
      </c>
      <c r="G16" s="8">
        <v>1.3124706084</v>
      </c>
      <c r="H16" s="11" t="str">
        <f t="shared" si="2"/>
        <v>N/A</v>
      </c>
      <c r="I16" s="12">
        <v>17.760000000000002</v>
      </c>
      <c r="J16" s="12">
        <v>23.45</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32.980991697999997</v>
      </c>
      <c r="D18" s="11" t="str">
        <f t="shared" si="0"/>
        <v>N/A</v>
      </c>
      <c r="E18" s="8">
        <v>32.465116279</v>
      </c>
      <c r="F18" s="11" t="str">
        <f t="shared" si="1"/>
        <v>N/A</v>
      </c>
      <c r="G18" s="8">
        <v>30.725492711000001</v>
      </c>
      <c r="H18" s="11" t="str">
        <f t="shared" si="2"/>
        <v>N/A</v>
      </c>
      <c r="I18" s="12">
        <v>-1.56</v>
      </c>
      <c r="J18" s="12">
        <v>-5.36</v>
      </c>
      <c r="K18" s="43" t="s">
        <v>739</v>
      </c>
      <c r="L18" s="9" t="str">
        <f t="shared" si="3"/>
        <v>Yes</v>
      </c>
    </row>
    <row r="19" spans="1:12" x14ac:dyDescent="0.25">
      <c r="A19" s="4" t="s">
        <v>1422</v>
      </c>
      <c r="B19" s="35" t="s">
        <v>213</v>
      </c>
      <c r="C19" s="8">
        <v>2.5813183324</v>
      </c>
      <c r="D19" s="11" t="str">
        <f t="shared" si="0"/>
        <v>N/A</v>
      </c>
      <c r="E19" s="8">
        <v>2.3787375415000001</v>
      </c>
      <c r="F19" s="11" t="str">
        <f t="shared" si="1"/>
        <v>N/A</v>
      </c>
      <c r="G19" s="8">
        <v>2.3855328973000001</v>
      </c>
      <c r="H19" s="11" t="str">
        <f t="shared" si="2"/>
        <v>N/A</v>
      </c>
      <c r="I19" s="12">
        <v>-7.85</v>
      </c>
      <c r="J19" s="12">
        <v>0.28570000000000001</v>
      </c>
      <c r="K19" s="43" t="s">
        <v>739</v>
      </c>
      <c r="L19" s="9" t="str">
        <f t="shared" si="3"/>
        <v>Yes</v>
      </c>
    </row>
    <row r="20" spans="1:12" x14ac:dyDescent="0.25">
      <c r="A20" s="2" t="s">
        <v>974</v>
      </c>
      <c r="B20" s="35" t="s">
        <v>213</v>
      </c>
      <c r="C20" s="8">
        <v>93.83477748</v>
      </c>
      <c r="D20" s="11" t="str">
        <f t="shared" si="0"/>
        <v>N/A</v>
      </c>
      <c r="E20" s="8">
        <v>93.568106311999998</v>
      </c>
      <c r="F20" s="11" t="str">
        <f t="shared" si="1"/>
        <v>N/A</v>
      </c>
      <c r="G20" s="8">
        <v>92.108075756000005</v>
      </c>
      <c r="H20" s="11" t="str">
        <f t="shared" si="2"/>
        <v>N/A</v>
      </c>
      <c r="I20" s="12">
        <v>-0.28399999999999997</v>
      </c>
      <c r="J20" s="12">
        <v>-1.56</v>
      </c>
      <c r="K20" s="43" t="s">
        <v>739</v>
      </c>
      <c r="L20" s="9" t="str">
        <f t="shared" si="3"/>
        <v>Yes</v>
      </c>
    </row>
    <row r="21" spans="1:12" x14ac:dyDescent="0.25">
      <c r="A21" s="2" t="s">
        <v>975</v>
      </c>
      <c r="B21" s="35" t="s">
        <v>213</v>
      </c>
      <c r="C21" s="8">
        <v>3.5839041872999999</v>
      </c>
      <c r="D21" s="11" t="str">
        <f t="shared" si="0"/>
        <v>N/A</v>
      </c>
      <c r="E21" s="8">
        <v>4.0531561462000001</v>
      </c>
      <c r="F21" s="11" t="str">
        <f t="shared" si="1"/>
        <v>N/A</v>
      </c>
      <c r="G21" s="8">
        <v>5.5063913471000001</v>
      </c>
      <c r="H21" s="11" t="str">
        <f t="shared" si="2"/>
        <v>N/A</v>
      </c>
      <c r="I21" s="12">
        <v>13.09</v>
      </c>
      <c r="J21" s="12">
        <v>35.85</v>
      </c>
      <c r="K21" s="43" t="s">
        <v>739</v>
      </c>
      <c r="L21" s="9" t="str">
        <f t="shared" si="3"/>
        <v>No</v>
      </c>
    </row>
    <row r="22" spans="1:12" x14ac:dyDescent="0.25">
      <c r="A22" s="3" t="s">
        <v>1717</v>
      </c>
      <c r="B22" s="35" t="s">
        <v>213</v>
      </c>
      <c r="C22" s="36">
        <v>10340</v>
      </c>
      <c r="D22" s="11" t="str">
        <f t="shared" si="0"/>
        <v>N/A</v>
      </c>
      <c r="E22" s="36">
        <v>10377</v>
      </c>
      <c r="F22" s="11" t="str">
        <f t="shared" si="1"/>
        <v>N/A</v>
      </c>
      <c r="G22" s="36">
        <v>10636</v>
      </c>
      <c r="H22" s="11" t="str">
        <f t="shared" si="2"/>
        <v>N/A</v>
      </c>
      <c r="I22" s="12">
        <v>0.35780000000000001</v>
      </c>
      <c r="J22" s="12">
        <v>2.496</v>
      </c>
      <c r="K22" s="43" t="s">
        <v>739</v>
      </c>
      <c r="L22" s="9" t="str">
        <f t="shared" si="3"/>
        <v>Yes</v>
      </c>
    </row>
    <row r="23" spans="1:12" x14ac:dyDescent="0.25">
      <c r="A23" s="3" t="s">
        <v>990</v>
      </c>
      <c r="B23" s="35" t="s">
        <v>213</v>
      </c>
      <c r="C23" s="36">
        <v>2461</v>
      </c>
      <c r="D23" s="11" t="str">
        <f t="shared" si="0"/>
        <v>N/A</v>
      </c>
      <c r="E23" s="36">
        <v>2479</v>
      </c>
      <c r="F23" s="11" t="str">
        <f t="shared" si="1"/>
        <v>N/A</v>
      </c>
      <c r="G23" s="36">
        <v>2541</v>
      </c>
      <c r="H23" s="11" t="str">
        <f t="shared" si="2"/>
        <v>N/A</v>
      </c>
      <c r="I23" s="12">
        <v>0.73140000000000005</v>
      </c>
      <c r="J23" s="12">
        <v>2.5009999999999999</v>
      </c>
      <c r="K23" s="43" t="s">
        <v>739</v>
      </c>
      <c r="L23" s="9" t="str">
        <f t="shared" si="3"/>
        <v>Yes</v>
      </c>
    </row>
    <row r="24" spans="1:12" x14ac:dyDescent="0.25">
      <c r="A24" s="3" t="s">
        <v>991</v>
      </c>
      <c r="B24" s="35" t="s">
        <v>213</v>
      </c>
      <c r="C24" s="36">
        <v>3314</v>
      </c>
      <c r="D24" s="11" t="str">
        <f t="shared" si="0"/>
        <v>N/A</v>
      </c>
      <c r="E24" s="36">
        <v>3378</v>
      </c>
      <c r="F24" s="11" t="str">
        <f t="shared" si="1"/>
        <v>N/A</v>
      </c>
      <c r="G24" s="36">
        <v>3495</v>
      </c>
      <c r="H24" s="11" t="str">
        <f t="shared" si="2"/>
        <v>N/A</v>
      </c>
      <c r="I24" s="12">
        <v>1.931</v>
      </c>
      <c r="J24" s="12">
        <v>3.464</v>
      </c>
      <c r="K24" s="43" t="s">
        <v>739</v>
      </c>
      <c r="L24" s="9" t="str">
        <f t="shared" si="3"/>
        <v>Yes</v>
      </c>
    </row>
    <row r="25" spans="1:12" x14ac:dyDescent="0.25">
      <c r="A25" s="3" t="s">
        <v>992</v>
      </c>
      <c r="B25" s="35" t="s">
        <v>213</v>
      </c>
      <c r="C25" s="36">
        <v>83</v>
      </c>
      <c r="D25" s="11" t="str">
        <f t="shared" si="0"/>
        <v>N/A</v>
      </c>
      <c r="E25" s="36">
        <v>93</v>
      </c>
      <c r="F25" s="11" t="str">
        <f t="shared" si="1"/>
        <v>N/A</v>
      </c>
      <c r="G25" s="36">
        <v>171</v>
      </c>
      <c r="H25" s="11" t="str">
        <f t="shared" si="2"/>
        <v>N/A</v>
      </c>
      <c r="I25" s="12">
        <v>12.05</v>
      </c>
      <c r="J25" s="12">
        <v>83.87</v>
      </c>
      <c r="K25" s="43" t="s">
        <v>739</v>
      </c>
      <c r="L25" s="9" t="str">
        <f t="shared" si="3"/>
        <v>No</v>
      </c>
    </row>
    <row r="26" spans="1:12" x14ac:dyDescent="0.25">
      <c r="A26" s="3" t="s">
        <v>993</v>
      </c>
      <c r="B26" s="35" t="s">
        <v>213</v>
      </c>
      <c r="C26" s="36">
        <v>3862</v>
      </c>
      <c r="D26" s="11" t="str">
        <f t="shared" si="0"/>
        <v>N/A</v>
      </c>
      <c r="E26" s="36">
        <v>3820</v>
      </c>
      <c r="F26" s="11" t="str">
        <f t="shared" si="1"/>
        <v>N/A</v>
      </c>
      <c r="G26" s="36">
        <v>3704</v>
      </c>
      <c r="H26" s="11" t="str">
        <f t="shared" si="2"/>
        <v>N/A</v>
      </c>
      <c r="I26" s="12">
        <v>-1.0900000000000001</v>
      </c>
      <c r="J26" s="12">
        <v>-3.04</v>
      </c>
      <c r="K26" s="43" t="s">
        <v>739</v>
      </c>
      <c r="L26" s="9" t="str">
        <f t="shared" si="3"/>
        <v>Yes</v>
      </c>
    </row>
    <row r="27" spans="1:12" x14ac:dyDescent="0.25">
      <c r="A27" s="3" t="s">
        <v>994</v>
      </c>
      <c r="B27" s="35" t="s">
        <v>213</v>
      </c>
      <c r="C27" s="36">
        <v>620</v>
      </c>
      <c r="D27" s="11" t="str">
        <f t="shared" si="0"/>
        <v>N/A</v>
      </c>
      <c r="E27" s="36">
        <v>607</v>
      </c>
      <c r="F27" s="11" t="str">
        <f t="shared" si="1"/>
        <v>N/A</v>
      </c>
      <c r="G27" s="36">
        <v>725</v>
      </c>
      <c r="H27" s="11" t="str">
        <f t="shared" si="2"/>
        <v>N/A</v>
      </c>
      <c r="I27" s="12">
        <v>-2.1</v>
      </c>
      <c r="J27" s="12">
        <v>19.440000000000001</v>
      </c>
      <c r="K27" s="43" t="s">
        <v>739</v>
      </c>
      <c r="L27" s="9" t="str">
        <f t="shared" si="3"/>
        <v>Yes</v>
      </c>
    </row>
    <row r="28" spans="1:12" x14ac:dyDescent="0.25">
      <c r="A28" s="3" t="s">
        <v>103</v>
      </c>
      <c r="B28" s="35" t="s">
        <v>213</v>
      </c>
      <c r="C28" s="36">
        <v>11042</v>
      </c>
      <c r="D28" s="11" t="str">
        <f t="shared" si="0"/>
        <v>N/A</v>
      </c>
      <c r="E28" s="36">
        <v>11580</v>
      </c>
      <c r="F28" s="11" t="str">
        <f t="shared" si="1"/>
        <v>N/A</v>
      </c>
      <c r="G28" s="36">
        <v>12160</v>
      </c>
      <c r="H28" s="11" t="str">
        <f t="shared" si="2"/>
        <v>N/A</v>
      </c>
      <c r="I28" s="12">
        <v>4.8719999999999999</v>
      </c>
      <c r="J28" s="12">
        <v>5.0090000000000003</v>
      </c>
      <c r="K28" s="43" t="s">
        <v>739</v>
      </c>
      <c r="L28" s="9" t="str">
        <f t="shared" si="3"/>
        <v>Yes</v>
      </c>
    </row>
    <row r="29" spans="1:12" x14ac:dyDescent="0.25">
      <c r="A29" s="3" t="s">
        <v>995</v>
      </c>
      <c r="B29" s="35" t="s">
        <v>213</v>
      </c>
      <c r="C29" s="36">
        <v>4897</v>
      </c>
      <c r="D29" s="11" t="str">
        <f t="shared" si="0"/>
        <v>N/A</v>
      </c>
      <c r="E29" s="36">
        <v>4996</v>
      </c>
      <c r="F29" s="11" t="str">
        <f t="shared" si="1"/>
        <v>N/A</v>
      </c>
      <c r="G29" s="36">
        <v>5113</v>
      </c>
      <c r="H29" s="11" t="str">
        <f t="shared" si="2"/>
        <v>N/A</v>
      </c>
      <c r="I29" s="12">
        <v>2.0219999999999998</v>
      </c>
      <c r="J29" s="12">
        <v>2.3420000000000001</v>
      </c>
      <c r="K29" s="43" t="s">
        <v>739</v>
      </c>
      <c r="L29" s="9" t="str">
        <f t="shared" si="3"/>
        <v>Yes</v>
      </c>
    </row>
    <row r="30" spans="1:12" x14ac:dyDescent="0.25">
      <c r="A30" s="3" t="s">
        <v>996</v>
      </c>
      <c r="B30" s="35" t="s">
        <v>213</v>
      </c>
      <c r="C30" s="36">
        <v>3963</v>
      </c>
      <c r="D30" s="11" t="str">
        <f t="shared" si="0"/>
        <v>N/A</v>
      </c>
      <c r="E30" s="36">
        <v>4294</v>
      </c>
      <c r="F30" s="11" t="str">
        <f t="shared" si="1"/>
        <v>N/A</v>
      </c>
      <c r="G30" s="36">
        <v>4515</v>
      </c>
      <c r="H30" s="11" t="str">
        <f t="shared" si="2"/>
        <v>N/A</v>
      </c>
      <c r="I30" s="12">
        <v>8.3520000000000003</v>
      </c>
      <c r="J30" s="12">
        <v>5.1470000000000002</v>
      </c>
      <c r="K30" s="43" t="s">
        <v>739</v>
      </c>
      <c r="L30" s="9" t="str">
        <f t="shared" si="3"/>
        <v>Yes</v>
      </c>
    </row>
    <row r="31" spans="1:12" x14ac:dyDescent="0.25">
      <c r="A31" s="3" t="s">
        <v>997</v>
      </c>
      <c r="B31" s="35" t="s">
        <v>213</v>
      </c>
      <c r="C31" s="36">
        <v>152</v>
      </c>
      <c r="D31" s="11" t="str">
        <f t="shared" si="0"/>
        <v>N/A</v>
      </c>
      <c r="E31" s="36">
        <v>178</v>
      </c>
      <c r="F31" s="11" t="str">
        <f t="shared" si="1"/>
        <v>N/A</v>
      </c>
      <c r="G31" s="36">
        <v>277</v>
      </c>
      <c r="H31" s="11" t="str">
        <f t="shared" si="2"/>
        <v>N/A</v>
      </c>
      <c r="I31" s="12">
        <v>17.11</v>
      </c>
      <c r="J31" s="12">
        <v>55.62</v>
      </c>
      <c r="K31" s="43" t="s">
        <v>739</v>
      </c>
      <c r="L31" s="9" t="str">
        <f t="shared" si="3"/>
        <v>No</v>
      </c>
    </row>
    <row r="32" spans="1:12" x14ac:dyDescent="0.25">
      <c r="A32" s="3" t="s">
        <v>998</v>
      </c>
      <c r="B32" s="35" t="s">
        <v>213</v>
      </c>
      <c r="C32" s="36">
        <v>1596</v>
      </c>
      <c r="D32" s="11" t="str">
        <f t="shared" si="0"/>
        <v>N/A</v>
      </c>
      <c r="E32" s="36">
        <v>1633</v>
      </c>
      <c r="F32" s="11" t="str">
        <f t="shared" si="1"/>
        <v>N/A</v>
      </c>
      <c r="G32" s="36">
        <v>1693</v>
      </c>
      <c r="H32" s="11" t="str">
        <f t="shared" si="2"/>
        <v>N/A</v>
      </c>
      <c r="I32" s="12">
        <v>2.3180000000000001</v>
      </c>
      <c r="J32" s="12">
        <v>3.6739999999999999</v>
      </c>
      <c r="K32" s="43" t="s">
        <v>739</v>
      </c>
      <c r="L32" s="9" t="str">
        <f t="shared" si="3"/>
        <v>Yes</v>
      </c>
    </row>
    <row r="33" spans="1:12" x14ac:dyDescent="0.25">
      <c r="A33" s="3" t="s">
        <v>999</v>
      </c>
      <c r="B33" s="35" t="s">
        <v>213</v>
      </c>
      <c r="C33" s="36">
        <v>434</v>
      </c>
      <c r="D33" s="11" t="str">
        <f t="shared" si="0"/>
        <v>N/A</v>
      </c>
      <c r="E33" s="36">
        <v>479</v>
      </c>
      <c r="F33" s="11" t="str">
        <f t="shared" si="1"/>
        <v>N/A</v>
      </c>
      <c r="G33" s="36">
        <v>562</v>
      </c>
      <c r="H33" s="11" t="str">
        <f t="shared" si="2"/>
        <v>N/A</v>
      </c>
      <c r="I33" s="12">
        <v>10.37</v>
      </c>
      <c r="J33" s="12">
        <v>17.329999999999998</v>
      </c>
      <c r="K33" s="43" t="s">
        <v>739</v>
      </c>
      <c r="L33" s="9" t="str">
        <f t="shared" si="3"/>
        <v>Yes</v>
      </c>
    </row>
    <row r="34" spans="1:12" x14ac:dyDescent="0.25">
      <c r="A34" s="44" t="s">
        <v>84</v>
      </c>
      <c r="B34" s="35" t="s">
        <v>213</v>
      </c>
      <c r="C34" s="45">
        <v>323838297</v>
      </c>
      <c r="D34" s="11" t="str">
        <f t="shared" si="0"/>
        <v>N/A</v>
      </c>
      <c r="E34" s="45">
        <v>329998183</v>
      </c>
      <c r="F34" s="11" t="str">
        <f t="shared" si="1"/>
        <v>N/A</v>
      </c>
      <c r="G34" s="45">
        <v>333470229</v>
      </c>
      <c r="H34" s="11" t="str">
        <f t="shared" si="2"/>
        <v>N/A</v>
      </c>
      <c r="I34" s="12">
        <v>1.9019999999999999</v>
      </c>
      <c r="J34" s="12">
        <v>1.052</v>
      </c>
      <c r="K34" s="43" t="s">
        <v>739</v>
      </c>
      <c r="L34" s="9" t="str">
        <f t="shared" si="3"/>
        <v>Yes</v>
      </c>
    </row>
    <row r="35" spans="1:12" x14ac:dyDescent="0.25">
      <c r="A35" s="44" t="s">
        <v>1423</v>
      </c>
      <c r="B35" s="35" t="s">
        <v>213</v>
      </c>
      <c r="C35" s="45">
        <v>14691.207957000001</v>
      </c>
      <c r="D35" s="11" t="str">
        <f t="shared" si="0"/>
        <v>N/A</v>
      </c>
      <c r="E35" s="45">
        <v>14617.859711999999</v>
      </c>
      <c r="F35" s="11" t="str">
        <f t="shared" si="1"/>
        <v>N/A</v>
      </c>
      <c r="G35" s="45">
        <v>14256.347698</v>
      </c>
      <c r="H35" s="11" t="str">
        <f t="shared" si="2"/>
        <v>N/A</v>
      </c>
      <c r="I35" s="12">
        <v>-0.499</v>
      </c>
      <c r="J35" s="12">
        <v>-2.4700000000000002</v>
      </c>
      <c r="K35" s="43" t="s">
        <v>739</v>
      </c>
      <c r="L35" s="9" t="str">
        <f t="shared" si="3"/>
        <v>Yes</v>
      </c>
    </row>
    <row r="36" spans="1:12" x14ac:dyDescent="0.25">
      <c r="A36" s="44" t="s">
        <v>1424</v>
      </c>
      <c r="B36" s="35" t="s">
        <v>213</v>
      </c>
      <c r="C36" s="45">
        <v>15389.35974</v>
      </c>
      <c r="D36" s="11" t="str">
        <f t="shared" si="0"/>
        <v>N/A</v>
      </c>
      <c r="E36" s="45">
        <v>15365.189877999999</v>
      </c>
      <c r="F36" s="11" t="str">
        <f t="shared" si="1"/>
        <v>N/A</v>
      </c>
      <c r="G36" s="45">
        <v>15027.950833999999</v>
      </c>
      <c r="H36" s="11" t="str">
        <f t="shared" si="2"/>
        <v>N/A</v>
      </c>
      <c r="I36" s="12">
        <v>-0.157</v>
      </c>
      <c r="J36" s="12">
        <v>-2.19</v>
      </c>
      <c r="K36" s="43" t="s">
        <v>739</v>
      </c>
      <c r="L36" s="9" t="str">
        <f t="shared" si="3"/>
        <v>Yes</v>
      </c>
    </row>
    <row r="37" spans="1:12" x14ac:dyDescent="0.25">
      <c r="A37" s="4" t="s">
        <v>107</v>
      </c>
      <c r="B37" s="35" t="s">
        <v>213</v>
      </c>
      <c r="C37" s="45">
        <v>59455</v>
      </c>
      <c r="D37" s="11" t="str">
        <f t="shared" si="0"/>
        <v>N/A</v>
      </c>
      <c r="E37" s="45">
        <v>60455</v>
      </c>
      <c r="F37" s="11" t="str">
        <f t="shared" si="1"/>
        <v>N/A</v>
      </c>
      <c r="G37" s="45">
        <v>64230</v>
      </c>
      <c r="H37" s="11" t="str">
        <f t="shared" si="2"/>
        <v>N/A</v>
      </c>
      <c r="I37" s="12">
        <v>1.6819999999999999</v>
      </c>
      <c r="J37" s="12">
        <v>6.2439999999999998</v>
      </c>
      <c r="K37" s="43" t="s">
        <v>739</v>
      </c>
      <c r="L37" s="9" t="str">
        <f t="shared" si="3"/>
        <v>Yes</v>
      </c>
    </row>
    <row r="38" spans="1:12" x14ac:dyDescent="0.25">
      <c r="A38" s="44" t="s">
        <v>158</v>
      </c>
      <c r="B38" s="43" t="s">
        <v>217</v>
      </c>
      <c r="C38" s="1">
        <v>0</v>
      </c>
      <c r="D38" s="11" t="str">
        <f>IF($B38="N/A","N/A",IF(C38&gt;0,"No",IF(C38&lt;0,"No","Yes")))</f>
        <v>Yes</v>
      </c>
      <c r="E38" s="1">
        <v>0</v>
      </c>
      <c r="F38" s="11" t="str">
        <f>IF($B38="N/A","N/A",IF(E38&gt;0,"No",IF(E38&lt;0,"No","Yes")))</f>
        <v>Yes</v>
      </c>
      <c r="G38" s="1">
        <v>0</v>
      </c>
      <c r="H38" s="11" t="str">
        <f>IF($B38="N/A","N/A",IF(G38&gt;0,"No",IF(G38&lt;0,"No","Yes")))</f>
        <v>Yes</v>
      </c>
      <c r="I38" s="12" t="s">
        <v>1746</v>
      </c>
      <c r="J38" s="12" t="s">
        <v>1746</v>
      </c>
      <c r="K38" s="43" t="s">
        <v>739</v>
      </c>
      <c r="L38" s="9" t="str">
        <f t="shared" si="3"/>
        <v>N/A</v>
      </c>
    </row>
    <row r="39" spans="1:12" x14ac:dyDescent="0.25">
      <c r="A39" s="44" t="s">
        <v>156</v>
      </c>
      <c r="B39" s="35" t="s">
        <v>213</v>
      </c>
      <c r="C39" s="45">
        <v>0</v>
      </c>
      <c r="D39" s="11" t="str">
        <f t="shared" ref="D39:D40" si="4">IF($B39="N/A","N/A",IF(C39&gt;10,"No",IF(C39&lt;-10,"No","Yes")))</f>
        <v>N/A</v>
      </c>
      <c r="E39" s="45">
        <v>0</v>
      </c>
      <c r="F39" s="11" t="str">
        <f t="shared" ref="F39:F40" si="5">IF($B39="N/A","N/A",IF(E39&gt;10,"No",IF(E39&lt;-10,"No","Yes")))</f>
        <v>N/A</v>
      </c>
      <c r="G39" s="45">
        <v>0</v>
      </c>
      <c r="H39" s="11" t="str">
        <f t="shared" ref="H39:H40" si="6">IF($B39="N/A","N/A",IF(G39&gt;10,"No",IF(G39&lt;-10,"No","Yes")))</f>
        <v>N/A</v>
      </c>
      <c r="I39" s="12" t="s">
        <v>1746</v>
      </c>
      <c r="J39" s="12" t="s">
        <v>1746</v>
      </c>
      <c r="K39" s="43" t="s">
        <v>739</v>
      </c>
      <c r="L39" s="9" t="str">
        <f t="shared" si="3"/>
        <v>N/A</v>
      </c>
    </row>
    <row r="40" spans="1:12" x14ac:dyDescent="0.25">
      <c r="A40" s="44" t="s">
        <v>1303</v>
      </c>
      <c r="B40" s="35" t="s">
        <v>213</v>
      </c>
      <c r="C40" s="45" t="s">
        <v>1746</v>
      </c>
      <c r="D40" s="11" t="str">
        <f t="shared" si="4"/>
        <v>N/A</v>
      </c>
      <c r="E40" s="45" t="s">
        <v>1746</v>
      </c>
      <c r="F40" s="11" t="str">
        <f t="shared" si="5"/>
        <v>N/A</v>
      </c>
      <c r="G40" s="45" t="s">
        <v>1746</v>
      </c>
      <c r="H40" s="11" t="str">
        <f t="shared" si="6"/>
        <v>N/A</v>
      </c>
      <c r="I40" s="12" t="s">
        <v>1746</v>
      </c>
      <c r="J40" s="12" t="s">
        <v>1746</v>
      </c>
      <c r="K40" s="43" t="s">
        <v>739</v>
      </c>
      <c r="L40" s="9" t="str">
        <f>IF(J40="Div by 0", "N/A", IF(OR(J40="N/A",K40="N/A"),"N/A", IF(J40&gt;VALUE(MID(K40,1,2)), "No", IF(J40&lt;-1*VALUE(MID(K40,1,2)), "No", "Yes"))))</f>
        <v>N/A</v>
      </c>
    </row>
    <row r="41" spans="1:12" x14ac:dyDescent="0.25">
      <c r="A41" s="3" t="s">
        <v>1425</v>
      </c>
      <c r="B41" s="35" t="s">
        <v>213</v>
      </c>
      <c r="C41" s="45">
        <v>17677.379980999998</v>
      </c>
      <c r="D41" s="11" t="str">
        <f t="shared" ref="D41:D52" si="7">IF($B41="N/A","N/A",IF(C41&gt;10,"No",IF(C41&lt;-10,"No","Yes")))</f>
        <v>N/A</v>
      </c>
      <c r="E41" s="45">
        <v>17525.583791000001</v>
      </c>
      <c r="F41" s="11" t="str">
        <f t="shared" ref="F41:F52" si="8">IF($B41="N/A","N/A",IF(E41&gt;10,"No",IF(E41&lt;-10,"No","Yes")))</f>
        <v>N/A</v>
      </c>
      <c r="G41" s="45">
        <v>16950.304344</v>
      </c>
      <c r="H41" s="11" t="str">
        <f t="shared" ref="H41:H52" si="9">IF($B41="N/A","N/A",IF(G41&gt;10,"No",IF(G41&lt;-10,"No","Yes")))</f>
        <v>N/A</v>
      </c>
      <c r="I41" s="12">
        <v>-0.85899999999999999</v>
      </c>
      <c r="J41" s="12">
        <v>-3.28</v>
      </c>
      <c r="K41" s="43" t="s">
        <v>739</v>
      </c>
      <c r="L41" s="9" t="str">
        <f t="shared" ref="L41:L52" si="10">IF(J41="Div by 0", "N/A", IF(K41="N/A","N/A", IF(J41&gt;VALUE(MID(K41,1,2)), "No", IF(J41&lt;-1*VALUE(MID(K41,1,2)), "No", "Yes"))))</f>
        <v>Yes</v>
      </c>
    </row>
    <row r="42" spans="1:12" x14ac:dyDescent="0.25">
      <c r="A42" s="3" t="s">
        <v>1426</v>
      </c>
      <c r="B42" s="35" t="s">
        <v>213</v>
      </c>
      <c r="C42" s="45">
        <v>9833.8228362000009</v>
      </c>
      <c r="D42" s="11" t="str">
        <f t="shared" si="7"/>
        <v>N/A</v>
      </c>
      <c r="E42" s="45">
        <v>10240.091166</v>
      </c>
      <c r="F42" s="11" t="str">
        <f t="shared" si="8"/>
        <v>N/A</v>
      </c>
      <c r="G42" s="45">
        <v>9669.1007477000003</v>
      </c>
      <c r="H42" s="11" t="str">
        <f t="shared" si="9"/>
        <v>N/A</v>
      </c>
      <c r="I42" s="12">
        <v>4.1310000000000002</v>
      </c>
      <c r="J42" s="12">
        <v>-5.58</v>
      </c>
      <c r="K42" s="43" t="s">
        <v>739</v>
      </c>
      <c r="L42" s="9" t="str">
        <f t="shared" si="10"/>
        <v>Yes</v>
      </c>
    </row>
    <row r="43" spans="1:12" x14ac:dyDescent="0.25">
      <c r="A43" s="3" t="s">
        <v>1427</v>
      </c>
      <c r="B43" s="35" t="s">
        <v>213</v>
      </c>
      <c r="C43" s="45">
        <v>3589.4659022000001</v>
      </c>
      <c r="D43" s="11" t="str">
        <f t="shared" si="7"/>
        <v>N/A</v>
      </c>
      <c r="E43" s="45">
        <v>3690.3134991000002</v>
      </c>
      <c r="F43" s="11" t="str">
        <f t="shared" si="8"/>
        <v>N/A</v>
      </c>
      <c r="G43" s="45">
        <v>3688.5593705000001</v>
      </c>
      <c r="H43" s="11" t="str">
        <f t="shared" si="9"/>
        <v>N/A</v>
      </c>
      <c r="I43" s="12">
        <v>2.81</v>
      </c>
      <c r="J43" s="12">
        <v>-4.8000000000000001E-2</v>
      </c>
      <c r="K43" s="43" t="s">
        <v>739</v>
      </c>
      <c r="L43" s="9" t="str">
        <f t="shared" si="10"/>
        <v>Yes</v>
      </c>
    </row>
    <row r="44" spans="1:12" x14ac:dyDescent="0.25">
      <c r="A44" s="3" t="s">
        <v>1428</v>
      </c>
      <c r="B44" s="35" t="s">
        <v>213</v>
      </c>
      <c r="C44" s="45">
        <v>1162.9156627</v>
      </c>
      <c r="D44" s="11" t="str">
        <f t="shared" si="7"/>
        <v>N/A</v>
      </c>
      <c r="E44" s="45">
        <v>1131.6236558999999</v>
      </c>
      <c r="F44" s="11" t="str">
        <f t="shared" si="8"/>
        <v>N/A</v>
      </c>
      <c r="G44" s="45">
        <v>2001.6608186999999</v>
      </c>
      <c r="H44" s="11" t="str">
        <f t="shared" si="9"/>
        <v>N/A</v>
      </c>
      <c r="I44" s="12">
        <v>-2.69</v>
      </c>
      <c r="J44" s="12">
        <v>76.88</v>
      </c>
      <c r="K44" s="43" t="s">
        <v>739</v>
      </c>
      <c r="L44" s="9" t="str">
        <f t="shared" si="10"/>
        <v>No</v>
      </c>
    </row>
    <row r="45" spans="1:12" x14ac:dyDescent="0.25">
      <c r="A45" s="3" t="s">
        <v>1429</v>
      </c>
      <c r="B45" s="35" t="s">
        <v>213</v>
      </c>
      <c r="C45" s="45">
        <v>37437.877783999997</v>
      </c>
      <c r="D45" s="11" t="str">
        <f t="shared" si="7"/>
        <v>N/A</v>
      </c>
      <c r="E45" s="45">
        <v>37178.426440000003</v>
      </c>
      <c r="F45" s="11" t="str">
        <f t="shared" si="8"/>
        <v>N/A</v>
      </c>
      <c r="G45" s="45">
        <v>37839.601512000001</v>
      </c>
      <c r="H45" s="11" t="str">
        <f t="shared" si="9"/>
        <v>N/A</v>
      </c>
      <c r="I45" s="12">
        <v>-0.69299999999999995</v>
      </c>
      <c r="J45" s="12">
        <v>1.778</v>
      </c>
      <c r="K45" s="43" t="s">
        <v>739</v>
      </c>
      <c r="L45" s="9" t="str">
        <f t="shared" si="10"/>
        <v>Yes</v>
      </c>
    </row>
    <row r="46" spans="1:12" x14ac:dyDescent="0.25">
      <c r="A46" s="3" t="s">
        <v>1430</v>
      </c>
      <c r="B46" s="35" t="s">
        <v>213</v>
      </c>
      <c r="C46" s="45">
        <v>3235.4435484000001</v>
      </c>
      <c r="D46" s="11" t="str">
        <f t="shared" si="7"/>
        <v>N/A</v>
      </c>
      <c r="E46" s="45">
        <v>3105.5815486000001</v>
      </c>
      <c r="F46" s="11" t="str">
        <f t="shared" si="8"/>
        <v>N/A</v>
      </c>
      <c r="G46" s="45">
        <v>3203.5434482999999</v>
      </c>
      <c r="H46" s="11" t="str">
        <f t="shared" si="9"/>
        <v>N/A</v>
      </c>
      <c r="I46" s="12">
        <v>-4.01</v>
      </c>
      <c r="J46" s="12">
        <v>3.1539999999999999</v>
      </c>
      <c r="K46" s="43" t="s">
        <v>739</v>
      </c>
      <c r="L46" s="9" t="str">
        <f t="shared" si="10"/>
        <v>Yes</v>
      </c>
    </row>
    <row r="47" spans="1:12" x14ac:dyDescent="0.25">
      <c r="A47" s="3" t="s">
        <v>1431</v>
      </c>
      <c r="B47" s="35" t="s">
        <v>213</v>
      </c>
      <c r="C47" s="45">
        <v>12325.010777</v>
      </c>
      <c r="D47" s="11" t="str">
        <f t="shared" si="7"/>
        <v>N/A</v>
      </c>
      <c r="E47" s="45">
        <v>12419.035924</v>
      </c>
      <c r="F47" s="11" t="str">
        <f t="shared" si="8"/>
        <v>N/A</v>
      </c>
      <c r="G47" s="45">
        <v>12290.262911</v>
      </c>
      <c r="H47" s="11" t="str">
        <f t="shared" si="9"/>
        <v>N/A</v>
      </c>
      <c r="I47" s="12">
        <v>0.76290000000000002</v>
      </c>
      <c r="J47" s="12">
        <v>-1.04</v>
      </c>
      <c r="K47" s="43" t="s">
        <v>739</v>
      </c>
      <c r="L47" s="9" t="str">
        <f t="shared" si="10"/>
        <v>Yes</v>
      </c>
    </row>
    <row r="48" spans="1:12" x14ac:dyDescent="0.25">
      <c r="A48" s="3" t="s">
        <v>1432</v>
      </c>
      <c r="B48" s="43" t="s">
        <v>213</v>
      </c>
      <c r="C48" s="14">
        <v>13332.957117</v>
      </c>
      <c r="D48" s="11" t="str">
        <f t="shared" si="7"/>
        <v>N/A</v>
      </c>
      <c r="E48" s="14">
        <v>13510.007006</v>
      </c>
      <c r="F48" s="11" t="str">
        <f t="shared" si="8"/>
        <v>N/A</v>
      </c>
      <c r="G48" s="14">
        <v>13526.895756</v>
      </c>
      <c r="H48" s="11" t="str">
        <f t="shared" si="9"/>
        <v>N/A</v>
      </c>
      <c r="I48" s="12">
        <v>1.3280000000000001</v>
      </c>
      <c r="J48" s="12">
        <v>0.125</v>
      </c>
      <c r="K48" s="43" t="s">
        <v>739</v>
      </c>
      <c r="L48" s="9" t="str">
        <f t="shared" si="10"/>
        <v>Yes</v>
      </c>
    </row>
    <row r="49" spans="1:12" x14ac:dyDescent="0.25">
      <c r="A49" s="3" t="s">
        <v>1433</v>
      </c>
      <c r="B49" s="43" t="s">
        <v>213</v>
      </c>
      <c r="C49" s="14">
        <v>4412.1751199</v>
      </c>
      <c r="D49" s="11" t="str">
        <f t="shared" si="7"/>
        <v>N/A</v>
      </c>
      <c r="E49" s="14">
        <v>4540.5461108999998</v>
      </c>
      <c r="F49" s="11" t="str">
        <f t="shared" si="8"/>
        <v>N/A</v>
      </c>
      <c r="G49" s="14">
        <v>4510.9029899999996</v>
      </c>
      <c r="H49" s="11" t="str">
        <f t="shared" si="9"/>
        <v>N/A</v>
      </c>
      <c r="I49" s="12">
        <v>2.9089999999999998</v>
      </c>
      <c r="J49" s="12">
        <v>-0.65300000000000002</v>
      </c>
      <c r="K49" s="43" t="s">
        <v>739</v>
      </c>
      <c r="L49" s="9" t="str">
        <f t="shared" si="10"/>
        <v>Yes</v>
      </c>
    </row>
    <row r="50" spans="1:12" x14ac:dyDescent="0.25">
      <c r="A50" s="3" t="s">
        <v>1434</v>
      </c>
      <c r="B50" s="43" t="s">
        <v>213</v>
      </c>
      <c r="C50" s="14">
        <v>2184.2697367999999</v>
      </c>
      <c r="D50" s="11" t="str">
        <f t="shared" si="7"/>
        <v>N/A</v>
      </c>
      <c r="E50" s="14">
        <v>2361.3202246999999</v>
      </c>
      <c r="F50" s="11" t="str">
        <f t="shared" si="8"/>
        <v>N/A</v>
      </c>
      <c r="G50" s="14">
        <v>2507.0866425999998</v>
      </c>
      <c r="H50" s="11" t="str">
        <f t="shared" si="9"/>
        <v>N/A</v>
      </c>
      <c r="I50" s="12">
        <v>8.1059999999999999</v>
      </c>
      <c r="J50" s="12">
        <v>6.173</v>
      </c>
      <c r="K50" s="43" t="s">
        <v>739</v>
      </c>
      <c r="L50" s="9" t="str">
        <f t="shared" si="10"/>
        <v>Yes</v>
      </c>
    </row>
    <row r="51" spans="1:12" x14ac:dyDescent="0.25">
      <c r="A51" s="3" t="s">
        <v>1435</v>
      </c>
      <c r="B51" s="43" t="s">
        <v>213</v>
      </c>
      <c r="C51" s="14">
        <v>32253.121554000001</v>
      </c>
      <c r="D51" s="11" t="str">
        <f t="shared" si="7"/>
        <v>N/A</v>
      </c>
      <c r="E51" s="14">
        <v>33639.490508000003</v>
      </c>
      <c r="F51" s="11" t="str">
        <f t="shared" si="8"/>
        <v>N/A</v>
      </c>
      <c r="G51" s="14">
        <v>33694.242173999999</v>
      </c>
      <c r="H51" s="11" t="str">
        <f t="shared" si="9"/>
        <v>N/A</v>
      </c>
      <c r="I51" s="12">
        <v>4.298</v>
      </c>
      <c r="J51" s="12">
        <v>0.1628</v>
      </c>
      <c r="K51" s="43" t="s">
        <v>739</v>
      </c>
      <c r="L51" s="9" t="str">
        <f t="shared" si="10"/>
        <v>Yes</v>
      </c>
    </row>
    <row r="52" spans="1:12" x14ac:dyDescent="0.25">
      <c r="A52" s="3" t="s">
        <v>1436</v>
      </c>
      <c r="B52" s="43" t="s">
        <v>213</v>
      </c>
      <c r="C52" s="14">
        <v>3474.2788018000001</v>
      </c>
      <c r="D52" s="11" t="str">
        <f t="shared" si="7"/>
        <v>N/A</v>
      </c>
      <c r="E52" s="14">
        <v>3059.9853862</v>
      </c>
      <c r="F52" s="11" t="str">
        <f t="shared" si="8"/>
        <v>N/A</v>
      </c>
      <c r="G52" s="14">
        <v>3880.8487544</v>
      </c>
      <c r="H52" s="11" t="str">
        <f t="shared" si="9"/>
        <v>N/A</v>
      </c>
      <c r="I52" s="12">
        <v>-11.9</v>
      </c>
      <c r="J52" s="12">
        <v>26.83</v>
      </c>
      <c r="K52" s="43" t="s">
        <v>739</v>
      </c>
      <c r="L52" s="9" t="str">
        <f t="shared" si="10"/>
        <v>Yes</v>
      </c>
    </row>
    <row r="53" spans="1:12" x14ac:dyDescent="0.25">
      <c r="A53" s="44" t="s">
        <v>1610</v>
      </c>
      <c r="B53" s="35" t="s">
        <v>213</v>
      </c>
      <c r="C53" s="45">
        <v>8462092</v>
      </c>
      <c r="D53" s="11" t="str">
        <f t="shared" ref="D53:D122" si="11">IF($B53="N/A","N/A",IF(C53&gt;10,"No",IF(C53&lt;-10,"No","Yes")))</f>
        <v>N/A</v>
      </c>
      <c r="E53" s="45">
        <v>8329051</v>
      </c>
      <c r="F53" s="11" t="str">
        <f t="shared" ref="F53:F122" si="12">IF($B53="N/A","N/A",IF(E53&gt;10,"No",IF(E53&lt;-10,"No","Yes")))</f>
        <v>N/A</v>
      </c>
      <c r="G53" s="45">
        <v>8360863</v>
      </c>
      <c r="H53" s="11" t="str">
        <f t="shared" ref="H53:H122" si="13">IF($B53="N/A","N/A",IF(G53&gt;10,"No",IF(G53&lt;-10,"No","Yes")))</f>
        <v>N/A</v>
      </c>
      <c r="I53" s="12">
        <v>-1.57</v>
      </c>
      <c r="J53" s="12">
        <v>0.38190000000000002</v>
      </c>
      <c r="K53" s="43" t="s">
        <v>739</v>
      </c>
      <c r="L53" s="9" t="str">
        <f t="shared" ref="L53:L113" si="14">IF(J53="Div by 0", "N/A", IF(K53="N/A","N/A", IF(J53&gt;VALUE(MID(K53,1,2)), "No", IF(J53&lt;-1*VALUE(MID(K53,1,2)), "No", "Yes"))))</f>
        <v>Yes</v>
      </c>
    </row>
    <row r="54" spans="1:12" x14ac:dyDescent="0.25">
      <c r="A54" s="44" t="s">
        <v>598</v>
      </c>
      <c r="B54" s="35" t="s">
        <v>213</v>
      </c>
      <c r="C54" s="36">
        <v>3493</v>
      </c>
      <c r="D54" s="11" t="str">
        <f t="shared" si="11"/>
        <v>N/A</v>
      </c>
      <c r="E54" s="36">
        <v>3526</v>
      </c>
      <c r="F54" s="11" t="str">
        <f t="shared" si="12"/>
        <v>N/A</v>
      </c>
      <c r="G54" s="36">
        <v>3489</v>
      </c>
      <c r="H54" s="11" t="str">
        <f t="shared" si="13"/>
        <v>N/A</v>
      </c>
      <c r="I54" s="12">
        <v>0.94469999999999998</v>
      </c>
      <c r="J54" s="12">
        <v>-1.05</v>
      </c>
      <c r="K54" s="43" t="s">
        <v>739</v>
      </c>
      <c r="L54" s="9" t="str">
        <f t="shared" si="14"/>
        <v>Yes</v>
      </c>
    </row>
    <row r="55" spans="1:12" x14ac:dyDescent="0.25">
      <c r="A55" s="44" t="s">
        <v>1437</v>
      </c>
      <c r="B55" s="35" t="s">
        <v>213</v>
      </c>
      <c r="C55" s="45">
        <v>2422.5857428999998</v>
      </c>
      <c r="D55" s="11" t="str">
        <f t="shared" si="11"/>
        <v>N/A</v>
      </c>
      <c r="E55" s="45">
        <v>2362.1812252</v>
      </c>
      <c r="F55" s="11" t="str">
        <f t="shared" si="12"/>
        <v>N/A</v>
      </c>
      <c r="G55" s="45">
        <v>2396.3493837999999</v>
      </c>
      <c r="H55" s="11" t="str">
        <f t="shared" si="13"/>
        <v>N/A</v>
      </c>
      <c r="I55" s="12">
        <v>-2.4900000000000002</v>
      </c>
      <c r="J55" s="12">
        <v>1.446</v>
      </c>
      <c r="K55" s="43" t="s">
        <v>739</v>
      </c>
      <c r="L55" s="9" t="str">
        <f t="shared" si="14"/>
        <v>Yes</v>
      </c>
    </row>
    <row r="56" spans="1:12" x14ac:dyDescent="0.25">
      <c r="A56" s="44" t="s">
        <v>1438</v>
      </c>
      <c r="B56" s="35" t="s">
        <v>213</v>
      </c>
      <c r="C56" s="36">
        <v>2.7629544803999999</v>
      </c>
      <c r="D56" s="11" t="str">
        <f t="shared" si="11"/>
        <v>N/A</v>
      </c>
      <c r="E56" s="36">
        <v>1.7671582530000001</v>
      </c>
      <c r="F56" s="11" t="str">
        <f t="shared" si="12"/>
        <v>N/A</v>
      </c>
      <c r="G56" s="36">
        <v>0.86242476349999997</v>
      </c>
      <c r="H56" s="11" t="str">
        <f t="shared" si="13"/>
        <v>N/A</v>
      </c>
      <c r="I56" s="12">
        <v>-36</v>
      </c>
      <c r="J56" s="12">
        <v>-51.2</v>
      </c>
      <c r="K56" s="43" t="s">
        <v>739</v>
      </c>
      <c r="L56" s="9" t="str">
        <f t="shared" si="14"/>
        <v>No</v>
      </c>
    </row>
    <row r="57" spans="1:12" x14ac:dyDescent="0.25">
      <c r="A57" s="44" t="s">
        <v>599</v>
      </c>
      <c r="B57" s="35" t="s">
        <v>213</v>
      </c>
      <c r="C57" s="45">
        <v>225721</v>
      </c>
      <c r="D57" s="11" t="str">
        <f t="shared" si="11"/>
        <v>N/A</v>
      </c>
      <c r="E57" s="45">
        <v>249037</v>
      </c>
      <c r="F57" s="11" t="str">
        <f t="shared" si="12"/>
        <v>N/A</v>
      </c>
      <c r="G57" s="45">
        <v>339945</v>
      </c>
      <c r="H57" s="11" t="str">
        <f t="shared" si="13"/>
        <v>N/A</v>
      </c>
      <c r="I57" s="12">
        <v>10.33</v>
      </c>
      <c r="J57" s="12">
        <v>36.5</v>
      </c>
      <c r="K57" s="43" t="s">
        <v>739</v>
      </c>
      <c r="L57" s="9" t="str">
        <f t="shared" si="14"/>
        <v>No</v>
      </c>
    </row>
    <row r="58" spans="1:12" x14ac:dyDescent="0.25">
      <c r="A58" s="44" t="s">
        <v>600</v>
      </c>
      <c r="B58" s="35" t="s">
        <v>213</v>
      </c>
      <c r="C58" s="36">
        <v>209</v>
      </c>
      <c r="D58" s="11" t="str">
        <f t="shared" si="11"/>
        <v>N/A</v>
      </c>
      <c r="E58" s="36">
        <v>209</v>
      </c>
      <c r="F58" s="11" t="str">
        <f t="shared" si="12"/>
        <v>N/A</v>
      </c>
      <c r="G58" s="36">
        <v>271</v>
      </c>
      <c r="H58" s="11" t="str">
        <f t="shared" si="13"/>
        <v>N/A</v>
      </c>
      <c r="I58" s="12">
        <v>0</v>
      </c>
      <c r="J58" s="12">
        <v>29.67</v>
      </c>
      <c r="K58" s="43" t="s">
        <v>739</v>
      </c>
      <c r="L58" s="9" t="str">
        <f t="shared" si="14"/>
        <v>Yes</v>
      </c>
    </row>
    <row r="59" spans="1:12" x14ac:dyDescent="0.25">
      <c r="A59" s="44" t="s">
        <v>1439</v>
      </c>
      <c r="B59" s="35" t="s">
        <v>213</v>
      </c>
      <c r="C59" s="45">
        <v>1080.0047847000001</v>
      </c>
      <c r="D59" s="11" t="str">
        <f t="shared" si="11"/>
        <v>N/A</v>
      </c>
      <c r="E59" s="45">
        <v>1191.5645933000001</v>
      </c>
      <c r="F59" s="11" t="str">
        <f t="shared" si="12"/>
        <v>N/A</v>
      </c>
      <c r="G59" s="45">
        <v>1254.4095941</v>
      </c>
      <c r="H59" s="11" t="str">
        <f t="shared" si="13"/>
        <v>N/A</v>
      </c>
      <c r="I59" s="12">
        <v>10.33</v>
      </c>
      <c r="J59" s="12">
        <v>5.274</v>
      </c>
      <c r="K59" s="43" t="s">
        <v>739</v>
      </c>
      <c r="L59" s="9" t="str">
        <f t="shared" si="14"/>
        <v>Yes</v>
      </c>
    </row>
    <row r="60" spans="1:12" ht="25" x14ac:dyDescent="0.25">
      <c r="A60" s="44" t="s">
        <v>601</v>
      </c>
      <c r="B60" s="35" t="s">
        <v>213</v>
      </c>
      <c r="C60" s="45">
        <v>0</v>
      </c>
      <c r="D60" s="11" t="str">
        <f t="shared" si="11"/>
        <v>N/A</v>
      </c>
      <c r="E60" s="45">
        <v>0</v>
      </c>
      <c r="F60" s="11" t="str">
        <f t="shared" si="12"/>
        <v>N/A</v>
      </c>
      <c r="G60" s="45">
        <v>0</v>
      </c>
      <c r="H60" s="11" t="str">
        <f t="shared" si="13"/>
        <v>N/A</v>
      </c>
      <c r="I60" s="12" t="s">
        <v>1746</v>
      </c>
      <c r="J60" s="12" t="s">
        <v>1746</v>
      </c>
      <c r="K60" s="43" t="s">
        <v>739</v>
      </c>
      <c r="L60" s="9" t="str">
        <f t="shared" si="14"/>
        <v>N/A</v>
      </c>
    </row>
    <row r="61" spans="1:12" x14ac:dyDescent="0.25">
      <c r="A61" s="4" t="s">
        <v>602</v>
      </c>
      <c r="B61" s="43" t="s">
        <v>213</v>
      </c>
      <c r="C61" s="1">
        <v>0</v>
      </c>
      <c r="D61" s="11" t="str">
        <f t="shared" si="11"/>
        <v>N/A</v>
      </c>
      <c r="E61" s="1">
        <v>0</v>
      </c>
      <c r="F61" s="11" t="str">
        <f t="shared" si="12"/>
        <v>N/A</v>
      </c>
      <c r="G61" s="1">
        <v>0</v>
      </c>
      <c r="H61" s="11" t="str">
        <f t="shared" si="13"/>
        <v>N/A</v>
      </c>
      <c r="I61" s="12" t="s">
        <v>1746</v>
      </c>
      <c r="J61" s="12" t="s">
        <v>1746</v>
      </c>
      <c r="K61" s="43" t="s">
        <v>739</v>
      </c>
      <c r="L61" s="9" t="str">
        <f t="shared" si="14"/>
        <v>N/A</v>
      </c>
    </row>
    <row r="62" spans="1:12" ht="25" x14ac:dyDescent="0.25">
      <c r="A62" s="4" t="s">
        <v>1440</v>
      </c>
      <c r="B62" s="43" t="s">
        <v>213</v>
      </c>
      <c r="C62" s="14" t="s">
        <v>1746</v>
      </c>
      <c r="D62" s="11" t="str">
        <f t="shared" si="11"/>
        <v>N/A</v>
      </c>
      <c r="E62" s="14" t="s">
        <v>1746</v>
      </c>
      <c r="F62" s="11" t="str">
        <f t="shared" si="12"/>
        <v>N/A</v>
      </c>
      <c r="G62" s="14" t="s">
        <v>1746</v>
      </c>
      <c r="H62" s="11" t="str">
        <f t="shared" si="13"/>
        <v>N/A</v>
      </c>
      <c r="I62" s="12" t="s">
        <v>1746</v>
      </c>
      <c r="J62" s="12" t="s">
        <v>1746</v>
      </c>
      <c r="K62" s="43" t="s">
        <v>739</v>
      </c>
      <c r="L62" s="9" t="str">
        <f t="shared" si="14"/>
        <v>N/A</v>
      </c>
    </row>
    <row r="63" spans="1:12" x14ac:dyDescent="0.25">
      <c r="A63" s="4" t="s">
        <v>603</v>
      </c>
      <c r="B63" s="43" t="s">
        <v>213</v>
      </c>
      <c r="C63" s="14">
        <v>996248</v>
      </c>
      <c r="D63" s="11" t="str">
        <f t="shared" si="11"/>
        <v>N/A</v>
      </c>
      <c r="E63" s="14">
        <v>827894</v>
      </c>
      <c r="F63" s="11" t="str">
        <f t="shared" si="12"/>
        <v>N/A</v>
      </c>
      <c r="G63" s="14">
        <v>783272</v>
      </c>
      <c r="H63" s="11" t="str">
        <f t="shared" si="13"/>
        <v>N/A</v>
      </c>
      <c r="I63" s="12">
        <v>-16.899999999999999</v>
      </c>
      <c r="J63" s="12">
        <v>-5.39</v>
      </c>
      <c r="K63" s="43" t="s">
        <v>739</v>
      </c>
      <c r="L63" s="9" t="str">
        <f t="shared" si="14"/>
        <v>Yes</v>
      </c>
    </row>
    <row r="64" spans="1:12" x14ac:dyDescent="0.25">
      <c r="A64" s="4" t="s">
        <v>604</v>
      </c>
      <c r="B64" s="43" t="s">
        <v>213</v>
      </c>
      <c r="C64" s="1">
        <v>11</v>
      </c>
      <c r="D64" s="11" t="str">
        <f t="shared" si="11"/>
        <v>N/A</v>
      </c>
      <c r="E64" s="1">
        <v>11</v>
      </c>
      <c r="F64" s="11" t="str">
        <f t="shared" si="12"/>
        <v>N/A</v>
      </c>
      <c r="G64" s="1">
        <v>11</v>
      </c>
      <c r="H64" s="11" t="str">
        <f t="shared" si="13"/>
        <v>N/A</v>
      </c>
      <c r="I64" s="12">
        <v>0</v>
      </c>
      <c r="J64" s="12">
        <v>-20</v>
      </c>
      <c r="K64" s="43" t="s">
        <v>739</v>
      </c>
      <c r="L64" s="9" t="str">
        <f t="shared" si="14"/>
        <v>Yes</v>
      </c>
    </row>
    <row r="65" spans="1:12" x14ac:dyDescent="0.25">
      <c r="A65" s="4" t="s">
        <v>1441</v>
      </c>
      <c r="B65" s="43" t="s">
        <v>213</v>
      </c>
      <c r="C65" s="14">
        <v>199249.6</v>
      </c>
      <c r="D65" s="11" t="str">
        <f t="shared" si="11"/>
        <v>N/A</v>
      </c>
      <c r="E65" s="14">
        <v>165578.79999999999</v>
      </c>
      <c r="F65" s="11" t="str">
        <f t="shared" si="12"/>
        <v>N/A</v>
      </c>
      <c r="G65" s="14">
        <v>195818</v>
      </c>
      <c r="H65" s="11" t="str">
        <f t="shared" si="13"/>
        <v>N/A</v>
      </c>
      <c r="I65" s="12">
        <v>-16.899999999999999</v>
      </c>
      <c r="J65" s="12">
        <v>18.260000000000002</v>
      </c>
      <c r="K65" s="43" t="s">
        <v>739</v>
      </c>
      <c r="L65" s="9" t="str">
        <f t="shared" si="14"/>
        <v>Yes</v>
      </c>
    </row>
    <row r="66" spans="1:12" x14ac:dyDescent="0.25">
      <c r="A66" s="4" t="s">
        <v>605</v>
      </c>
      <c r="B66" s="43" t="s">
        <v>213</v>
      </c>
      <c r="C66" s="14">
        <v>110722104</v>
      </c>
      <c r="D66" s="11" t="str">
        <f t="shared" si="11"/>
        <v>N/A</v>
      </c>
      <c r="E66" s="14">
        <v>108661966</v>
      </c>
      <c r="F66" s="11" t="str">
        <f t="shared" si="12"/>
        <v>N/A</v>
      </c>
      <c r="G66" s="14">
        <v>108038831</v>
      </c>
      <c r="H66" s="11" t="str">
        <f t="shared" si="13"/>
        <v>N/A</v>
      </c>
      <c r="I66" s="12">
        <v>-1.86</v>
      </c>
      <c r="J66" s="12">
        <v>-0.57299999999999995</v>
      </c>
      <c r="K66" s="43" t="s">
        <v>739</v>
      </c>
      <c r="L66" s="9" t="str">
        <f t="shared" si="14"/>
        <v>Yes</v>
      </c>
    </row>
    <row r="67" spans="1:12" x14ac:dyDescent="0.25">
      <c r="A67" s="4" t="s">
        <v>606</v>
      </c>
      <c r="B67" s="43" t="s">
        <v>213</v>
      </c>
      <c r="C67" s="1">
        <v>3274</v>
      </c>
      <c r="D67" s="11" t="str">
        <f t="shared" si="11"/>
        <v>N/A</v>
      </c>
      <c r="E67" s="1">
        <v>3210</v>
      </c>
      <c r="F67" s="11" t="str">
        <f t="shared" si="12"/>
        <v>N/A</v>
      </c>
      <c r="G67" s="1">
        <v>3138</v>
      </c>
      <c r="H67" s="11" t="str">
        <f t="shared" si="13"/>
        <v>N/A</v>
      </c>
      <c r="I67" s="12">
        <v>-1.95</v>
      </c>
      <c r="J67" s="12">
        <v>-2.2400000000000002</v>
      </c>
      <c r="K67" s="43" t="s">
        <v>739</v>
      </c>
      <c r="L67" s="9" t="str">
        <f t="shared" si="14"/>
        <v>Yes</v>
      </c>
    </row>
    <row r="68" spans="1:12" x14ac:dyDescent="0.25">
      <c r="A68" s="4" t="s">
        <v>1442</v>
      </c>
      <c r="B68" s="43" t="s">
        <v>213</v>
      </c>
      <c r="C68" s="14">
        <v>33818.602320999998</v>
      </c>
      <c r="D68" s="11" t="str">
        <f t="shared" si="11"/>
        <v>N/A</v>
      </c>
      <c r="E68" s="14">
        <v>33851.079750999997</v>
      </c>
      <c r="F68" s="11" t="str">
        <f t="shared" si="12"/>
        <v>N/A</v>
      </c>
      <c r="G68" s="14">
        <v>34429.200446000003</v>
      </c>
      <c r="H68" s="11" t="str">
        <f t="shared" si="13"/>
        <v>N/A</v>
      </c>
      <c r="I68" s="12">
        <v>9.6000000000000002E-2</v>
      </c>
      <c r="J68" s="12">
        <v>1.708</v>
      </c>
      <c r="K68" s="43" t="s">
        <v>739</v>
      </c>
      <c r="L68" s="9" t="str">
        <f t="shared" si="14"/>
        <v>Yes</v>
      </c>
    </row>
    <row r="69" spans="1:12" x14ac:dyDescent="0.25">
      <c r="A69" s="4" t="s">
        <v>607</v>
      </c>
      <c r="B69" s="43" t="s">
        <v>213</v>
      </c>
      <c r="C69" s="14">
        <v>5938976</v>
      </c>
      <c r="D69" s="11" t="str">
        <f t="shared" si="11"/>
        <v>N/A</v>
      </c>
      <c r="E69" s="14">
        <v>6426950</v>
      </c>
      <c r="F69" s="11" t="str">
        <f t="shared" si="12"/>
        <v>N/A</v>
      </c>
      <c r="G69" s="14">
        <v>6483867</v>
      </c>
      <c r="H69" s="11" t="str">
        <f t="shared" si="13"/>
        <v>N/A</v>
      </c>
      <c r="I69" s="12">
        <v>8.2159999999999993</v>
      </c>
      <c r="J69" s="12">
        <v>0.88560000000000005</v>
      </c>
      <c r="K69" s="43" t="s">
        <v>739</v>
      </c>
      <c r="L69" s="9" t="str">
        <f t="shared" si="14"/>
        <v>Yes</v>
      </c>
    </row>
    <row r="70" spans="1:12" x14ac:dyDescent="0.25">
      <c r="A70" s="4" t="s">
        <v>608</v>
      </c>
      <c r="B70" s="43" t="s">
        <v>213</v>
      </c>
      <c r="C70" s="1">
        <v>17000</v>
      </c>
      <c r="D70" s="11" t="str">
        <f t="shared" si="11"/>
        <v>N/A</v>
      </c>
      <c r="E70" s="1">
        <v>17384</v>
      </c>
      <c r="F70" s="11" t="str">
        <f t="shared" si="12"/>
        <v>N/A</v>
      </c>
      <c r="G70" s="1">
        <v>17630</v>
      </c>
      <c r="H70" s="11" t="str">
        <f t="shared" si="13"/>
        <v>N/A</v>
      </c>
      <c r="I70" s="12">
        <v>2.2589999999999999</v>
      </c>
      <c r="J70" s="12">
        <v>1.415</v>
      </c>
      <c r="K70" s="43" t="s">
        <v>739</v>
      </c>
      <c r="L70" s="9" t="str">
        <f t="shared" si="14"/>
        <v>Yes</v>
      </c>
    </row>
    <row r="71" spans="1:12" x14ac:dyDescent="0.25">
      <c r="A71" s="4" t="s">
        <v>1443</v>
      </c>
      <c r="B71" s="43" t="s">
        <v>213</v>
      </c>
      <c r="C71" s="14">
        <v>349.35152941000001</v>
      </c>
      <c r="D71" s="11" t="str">
        <f t="shared" si="11"/>
        <v>N/A</v>
      </c>
      <c r="E71" s="14">
        <v>369.70490106</v>
      </c>
      <c r="F71" s="11" t="str">
        <f t="shared" si="12"/>
        <v>N/A</v>
      </c>
      <c r="G71" s="14">
        <v>367.77464549000001</v>
      </c>
      <c r="H71" s="11" t="str">
        <f t="shared" si="13"/>
        <v>N/A</v>
      </c>
      <c r="I71" s="12">
        <v>5.8259999999999996</v>
      </c>
      <c r="J71" s="12">
        <v>-0.52200000000000002</v>
      </c>
      <c r="K71" s="43" t="s">
        <v>739</v>
      </c>
      <c r="L71" s="9" t="str">
        <f t="shared" si="14"/>
        <v>Yes</v>
      </c>
    </row>
    <row r="72" spans="1:12" x14ac:dyDescent="0.25">
      <c r="A72" s="4" t="s">
        <v>609</v>
      </c>
      <c r="B72" s="43" t="s">
        <v>213</v>
      </c>
      <c r="C72" s="14">
        <v>1562915</v>
      </c>
      <c r="D72" s="11" t="str">
        <f t="shared" si="11"/>
        <v>N/A</v>
      </c>
      <c r="E72" s="14">
        <v>1633255</v>
      </c>
      <c r="F72" s="11" t="str">
        <f t="shared" si="12"/>
        <v>N/A</v>
      </c>
      <c r="G72" s="14">
        <v>1663235</v>
      </c>
      <c r="H72" s="11" t="str">
        <f t="shared" si="13"/>
        <v>N/A</v>
      </c>
      <c r="I72" s="12">
        <v>4.5010000000000003</v>
      </c>
      <c r="J72" s="12">
        <v>1.8360000000000001</v>
      </c>
      <c r="K72" s="43" t="s">
        <v>739</v>
      </c>
      <c r="L72" s="9" t="str">
        <f t="shared" si="14"/>
        <v>Yes</v>
      </c>
    </row>
    <row r="73" spans="1:12" x14ac:dyDescent="0.25">
      <c r="A73" s="4" t="s">
        <v>610</v>
      </c>
      <c r="B73" s="43" t="s">
        <v>213</v>
      </c>
      <c r="C73" s="1">
        <v>5831</v>
      </c>
      <c r="D73" s="11" t="str">
        <f t="shared" si="11"/>
        <v>N/A</v>
      </c>
      <c r="E73" s="1">
        <v>6144</v>
      </c>
      <c r="F73" s="11" t="str">
        <f t="shared" si="12"/>
        <v>N/A</v>
      </c>
      <c r="G73" s="1">
        <v>6244</v>
      </c>
      <c r="H73" s="11" t="str">
        <f t="shared" si="13"/>
        <v>N/A</v>
      </c>
      <c r="I73" s="12">
        <v>5.3680000000000003</v>
      </c>
      <c r="J73" s="12">
        <v>1.6279999999999999</v>
      </c>
      <c r="K73" s="43" t="s">
        <v>739</v>
      </c>
      <c r="L73" s="9" t="str">
        <f t="shared" si="14"/>
        <v>Yes</v>
      </c>
    </row>
    <row r="74" spans="1:12" x14ac:dyDescent="0.25">
      <c r="A74" s="4" t="s">
        <v>1444</v>
      </c>
      <c r="B74" s="43" t="s">
        <v>213</v>
      </c>
      <c r="C74" s="14">
        <v>268.03549991</v>
      </c>
      <c r="D74" s="11" t="str">
        <f t="shared" si="11"/>
        <v>N/A</v>
      </c>
      <c r="E74" s="14">
        <v>265.82926431999999</v>
      </c>
      <c r="F74" s="11" t="str">
        <f t="shared" si="12"/>
        <v>N/A</v>
      </c>
      <c r="G74" s="14">
        <v>266.37331839000001</v>
      </c>
      <c r="H74" s="11" t="str">
        <f t="shared" si="13"/>
        <v>N/A</v>
      </c>
      <c r="I74" s="12">
        <v>-0.82299999999999995</v>
      </c>
      <c r="J74" s="12">
        <v>0.20469999999999999</v>
      </c>
      <c r="K74" s="43" t="s">
        <v>739</v>
      </c>
      <c r="L74" s="9" t="str">
        <f t="shared" si="14"/>
        <v>Yes</v>
      </c>
    </row>
    <row r="75" spans="1:12" ht="25" x14ac:dyDescent="0.25">
      <c r="A75" s="4" t="s">
        <v>611</v>
      </c>
      <c r="B75" s="43" t="s">
        <v>213</v>
      </c>
      <c r="C75" s="14">
        <v>920844</v>
      </c>
      <c r="D75" s="11" t="str">
        <f t="shared" si="11"/>
        <v>N/A</v>
      </c>
      <c r="E75" s="14">
        <v>1560445</v>
      </c>
      <c r="F75" s="11" t="str">
        <f t="shared" si="12"/>
        <v>N/A</v>
      </c>
      <c r="G75" s="14">
        <v>1558004</v>
      </c>
      <c r="H75" s="11" t="str">
        <f t="shared" si="13"/>
        <v>N/A</v>
      </c>
      <c r="I75" s="12">
        <v>69.459999999999994</v>
      </c>
      <c r="J75" s="12">
        <v>-0.156</v>
      </c>
      <c r="K75" s="43" t="s">
        <v>739</v>
      </c>
      <c r="L75" s="9" t="str">
        <f t="shared" si="14"/>
        <v>Yes</v>
      </c>
    </row>
    <row r="76" spans="1:12" x14ac:dyDescent="0.25">
      <c r="A76" s="44" t="s">
        <v>612</v>
      </c>
      <c r="B76" s="35" t="s">
        <v>213</v>
      </c>
      <c r="C76" s="36">
        <v>3981</v>
      </c>
      <c r="D76" s="11" t="str">
        <f t="shared" si="11"/>
        <v>N/A</v>
      </c>
      <c r="E76" s="36">
        <v>4093</v>
      </c>
      <c r="F76" s="11" t="str">
        <f t="shared" si="12"/>
        <v>N/A</v>
      </c>
      <c r="G76" s="36">
        <v>4344</v>
      </c>
      <c r="H76" s="11" t="str">
        <f t="shared" si="13"/>
        <v>N/A</v>
      </c>
      <c r="I76" s="12">
        <v>2.8130000000000002</v>
      </c>
      <c r="J76" s="12">
        <v>6.1319999999999997</v>
      </c>
      <c r="K76" s="43" t="s">
        <v>739</v>
      </c>
      <c r="L76" s="9" t="str">
        <f t="shared" si="14"/>
        <v>Yes</v>
      </c>
    </row>
    <row r="77" spans="1:12" ht="25" x14ac:dyDescent="0.25">
      <c r="A77" s="44" t="s">
        <v>1445</v>
      </c>
      <c r="B77" s="35" t="s">
        <v>213</v>
      </c>
      <c r="C77" s="45">
        <v>231.30972118</v>
      </c>
      <c r="D77" s="11" t="str">
        <f t="shared" si="11"/>
        <v>N/A</v>
      </c>
      <c r="E77" s="45">
        <v>381.24725139999998</v>
      </c>
      <c r="F77" s="11" t="str">
        <f t="shared" si="12"/>
        <v>N/A</v>
      </c>
      <c r="G77" s="45">
        <v>358.65653774999998</v>
      </c>
      <c r="H77" s="11" t="str">
        <f t="shared" si="13"/>
        <v>N/A</v>
      </c>
      <c r="I77" s="12">
        <v>64.819999999999993</v>
      </c>
      <c r="J77" s="12">
        <v>-5.93</v>
      </c>
      <c r="K77" s="43" t="s">
        <v>739</v>
      </c>
      <c r="L77" s="9" t="str">
        <f t="shared" si="14"/>
        <v>Yes</v>
      </c>
    </row>
    <row r="78" spans="1:12" ht="25" x14ac:dyDescent="0.25">
      <c r="A78" s="44" t="s">
        <v>613</v>
      </c>
      <c r="B78" s="35" t="s">
        <v>213</v>
      </c>
      <c r="C78" s="45">
        <v>9129668</v>
      </c>
      <c r="D78" s="11" t="str">
        <f t="shared" si="11"/>
        <v>N/A</v>
      </c>
      <c r="E78" s="45">
        <v>9859330</v>
      </c>
      <c r="F78" s="11" t="str">
        <f t="shared" si="12"/>
        <v>N/A</v>
      </c>
      <c r="G78" s="45">
        <v>10677100</v>
      </c>
      <c r="H78" s="11" t="str">
        <f t="shared" si="13"/>
        <v>N/A</v>
      </c>
      <c r="I78" s="12">
        <v>7.992</v>
      </c>
      <c r="J78" s="12">
        <v>8.2940000000000005</v>
      </c>
      <c r="K78" s="43" t="s">
        <v>739</v>
      </c>
      <c r="L78" s="9" t="str">
        <f t="shared" si="14"/>
        <v>Yes</v>
      </c>
    </row>
    <row r="79" spans="1:12" x14ac:dyDescent="0.25">
      <c r="A79" s="44" t="s">
        <v>614</v>
      </c>
      <c r="B79" s="35" t="s">
        <v>213</v>
      </c>
      <c r="C79" s="36">
        <v>13185</v>
      </c>
      <c r="D79" s="11" t="str">
        <f t="shared" si="11"/>
        <v>N/A</v>
      </c>
      <c r="E79" s="36">
        <v>13452</v>
      </c>
      <c r="F79" s="11" t="str">
        <f t="shared" si="12"/>
        <v>N/A</v>
      </c>
      <c r="G79" s="36">
        <v>13928</v>
      </c>
      <c r="H79" s="11" t="str">
        <f t="shared" si="13"/>
        <v>N/A</v>
      </c>
      <c r="I79" s="12">
        <v>2.0249999999999999</v>
      </c>
      <c r="J79" s="12">
        <v>3.5390000000000001</v>
      </c>
      <c r="K79" s="43" t="s">
        <v>739</v>
      </c>
      <c r="L79" s="9" t="str">
        <f t="shared" si="14"/>
        <v>Yes</v>
      </c>
    </row>
    <row r="80" spans="1:12" x14ac:dyDescent="0.25">
      <c r="A80" s="44" t="s">
        <v>1446</v>
      </c>
      <c r="B80" s="35" t="s">
        <v>213</v>
      </c>
      <c r="C80" s="45">
        <v>692.42836556999998</v>
      </c>
      <c r="D80" s="11" t="str">
        <f t="shared" si="11"/>
        <v>N/A</v>
      </c>
      <c r="E80" s="45">
        <v>732.92670235000003</v>
      </c>
      <c r="F80" s="11" t="str">
        <f t="shared" si="12"/>
        <v>N/A</v>
      </c>
      <c r="G80" s="45">
        <v>766.59247559000005</v>
      </c>
      <c r="H80" s="11" t="str">
        <f t="shared" si="13"/>
        <v>N/A</v>
      </c>
      <c r="I80" s="12">
        <v>5.8490000000000002</v>
      </c>
      <c r="J80" s="12">
        <v>4.593</v>
      </c>
      <c r="K80" s="43" t="s">
        <v>739</v>
      </c>
      <c r="L80" s="9" t="str">
        <f t="shared" si="14"/>
        <v>Yes</v>
      </c>
    </row>
    <row r="81" spans="1:12" x14ac:dyDescent="0.25">
      <c r="A81" s="44" t="s">
        <v>615</v>
      </c>
      <c r="B81" s="35" t="s">
        <v>213</v>
      </c>
      <c r="C81" s="45">
        <v>1573503</v>
      </c>
      <c r="D81" s="11" t="str">
        <f t="shared" si="11"/>
        <v>N/A</v>
      </c>
      <c r="E81" s="45">
        <v>1784284</v>
      </c>
      <c r="F81" s="11" t="str">
        <f t="shared" si="12"/>
        <v>N/A</v>
      </c>
      <c r="G81" s="45">
        <v>1765259</v>
      </c>
      <c r="H81" s="11" t="str">
        <f t="shared" si="13"/>
        <v>N/A</v>
      </c>
      <c r="I81" s="12">
        <v>13.4</v>
      </c>
      <c r="J81" s="12">
        <v>-1.07</v>
      </c>
      <c r="K81" s="43" t="s">
        <v>739</v>
      </c>
      <c r="L81" s="9" t="str">
        <f t="shared" si="14"/>
        <v>Yes</v>
      </c>
    </row>
    <row r="82" spans="1:12" x14ac:dyDescent="0.25">
      <c r="A82" s="44" t="s">
        <v>616</v>
      </c>
      <c r="B82" s="35" t="s">
        <v>213</v>
      </c>
      <c r="C82" s="36">
        <v>6048</v>
      </c>
      <c r="D82" s="11" t="str">
        <f t="shared" si="11"/>
        <v>N/A</v>
      </c>
      <c r="E82" s="36">
        <v>6659</v>
      </c>
      <c r="F82" s="11" t="str">
        <f t="shared" si="12"/>
        <v>N/A</v>
      </c>
      <c r="G82" s="36">
        <v>7347</v>
      </c>
      <c r="H82" s="11" t="str">
        <f t="shared" si="13"/>
        <v>N/A</v>
      </c>
      <c r="I82" s="12">
        <v>10.1</v>
      </c>
      <c r="J82" s="12">
        <v>10.33</v>
      </c>
      <c r="K82" s="43" t="s">
        <v>739</v>
      </c>
      <c r="L82" s="9" t="str">
        <f t="shared" si="14"/>
        <v>Yes</v>
      </c>
    </row>
    <row r="83" spans="1:12" x14ac:dyDescent="0.25">
      <c r="A83" s="44" t="s">
        <v>1447</v>
      </c>
      <c r="B83" s="35" t="s">
        <v>213</v>
      </c>
      <c r="C83" s="45">
        <v>260.16914682999999</v>
      </c>
      <c r="D83" s="11" t="str">
        <f t="shared" si="11"/>
        <v>N/A</v>
      </c>
      <c r="E83" s="45">
        <v>267.95074334999998</v>
      </c>
      <c r="F83" s="11" t="str">
        <f t="shared" si="12"/>
        <v>N/A</v>
      </c>
      <c r="G83" s="45">
        <v>240.26936164</v>
      </c>
      <c r="H83" s="11" t="str">
        <f t="shared" si="13"/>
        <v>N/A</v>
      </c>
      <c r="I83" s="12">
        <v>2.9910000000000001</v>
      </c>
      <c r="J83" s="12">
        <v>-10.3</v>
      </c>
      <c r="K83" s="43" t="s">
        <v>739</v>
      </c>
      <c r="L83" s="9" t="str">
        <f t="shared" si="14"/>
        <v>Yes</v>
      </c>
    </row>
    <row r="84" spans="1:12" ht="25" x14ac:dyDescent="0.25">
      <c r="A84" s="44" t="s">
        <v>617</v>
      </c>
      <c r="B84" s="35" t="s">
        <v>213</v>
      </c>
      <c r="C84" s="45">
        <v>2847185</v>
      </c>
      <c r="D84" s="11" t="str">
        <f t="shared" si="11"/>
        <v>N/A</v>
      </c>
      <c r="E84" s="45">
        <v>3015210</v>
      </c>
      <c r="F84" s="11" t="str">
        <f t="shared" si="12"/>
        <v>N/A</v>
      </c>
      <c r="G84" s="45">
        <v>2778206</v>
      </c>
      <c r="H84" s="11" t="str">
        <f t="shared" si="13"/>
        <v>N/A</v>
      </c>
      <c r="I84" s="12">
        <v>5.9009999999999998</v>
      </c>
      <c r="J84" s="12">
        <v>-7.86</v>
      </c>
      <c r="K84" s="43" t="s">
        <v>739</v>
      </c>
      <c r="L84" s="9" t="str">
        <f t="shared" si="14"/>
        <v>Yes</v>
      </c>
    </row>
    <row r="85" spans="1:12" x14ac:dyDescent="0.25">
      <c r="A85" s="44" t="s">
        <v>618</v>
      </c>
      <c r="B85" s="35" t="s">
        <v>213</v>
      </c>
      <c r="C85" s="36">
        <v>1313</v>
      </c>
      <c r="D85" s="11" t="str">
        <f t="shared" si="11"/>
        <v>N/A</v>
      </c>
      <c r="E85" s="36">
        <v>1234</v>
      </c>
      <c r="F85" s="11" t="str">
        <f t="shared" si="12"/>
        <v>N/A</v>
      </c>
      <c r="G85" s="36">
        <v>1215</v>
      </c>
      <c r="H85" s="11" t="str">
        <f t="shared" si="13"/>
        <v>N/A</v>
      </c>
      <c r="I85" s="12">
        <v>-6.02</v>
      </c>
      <c r="J85" s="12">
        <v>-1.54</v>
      </c>
      <c r="K85" s="43" t="s">
        <v>739</v>
      </c>
      <c r="L85" s="9" t="str">
        <f t="shared" si="14"/>
        <v>Yes</v>
      </c>
    </row>
    <row r="86" spans="1:12" x14ac:dyDescent="0.25">
      <c r="A86" s="44" t="s">
        <v>1448</v>
      </c>
      <c r="B86" s="35" t="s">
        <v>213</v>
      </c>
      <c r="C86" s="45">
        <v>2168.4577303999999</v>
      </c>
      <c r="D86" s="11" t="str">
        <f t="shared" si="11"/>
        <v>N/A</v>
      </c>
      <c r="E86" s="45">
        <v>2443.4440843000002</v>
      </c>
      <c r="F86" s="11" t="str">
        <f t="shared" si="12"/>
        <v>N/A</v>
      </c>
      <c r="G86" s="45">
        <v>2286.5893004</v>
      </c>
      <c r="H86" s="11" t="str">
        <f t="shared" si="13"/>
        <v>N/A</v>
      </c>
      <c r="I86" s="12">
        <v>12.68</v>
      </c>
      <c r="J86" s="12">
        <v>-6.42</v>
      </c>
      <c r="K86" s="43" t="s">
        <v>739</v>
      </c>
      <c r="L86" s="9" t="str">
        <f t="shared" si="14"/>
        <v>Yes</v>
      </c>
    </row>
    <row r="87" spans="1:12" x14ac:dyDescent="0.25">
      <c r="A87" s="44" t="s">
        <v>619</v>
      </c>
      <c r="B87" s="35" t="s">
        <v>213</v>
      </c>
      <c r="C87" s="45">
        <v>4724603</v>
      </c>
      <c r="D87" s="11" t="str">
        <f t="shared" si="11"/>
        <v>N/A</v>
      </c>
      <c r="E87" s="45">
        <v>4483601</v>
      </c>
      <c r="F87" s="11" t="str">
        <f t="shared" si="12"/>
        <v>N/A</v>
      </c>
      <c r="G87" s="45">
        <v>4551217</v>
      </c>
      <c r="H87" s="11" t="str">
        <f t="shared" si="13"/>
        <v>N/A</v>
      </c>
      <c r="I87" s="12">
        <v>-5.0999999999999996</v>
      </c>
      <c r="J87" s="12">
        <v>1.508</v>
      </c>
      <c r="K87" s="43" t="s">
        <v>739</v>
      </c>
      <c r="L87" s="9" t="str">
        <f t="shared" si="14"/>
        <v>Yes</v>
      </c>
    </row>
    <row r="88" spans="1:12" x14ac:dyDescent="0.25">
      <c r="A88" s="44" t="s">
        <v>620</v>
      </c>
      <c r="B88" s="35" t="s">
        <v>213</v>
      </c>
      <c r="C88" s="36">
        <v>13421</v>
      </c>
      <c r="D88" s="11" t="str">
        <f t="shared" si="11"/>
        <v>N/A</v>
      </c>
      <c r="E88" s="36">
        <v>13781</v>
      </c>
      <c r="F88" s="11" t="str">
        <f t="shared" si="12"/>
        <v>N/A</v>
      </c>
      <c r="G88" s="36">
        <v>13645</v>
      </c>
      <c r="H88" s="11" t="str">
        <f t="shared" si="13"/>
        <v>N/A</v>
      </c>
      <c r="I88" s="12">
        <v>2.6819999999999999</v>
      </c>
      <c r="J88" s="12">
        <v>-0.98699999999999999</v>
      </c>
      <c r="K88" s="43" t="s">
        <v>739</v>
      </c>
      <c r="L88" s="9" t="str">
        <f t="shared" si="14"/>
        <v>Yes</v>
      </c>
    </row>
    <row r="89" spans="1:12" x14ac:dyDescent="0.25">
      <c r="A89" s="44" t="s">
        <v>1449</v>
      </c>
      <c r="B89" s="35" t="s">
        <v>213</v>
      </c>
      <c r="C89" s="45">
        <v>352.03062365</v>
      </c>
      <c r="D89" s="11" t="str">
        <f t="shared" si="11"/>
        <v>N/A</v>
      </c>
      <c r="E89" s="45">
        <v>325.34656410999997</v>
      </c>
      <c r="F89" s="11" t="str">
        <f t="shared" si="12"/>
        <v>N/A</v>
      </c>
      <c r="G89" s="45">
        <v>333.54466838000002</v>
      </c>
      <c r="H89" s="11" t="str">
        <f t="shared" si="13"/>
        <v>N/A</v>
      </c>
      <c r="I89" s="12">
        <v>-7.58</v>
      </c>
      <c r="J89" s="12">
        <v>2.52</v>
      </c>
      <c r="K89" s="43" t="s">
        <v>739</v>
      </c>
      <c r="L89" s="9" t="str">
        <f t="shared" si="14"/>
        <v>Yes</v>
      </c>
    </row>
    <row r="90" spans="1:12" x14ac:dyDescent="0.25">
      <c r="A90" s="44" t="s">
        <v>621</v>
      </c>
      <c r="B90" s="35" t="s">
        <v>213</v>
      </c>
      <c r="C90" s="45">
        <v>7295485</v>
      </c>
      <c r="D90" s="11" t="str">
        <f t="shared" si="11"/>
        <v>N/A</v>
      </c>
      <c r="E90" s="45">
        <v>7262125</v>
      </c>
      <c r="F90" s="11" t="str">
        <f t="shared" si="12"/>
        <v>N/A</v>
      </c>
      <c r="G90" s="45">
        <v>7013934</v>
      </c>
      <c r="H90" s="11" t="str">
        <f t="shared" si="13"/>
        <v>N/A</v>
      </c>
      <c r="I90" s="12">
        <v>-0.45700000000000002</v>
      </c>
      <c r="J90" s="12">
        <v>-3.42</v>
      </c>
      <c r="K90" s="43" t="s">
        <v>739</v>
      </c>
      <c r="L90" s="9" t="str">
        <f t="shared" si="14"/>
        <v>Yes</v>
      </c>
    </row>
    <row r="91" spans="1:12" x14ac:dyDescent="0.25">
      <c r="A91" s="44" t="s">
        <v>622</v>
      </c>
      <c r="B91" s="35" t="s">
        <v>213</v>
      </c>
      <c r="C91" s="36">
        <v>13230</v>
      </c>
      <c r="D91" s="11" t="str">
        <f t="shared" si="11"/>
        <v>N/A</v>
      </c>
      <c r="E91" s="36">
        <v>13677</v>
      </c>
      <c r="F91" s="11" t="str">
        <f t="shared" si="12"/>
        <v>N/A</v>
      </c>
      <c r="G91" s="36">
        <v>14029</v>
      </c>
      <c r="H91" s="11" t="str">
        <f t="shared" si="13"/>
        <v>N/A</v>
      </c>
      <c r="I91" s="12">
        <v>3.379</v>
      </c>
      <c r="J91" s="12">
        <v>2.5739999999999998</v>
      </c>
      <c r="K91" s="43" t="s">
        <v>739</v>
      </c>
      <c r="L91" s="9" t="str">
        <f t="shared" si="14"/>
        <v>Yes</v>
      </c>
    </row>
    <row r="92" spans="1:12" x14ac:dyDescent="0.25">
      <c r="A92" s="44" t="s">
        <v>1450</v>
      </c>
      <c r="B92" s="35" t="s">
        <v>213</v>
      </c>
      <c r="C92" s="45">
        <v>551.43499622000002</v>
      </c>
      <c r="D92" s="11" t="str">
        <f t="shared" si="11"/>
        <v>N/A</v>
      </c>
      <c r="E92" s="45">
        <v>530.97353221000003</v>
      </c>
      <c r="F92" s="11" t="str">
        <f t="shared" si="12"/>
        <v>N/A</v>
      </c>
      <c r="G92" s="45">
        <v>499.959655</v>
      </c>
      <c r="H92" s="11" t="str">
        <f t="shared" si="13"/>
        <v>N/A</v>
      </c>
      <c r="I92" s="12">
        <v>-3.71</v>
      </c>
      <c r="J92" s="12">
        <v>-5.84</v>
      </c>
      <c r="K92" s="43" t="s">
        <v>739</v>
      </c>
      <c r="L92" s="9" t="str">
        <f t="shared" si="14"/>
        <v>Yes</v>
      </c>
    </row>
    <row r="93" spans="1:12" ht="25" x14ac:dyDescent="0.25">
      <c r="A93" s="44" t="s">
        <v>623</v>
      </c>
      <c r="B93" s="35" t="s">
        <v>213</v>
      </c>
      <c r="C93" s="45">
        <v>64524861</v>
      </c>
      <c r="D93" s="11" t="str">
        <f t="shared" si="11"/>
        <v>N/A</v>
      </c>
      <c r="E93" s="45">
        <v>65635295</v>
      </c>
      <c r="F93" s="11" t="str">
        <f t="shared" si="12"/>
        <v>N/A</v>
      </c>
      <c r="G93" s="45">
        <v>65843061</v>
      </c>
      <c r="H93" s="11" t="str">
        <f t="shared" si="13"/>
        <v>N/A</v>
      </c>
      <c r="I93" s="12">
        <v>1.7210000000000001</v>
      </c>
      <c r="J93" s="12">
        <v>0.3165</v>
      </c>
      <c r="K93" s="43" t="s">
        <v>739</v>
      </c>
      <c r="L93" s="9" t="str">
        <f t="shared" si="14"/>
        <v>Yes</v>
      </c>
    </row>
    <row r="94" spans="1:12" x14ac:dyDescent="0.25">
      <c r="A94" s="46" t="s">
        <v>624</v>
      </c>
      <c r="B94" s="36" t="s">
        <v>213</v>
      </c>
      <c r="C94" s="36">
        <v>5014</v>
      </c>
      <c r="D94" s="11" t="str">
        <f t="shared" si="11"/>
        <v>N/A</v>
      </c>
      <c r="E94" s="36">
        <v>4714</v>
      </c>
      <c r="F94" s="11" t="str">
        <f t="shared" si="12"/>
        <v>N/A</v>
      </c>
      <c r="G94" s="36">
        <v>4871</v>
      </c>
      <c r="H94" s="11" t="str">
        <f t="shared" si="13"/>
        <v>N/A</v>
      </c>
      <c r="I94" s="12">
        <v>-5.98</v>
      </c>
      <c r="J94" s="12">
        <v>3.331</v>
      </c>
      <c r="K94" s="1" t="s">
        <v>739</v>
      </c>
      <c r="L94" s="9" t="str">
        <f t="shared" si="14"/>
        <v>Yes</v>
      </c>
    </row>
    <row r="95" spans="1:12" x14ac:dyDescent="0.25">
      <c r="A95" s="44" t="s">
        <v>1451</v>
      </c>
      <c r="B95" s="35" t="s">
        <v>213</v>
      </c>
      <c r="C95" s="45">
        <v>12868.93917</v>
      </c>
      <c r="D95" s="11" t="str">
        <f t="shared" si="11"/>
        <v>N/A</v>
      </c>
      <c r="E95" s="45">
        <v>13923.482180999999</v>
      </c>
      <c r="F95" s="11" t="str">
        <f t="shared" si="12"/>
        <v>N/A</v>
      </c>
      <c r="G95" s="45">
        <v>13517.36009</v>
      </c>
      <c r="H95" s="11" t="str">
        <f t="shared" si="13"/>
        <v>N/A</v>
      </c>
      <c r="I95" s="12">
        <v>8.1940000000000008</v>
      </c>
      <c r="J95" s="12">
        <v>-2.92</v>
      </c>
      <c r="K95" s="43" t="s">
        <v>739</v>
      </c>
      <c r="L95" s="9" t="str">
        <f t="shared" si="14"/>
        <v>Yes</v>
      </c>
    </row>
    <row r="96" spans="1:12" ht="25" x14ac:dyDescent="0.25">
      <c r="A96" s="44" t="s">
        <v>625</v>
      </c>
      <c r="B96" s="35" t="s">
        <v>213</v>
      </c>
      <c r="C96" s="45">
        <v>7286397</v>
      </c>
      <c r="D96" s="11" t="str">
        <f t="shared" si="11"/>
        <v>N/A</v>
      </c>
      <c r="E96" s="45">
        <v>7108839</v>
      </c>
      <c r="F96" s="11" t="str">
        <f t="shared" si="12"/>
        <v>N/A</v>
      </c>
      <c r="G96" s="45">
        <v>7248570</v>
      </c>
      <c r="H96" s="11" t="str">
        <f t="shared" si="13"/>
        <v>N/A</v>
      </c>
      <c r="I96" s="12">
        <v>-2.44</v>
      </c>
      <c r="J96" s="12">
        <v>1.966</v>
      </c>
      <c r="K96" s="43" t="s">
        <v>739</v>
      </c>
      <c r="L96" s="9" t="str">
        <f t="shared" si="14"/>
        <v>Yes</v>
      </c>
    </row>
    <row r="97" spans="1:12" x14ac:dyDescent="0.25">
      <c r="A97" s="44" t="s">
        <v>626</v>
      </c>
      <c r="B97" s="35" t="s">
        <v>213</v>
      </c>
      <c r="C97" s="36">
        <v>7086</v>
      </c>
      <c r="D97" s="11" t="str">
        <f t="shared" si="11"/>
        <v>N/A</v>
      </c>
      <c r="E97" s="36">
        <v>7140</v>
      </c>
      <c r="F97" s="11" t="str">
        <f t="shared" si="12"/>
        <v>N/A</v>
      </c>
      <c r="G97" s="36">
        <v>7252</v>
      </c>
      <c r="H97" s="11" t="str">
        <f t="shared" si="13"/>
        <v>N/A</v>
      </c>
      <c r="I97" s="12">
        <v>0.7621</v>
      </c>
      <c r="J97" s="12">
        <v>1.569</v>
      </c>
      <c r="K97" s="43" t="s">
        <v>739</v>
      </c>
      <c r="L97" s="9" t="str">
        <f t="shared" si="14"/>
        <v>Yes</v>
      </c>
    </row>
    <row r="98" spans="1:12" x14ac:dyDescent="0.25">
      <c r="A98" s="44" t="s">
        <v>1452</v>
      </c>
      <c r="B98" s="35" t="s">
        <v>213</v>
      </c>
      <c r="C98" s="45">
        <v>1028.2806943000001</v>
      </c>
      <c r="D98" s="11" t="str">
        <f t="shared" si="11"/>
        <v>N/A</v>
      </c>
      <c r="E98" s="45">
        <v>995.63571429000001</v>
      </c>
      <c r="F98" s="11" t="str">
        <f t="shared" si="12"/>
        <v>N/A</v>
      </c>
      <c r="G98" s="45">
        <v>999.52702703</v>
      </c>
      <c r="H98" s="11" t="str">
        <f t="shared" si="13"/>
        <v>N/A</v>
      </c>
      <c r="I98" s="12">
        <v>-3.17</v>
      </c>
      <c r="J98" s="12">
        <v>0.39079999999999998</v>
      </c>
      <c r="K98" s="43" t="s">
        <v>739</v>
      </c>
      <c r="L98" s="9" t="str">
        <f t="shared" si="14"/>
        <v>Yes</v>
      </c>
    </row>
    <row r="99" spans="1:12" ht="25" x14ac:dyDescent="0.25">
      <c r="A99" s="44" t="s">
        <v>627</v>
      </c>
      <c r="B99" s="35" t="s">
        <v>213</v>
      </c>
      <c r="C99" s="45">
        <v>500795</v>
      </c>
      <c r="D99" s="11" t="str">
        <f t="shared" si="11"/>
        <v>N/A</v>
      </c>
      <c r="E99" s="45">
        <v>495082</v>
      </c>
      <c r="F99" s="11" t="str">
        <f t="shared" si="12"/>
        <v>N/A</v>
      </c>
      <c r="G99" s="45">
        <v>671930</v>
      </c>
      <c r="H99" s="11" t="str">
        <f t="shared" si="13"/>
        <v>N/A</v>
      </c>
      <c r="I99" s="12">
        <v>-1.1399999999999999</v>
      </c>
      <c r="J99" s="12">
        <v>35.72</v>
      </c>
      <c r="K99" s="43" t="s">
        <v>739</v>
      </c>
      <c r="L99" s="9" t="str">
        <f t="shared" si="14"/>
        <v>No</v>
      </c>
    </row>
    <row r="100" spans="1:12" x14ac:dyDescent="0.25">
      <c r="A100" s="44" t="s">
        <v>628</v>
      </c>
      <c r="B100" s="35" t="s">
        <v>213</v>
      </c>
      <c r="C100" s="36">
        <v>130</v>
      </c>
      <c r="D100" s="11" t="str">
        <f t="shared" si="11"/>
        <v>N/A</v>
      </c>
      <c r="E100" s="36">
        <v>137</v>
      </c>
      <c r="F100" s="11" t="str">
        <f t="shared" si="12"/>
        <v>N/A</v>
      </c>
      <c r="G100" s="36">
        <v>134</v>
      </c>
      <c r="H100" s="11" t="str">
        <f t="shared" si="13"/>
        <v>N/A</v>
      </c>
      <c r="I100" s="12">
        <v>5.3849999999999998</v>
      </c>
      <c r="J100" s="12">
        <v>-2.19</v>
      </c>
      <c r="K100" s="43" t="s">
        <v>739</v>
      </c>
      <c r="L100" s="9" t="str">
        <f t="shared" si="14"/>
        <v>Yes</v>
      </c>
    </row>
    <row r="101" spans="1:12" ht="25" x14ac:dyDescent="0.25">
      <c r="A101" s="44" t="s">
        <v>1453</v>
      </c>
      <c r="B101" s="35" t="s">
        <v>213</v>
      </c>
      <c r="C101" s="45">
        <v>3852.2692308000001</v>
      </c>
      <c r="D101" s="11" t="str">
        <f t="shared" si="11"/>
        <v>N/A</v>
      </c>
      <c r="E101" s="45">
        <v>3613.7372263000002</v>
      </c>
      <c r="F101" s="11" t="str">
        <f t="shared" si="12"/>
        <v>N/A</v>
      </c>
      <c r="G101" s="45">
        <v>5014.4029850999996</v>
      </c>
      <c r="H101" s="11" t="str">
        <f t="shared" si="13"/>
        <v>N/A</v>
      </c>
      <c r="I101" s="12">
        <v>-6.19</v>
      </c>
      <c r="J101" s="12">
        <v>38.76</v>
      </c>
      <c r="K101" s="43" t="s">
        <v>739</v>
      </c>
      <c r="L101" s="9" t="str">
        <f t="shared" si="14"/>
        <v>No</v>
      </c>
    </row>
    <row r="102" spans="1:12" ht="25" x14ac:dyDescent="0.25">
      <c r="A102" s="44" t="s">
        <v>629</v>
      </c>
      <c r="B102" s="35" t="s">
        <v>213</v>
      </c>
      <c r="C102" s="45">
        <v>1356941</v>
      </c>
      <c r="D102" s="11" t="str">
        <f t="shared" si="11"/>
        <v>N/A</v>
      </c>
      <c r="E102" s="45">
        <v>1363680</v>
      </c>
      <c r="F102" s="11" t="str">
        <f t="shared" si="12"/>
        <v>N/A</v>
      </c>
      <c r="G102" s="45">
        <v>1323704</v>
      </c>
      <c r="H102" s="11" t="str">
        <f t="shared" si="13"/>
        <v>N/A</v>
      </c>
      <c r="I102" s="12">
        <v>0.49659999999999999</v>
      </c>
      <c r="J102" s="12">
        <v>-2.93</v>
      </c>
      <c r="K102" s="43" t="s">
        <v>739</v>
      </c>
      <c r="L102" s="9" t="str">
        <f t="shared" si="14"/>
        <v>Yes</v>
      </c>
    </row>
    <row r="103" spans="1:12" x14ac:dyDescent="0.25">
      <c r="A103" s="44" t="s">
        <v>630</v>
      </c>
      <c r="B103" s="35" t="s">
        <v>213</v>
      </c>
      <c r="C103" s="36">
        <v>654</v>
      </c>
      <c r="D103" s="11" t="str">
        <f t="shared" si="11"/>
        <v>N/A</v>
      </c>
      <c r="E103" s="36">
        <v>638</v>
      </c>
      <c r="F103" s="11" t="str">
        <f t="shared" si="12"/>
        <v>N/A</v>
      </c>
      <c r="G103" s="36">
        <v>721</v>
      </c>
      <c r="H103" s="11" t="str">
        <f t="shared" si="13"/>
        <v>N/A</v>
      </c>
      <c r="I103" s="12">
        <v>-2.4500000000000002</v>
      </c>
      <c r="J103" s="12">
        <v>13.01</v>
      </c>
      <c r="K103" s="43" t="s">
        <v>739</v>
      </c>
      <c r="L103" s="9" t="str">
        <f t="shared" si="14"/>
        <v>Yes</v>
      </c>
    </row>
    <row r="104" spans="1:12" ht="25" x14ac:dyDescent="0.25">
      <c r="A104" s="44" t="s">
        <v>1454</v>
      </c>
      <c r="B104" s="35" t="s">
        <v>213</v>
      </c>
      <c r="C104" s="45">
        <v>2074.8333333</v>
      </c>
      <c r="D104" s="11" t="str">
        <f t="shared" si="11"/>
        <v>N/A</v>
      </c>
      <c r="E104" s="45">
        <v>2137.4294670999998</v>
      </c>
      <c r="F104" s="11" t="str">
        <f t="shared" si="12"/>
        <v>N/A</v>
      </c>
      <c r="G104" s="45">
        <v>1835.9278779000001</v>
      </c>
      <c r="H104" s="11" t="str">
        <f t="shared" si="13"/>
        <v>N/A</v>
      </c>
      <c r="I104" s="12">
        <v>3.0169999999999999</v>
      </c>
      <c r="J104" s="12">
        <v>-14.1</v>
      </c>
      <c r="K104" s="43" t="s">
        <v>739</v>
      </c>
      <c r="L104" s="9" t="str">
        <f t="shared" si="14"/>
        <v>Yes</v>
      </c>
    </row>
    <row r="105" spans="1:12" ht="25" x14ac:dyDescent="0.25">
      <c r="A105" s="44" t="s">
        <v>631</v>
      </c>
      <c r="B105" s="35" t="s">
        <v>213</v>
      </c>
      <c r="C105" s="45">
        <v>9639</v>
      </c>
      <c r="D105" s="11" t="str">
        <f t="shared" si="11"/>
        <v>N/A</v>
      </c>
      <c r="E105" s="45">
        <v>24680</v>
      </c>
      <c r="F105" s="11" t="str">
        <f t="shared" si="12"/>
        <v>N/A</v>
      </c>
      <c r="G105" s="45">
        <v>13232</v>
      </c>
      <c r="H105" s="11" t="str">
        <f t="shared" si="13"/>
        <v>N/A</v>
      </c>
      <c r="I105" s="12">
        <v>156</v>
      </c>
      <c r="J105" s="12">
        <v>-46.4</v>
      </c>
      <c r="K105" s="43" t="s">
        <v>739</v>
      </c>
      <c r="L105" s="9" t="str">
        <f t="shared" si="14"/>
        <v>No</v>
      </c>
    </row>
    <row r="106" spans="1:12" x14ac:dyDescent="0.25">
      <c r="A106" s="44" t="s">
        <v>632</v>
      </c>
      <c r="B106" s="35" t="s">
        <v>213</v>
      </c>
      <c r="C106" s="36">
        <v>11</v>
      </c>
      <c r="D106" s="11" t="str">
        <f t="shared" si="11"/>
        <v>N/A</v>
      </c>
      <c r="E106" s="36">
        <v>49</v>
      </c>
      <c r="F106" s="11" t="str">
        <f t="shared" si="12"/>
        <v>N/A</v>
      </c>
      <c r="G106" s="36">
        <v>15</v>
      </c>
      <c r="H106" s="11" t="str">
        <f t="shared" si="13"/>
        <v>N/A</v>
      </c>
      <c r="I106" s="12">
        <v>444.4</v>
      </c>
      <c r="J106" s="12">
        <v>-69.400000000000006</v>
      </c>
      <c r="K106" s="43" t="s">
        <v>739</v>
      </c>
      <c r="L106" s="9" t="str">
        <f t="shared" si="14"/>
        <v>No</v>
      </c>
    </row>
    <row r="107" spans="1:12" ht="25" x14ac:dyDescent="0.25">
      <c r="A107" s="44" t="s">
        <v>1455</v>
      </c>
      <c r="B107" s="35" t="s">
        <v>213</v>
      </c>
      <c r="C107" s="45">
        <v>1071</v>
      </c>
      <c r="D107" s="11" t="str">
        <f t="shared" si="11"/>
        <v>N/A</v>
      </c>
      <c r="E107" s="45">
        <v>503.67346938999998</v>
      </c>
      <c r="F107" s="11" t="str">
        <f t="shared" si="12"/>
        <v>N/A</v>
      </c>
      <c r="G107" s="45">
        <v>882.13333333000003</v>
      </c>
      <c r="H107" s="11" t="str">
        <f t="shared" si="13"/>
        <v>N/A</v>
      </c>
      <c r="I107" s="12">
        <v>-53</v>
      </c>
      <c r="J107" s="12">
        <v>75.14</v>
      </c>
      <c r="K107" s="43" t="s">
        <v>739</v>
      </c>
      <c r="L107" s="9" t="str">
        <f t="shared" si="14"/>
        <v>No</v>
      </c>
    </row>
    <row r="108" spans="1:12" ht="25" x14ac:dyDescent="0.25">
      <c r="A108" s="44" t="s">
        <v>633</v>
      </c>
      <c r="B108" s="35" t="s">
        <v>213</v>
      </c>
      <c r="C108" s="45">
        <v>250232</v>
      </c>
      <c r="D108" s="11" t="str">
        <f t="shared" si="11"/>
        <v>N/A</v>
      </c>
      <c r="E108" s="45">
        <v>247353</v>
      </c>
      <c r="F108" s="11" t="str">
        <f t="shared" si="12"/>
        <v>N/A</v>
      </c>
      <c r="G108" s="45">
        <v>268289</v>
      </c>
      <c r="H108" s="11" t="str">
        <f t="shared" si="13"/>
        <v>N/A</v>
      </c>
      <c r="I108" s="12">
        <v>-1.1499999999999999</v>
      </c>
      <c r="J108" s="12">
        <v>8.4640000000000004</v>
      </c>
      <c r="K108" s="43" t="s">
        <v>739</v>
      </c>
      <c r="L108" s="9" t="str">
        <f t="shared" si="14"/>
        <v>Yes</v>
      </c>
    </row>
    <row r="109" spans="1:12" x14ac:dyDescent="0.25">
      <c r="A109" s="44" t="s">
        <v>634</v>
      </c>
      <c r="B109" s="35" t="s">
        <v>213</v>
      </c>
      <c r="C109" s="36">
        <v>1110</v>
      </c>
      <c r="D109" s="11" t="str">
        <f t="shared" si="11"/>
        <v>N/A</v>
      </c>
      <c r="E109" s="36">
        <v>1127</v>
      </c>
      <c r="F109" s="11" t="str">
        <f t="shared" si="12"/>
        <v>N/A</v>
      </c>
      <c r="G109" s="36">
        <v>1218</v>
      </c>
      <c r="H109" s="11" t="str">
        <f t="shared" si="13"/>
        <v>N/A</v>
      </c>
      <c r="I109" s="12">
        <v>1.532</v>
      </c>
      <c r="J109" s="12">
        <v>8.0749999999999993</v>
      </c>
      <c r="K109" s="43" t="s">
        <v>739</v>
      </c>
      <c r="L109" s="9" t="str">
        <f t="shared" si="14"/>
        <v>Yes</v>
      </c>
    </row>
    <row r="110" spans="1:12" ht="25" x14ac:dyDescent="0.25">
      <c r="A110" s="44" t="s">
        <v>1456</v>
      </c>
      <c r="B110" s="35" t="s">
        <v>213</v>
      </c>
      <c r="C110" s="45">
        <v>225.43423422999999</v>
      </c>
      <c r="D110" s="11" t="str">
        <f t="shared" si="11"/>
        <v>N/A</v>
      </c>
      <c r="E110" s="45">
        <v>219.47914818000001</v>
      </c>
      <c r="F110" s="11" t="str">
        <f t="shared" si="12"/>
        <v>N/A</v>
      </c>
      <c r="G110" s="45">
        <v>220.27011494000001</v>
      </c>
      <c r="H110" s="11" t="str">
        <f t="shared" si="13"/>
        <v>N/A</v>
      </c>
      <c r="I110" s="12">
        <v>-2.64</v>
      </c>
      <c r="J110" s="12">
        <v>0.3604</v>
      </c>
      <c r="K110" s="43" t="s">
        <v>739</v>
      </c>
      <c r="L110" s="9" t="str">
        <f t="shared" si="14"/>
        <v>Yes</v>
      </c>
    </row>
    <row r="111" spans="1:12" x14ac:dyDescent="0.25">
      <c r="A111" s="44" t="s">
        <v>635</v>
      </c>
      <c r="B111" s="35" t="s">
        <v>213</v>
      </c>
      <c r="C111" s="45">
        <v>1372411</v>
      </c>
      <c r="D111" s="11" t="str">
        <f t="shared" si="11"/>
        <v>N/A</v>
      </c>
      <c r="E111" s="45">
        <v>952659</v>
      </c>
      <c r="F111" s="11" t="str">
        <f t="shared" si="12"/>
        <v>N/A</v>
      </c>
      <c r="G111" s="45">
        <v>860443</v>
      </c>
      <c r="H111" s="11" t="str">
        <f t="shared" si="13"/>
        <v>N/A</v>
      </c>
      <c r="I111" s="12">
        <v>-30.6</v>
      </c>
      <c r="J111" s="12">
        <v>-9.68</v>
      </c>
      <c r="K111" s="43" t="s">
        <v>739</v>
      </c>
      <c r="L111" s="9" t="str">
        <f t="shared" si="14"/>
        <v>Yes</v>
      </c>
    </row>
    <row r="112" spans="1:12" x14ac:dyDescent="0.25">
      <c r="A112" s="44" t="s">
        <v>636</v>
      </c>
      <c r="B112" s="35" t="s">
        <v>213</v>
      </c>
      <c r="C112" s="36">
        <v>125</v>
      </c>
      <c r="D112" s="11" t="str">
        <f t="shared" si="11"/>
        <v>N/A</v>
      </c>
      <c r="E112" s="36">
        <v>102</v>
      </c>
      <c r="F112" s="11" t="str">
        <f t="shared" si="12"/>
        <v>N/A</v>
      </c>
      <c r="G112" s="36">
        <v>81</v>
      </c>
      <c r="H112" s="11" t="str">
        <f t="shared" si="13"/>
        <v>N/A</v>
      </c>
      <c r="I112" s="12">
        <v>-18.399999999999999</v>
      </c>
      <c r="J112" s="12">
        <v>-20.6</v>
      </c>
      <c r="K112" s="43" t="s">
        <v>739</v>
      </c>
      <c r="L112" s="9" t="str">
        <f t="shared" si="14"/>
        <v>Yes</v>
      </c>
    </row>
    <row r="113" spans="1:12" x14ac:dyDescent="0.25">
      <c r="A113" s="44" t="s">
        <v>1457</v>
      </c>
      <c r="B113" s="35" t="s">
        <v>213</v>
      </c>
      <c r="C113" s="45">
        <v>10979.288</v>
      </c>
      <c r="D113" s="11" t="str">
        <f t="shared" si="11"/>
        <v>N/A</v>
      </c>
      <c r="E113" s="45">
        <v>9339.7941176000004</v>
      </c>
      <c r="F113" s="11" t="str">
        <f t="shared" si="12"/>
        <v>N/A</v>
      </c>
      <c r="G113" s="45">
        <v>10622.753086000001</v>
      </c>
      <c r="H113" s="11" t="str">
        <f t="shared" si="13"/>
        <v>N/A</v>
      </c>
      <c r="I113" s="12">
        <v>-14.9</v>
      </c>
      <c r="J113" s="12">
        <v>13.74</v>
      </c>
      <c r="K113" s="43" t="s">
        <v>739</v>
      </c>
      <c r="L113" s="9" t="str">
        <f t="shared" si="14"/>
        <v>Yes</v>
      </c>
    </row>
    <row r="114" spans="1:12" ht="25" x14ac:dyDescent="0.25">
      <c r="A114" s="44" t="s">
        <v>637</v>
      </c>
      <c r="B114" s="35" t="s">
        <v>213</v>
      </c>
      <c r="C114" s="45">
        <v>36681</v>
      </c>
      <c r="D114" s="11" t="str">
        <f t="shared" si="11"/>
        <v>N/A</v>
      </c>
      <c r="E114" s="45">
        <v>31572</v>
      </c>
      <c r="F114" s="11" t="str">
        <f t="shared" si="12"/>
        <v>N/A</v>
      </c>
      <c r="G114" s="45">
        <v>26743</v>
      </c>
      <c r="H114" s="11" t="str">
        <f t="shared" si="13"/>
        <v>N/A</v>
      </c>
      <c r="I114" s="12">
        <v>-13.9</v>
      </c>
      <c r="J114" s="12">
        <v>-15.3</v>
      </c>
      <c r="K114" s="43" t="s">
        <v>739</v>
      </c>
      <c r="L114" s="9" t="str">
        <f>IF(J114="Div by 0", "N/A", IF(OR(J114="N/A",K114="N/A"),"N/A", IF(J114&gt;VALUE(MID(K114,1,2)), "No", IF(J114&lt;-1*VALUE(MID(K114,1,2)), "No", "Yes"))))</f>
        <v>Yes</v>
      </c>
    </row>
    <row r="115" spans="1:12" x14ac:dyDescent="0.25">
      <c r="A115" s="44" t="s">
        <v>638</v>
      </c>
      <c r="B115" s="35" t="s">
        <v>213</v>
      </c>
      <c r="C115" s="36">
        <v>534</v>
      </c>
      <c r="D115" s="11" t="str">
        <f t="shared" si="11"/>
        <v>N/A</v>
      </c>
      <c r="E115" s="36">
        <v>499</v>
      </c>
      <c r="F115" s="11" t="str">
        <f t="shared" si="12"/>
        <v>N/A</v>
      </c>
      <c r="G115" s="36">
        <v>440</v>
      </c>
      <c r="H115" s="11" t="str">
        <f t="shared" si="13"/>
        <v>N/A</v>
      </c>
      <c r="I115" s="12">
        <v>-6.55</v>
      </c>
      <c r="J115" s="12">
        <v>-11.8</v>
      </c>
      <c r="K115" s="43" t="s">
        <v>739</v>
      </c>
      <c r="L115" s="9" t="str">
        <f t="shared" ref="L115:L119" si="15">IF(J115="Div by 0", "N/A", IF(OR(J115="N/A",K115="N/A"),"N/A", IF(J115&gt;VALUE(MID(K115,1,2)), "No", IF(J115&lt;-1*VALUE(MID(K115,1,2)), "No", "Yes"))))</f>
        <v>Yes</v>
      </c>
    </row>
    <row r="116" spans="1:12" ht="25" x14ac:dyDescent="0.25">
      <c r="A116" s="44" t="s">
        <v>1458</v>
      </c>
      <c r="B116" s="35" t="s">
        <v>213</v>
      </c>
      <c r="C116" s="45">
        <v>68.691011235999994</v>
      </c>
      <c r="D116" s="11" t="str">
        <f t="shared" si="11"/>
        <v>N/A</v>
      </c>
      <c r="E116" s="45">
        <v>63.270541082000001</v>
      </c>
      <c r="F116" s="11" t="str">
        <f t="shared" si="12"/>
        <v>N/A</v>
      </c>
      <c r="G116" s="45">
        <v>60.779545454999997</v>
      </c>
      <c r="H116" s="11" t="str">
        <f t="shared" si="13"/>
        <v>N/A</v>
      </c>
      <c r="I116" s="12">
        <v>-7.89</v>
      </c>
      <c r="J116" s="12">
        <v>-3.94</v>
      </c>
      <c r="K116" s="43" t="s">
        <v>739</v>
      </c>
      <c r="L116" s="9" t="str">
        <f t="shared" si="15"/>
        <v>Yes</v>
      </c>
    </row>
    <row r="117" spans="1:12" ht="25" x14ac:dyDescent="0.25">
      <c r="A117" s="44" t="s">
        <v>639</v>
      </c>
      <c r="B117" s="35" t="s">
        <v>213</v>
      </c>
      <c r="C117" s="45">
        <v>0</v>
      </c>
      <c r="D117" s="11" t="str">
        <f t="shared" si="11"/>
        <v>N/A</v>
      </c>
      <c r="E117" s="45">
        <v>0</v>
      </c>
      <c r="F117" s="11" t="str">
        <f t="shared" si="12"/>
        <v>N/A</v>
      </c>
      <c r="G117" s="45">
        <v>0</v>
      </c>
      <c r="H117" s="11" t="str">
        <f t="shared" si="13"/>
        <v>N/A</v>
      </c>
      <c r="I117" s="12" t="s">
        <v>1746</v>
      </c>
      <c r="J117" s="12" t="s">
        <v>1746</v>
      </c>
      <c r="K117" s="43" t="s">
        <v>739</v>
      </c>
      <c r="L117" s="9" t="str">
        <f t="shared" si="15"/>
        <v>N/A</v>
      </c>
    </row>
    <row r="118" spans="1:12" x14ac:dyDescent="0.25">
      <c r="A118" s="44" t="s">
        <v>640</v>
      </c>
      <c r="B118" s="35" t="s">
        <v>213</v>
      </c>
      <c r="C118" s="36">
        <v>0</v>
      </c>
      <c r="D118" s="11" t="str">
        <f t="shared" si="11"/>
        <v>N/A</v>
      </c>
      <c r="E118" s="36">
        <v>0</v>
      </c>
      <c r="F118" s="11" t="str">
        <f t="shared" si="12"/>
        <v>N/A</v>
      </c>
      <c r="G118" s="36">
        <v>0</v>
      </c>
      <c r="H118" s="11" t="str">
        <f t="shared" si="13"/>
        <v>N/A</v>
      </c>
      <c r="I118" s="12" t="s">
        <v>1746</v>
      </c>
      <c r="J118" s="12" t="s">
        <v>1746</v>
      </c>
      <c r="K118" s="43" t="s">
        <v>739</v>
      </c>
      <c r="L118" s="9" t="str">
        <f t="shared" si="15"/>
        <v>N/A</v>
      </c>
    </row>
    <row r="119" spans="1:12" ht="25" x14ac:dyDescent="0.25">
      <c r="A119" s="44" t="s">
        <v>1459</v>
      </c>
      <c r="B119" s="35" t="s">
        <v>213</v>
      </c>
      <c r="C119" s="45" t="s">
        <v>1746</v>
      </c>
      <c r="D119" s="11" t="str">
        <f t="shared" si="11"/>
        <v>N/A</v>
      </c>
      <c r="E119" s="45" t="s">
        <v>1746</v>
      </c>
      <c r="F119" s="11" t="str">
        <f t="shared" si="12"/>
        <v>N/A</v>
      </c>
      <c r="G119" s="45" t="s">
        <v>1746</v>
      </c>
      <c r="H119" s="11" t="str">
        <f t="shared" si="13"/>
        <v>N/A</v>
      </c>
      <c r="I119" s="12" t="s">
        <v>1746</v>
      </c>
      <c r="J119" s="12" t="s">
        <v>1746</v>
      </c>
      <c r="K119" s="43" t="s">
        <v>739</v>
      </c>
      <c r="L119" s="9" t="str">
        <f t="shared" si="15"/>
        <v>N/A</v>
      </c>
    </row>
    <row r="120" spans="1:12" ht="25" x14ac:dyDescent="0.25">
      <c r="A120" s="44" t="s">
        <v>641</v>
      </c>
      <c r="B120" s="35" t="s">
        <v>213</v>
      </c>
      <c r="C120" s="45">
        <v>4150541</v>
      </c>
      <c r="D120" s="11" t="str">
        <f t="shared" si="11"/>
        <v>N/A</v>
      </c>
      <c r="E120" s="45">
        <v>4386398</v>
      </c>
      <c r="F120" s="11" t="str">
        <f t="shared" si="12"/>
        <v>N/A</v>
      </c>
      <c r="G120" s="45">
        <v>4458135</v>
      </c>
      <c r="H120" s="11" t="str">
        <f t="shared" si="13"/>
        <v>N/A</v>
      </c>
      <c r="I120" s="12">
        <v>5.6829999999999998</v>
      </c>
      <c r="J120" s="12">
        <v>1.635</v>
      </c>
      <c r="K120" s="43" t="s">
        <v>739</v>
      </c>
      <c r="L120" s="9" t="str">
        <f t="shared" ref="L120:L131" si="16">IF(J120="Div by 0", "N/A", IF(K120="N/A","N/A", IF(J120&gt;VALUE(MID(K120,1,2)), "No", IF(J120&lt;-1*VALUE(MID(K120,1,2)), "No", "Yes"))))</f>
        <v>Yes</v>
      </c>
    </row>
    <row r="121" spans="1:12" x14ac:dyDescent="0.25">
      <c r="A121" s="44" t="s">
        <v>642</v>
      </c>
      <c r="B121" s="35" t="s">
        <v>213</v>
      </c>
      <c r="C121" s="36">
        <v>6405</v>
      </c>
      <c r="D121" s="11" t="str">
        <f t="shared" si="11"/>
        <v>N/A</v>
      </c>
      <c r="E121" s="36">
        <v>6521</v>
      </c>
      <c r="F121" s="11" t="str">
        <f t="shared" si="12"/>
        <v>N/A</v>
      </c>
      <c r="G121" s="36">
        <v>6654</v>
      </c>
      <c r="H121" s="11" t="str">
        <f t="shared" si="13"/>
        <v>N/A</v>
      </c>
      <c r="I121" s="12">
        <v>1.8109999999999999</v>
      </c>
      <c r="J121" s="12">
        <v>2.04</v>
      </c>
      <c r="K121" s="43" t="s">
        <v>739</v>
      </c>
      <c r="L121" s="9" t="str">
        <f t="shared" si="16"/>
        <v>Yes</v>
      </c>
    </row>
    <row r="122" spans="1:12" ht="25" x14ac:dyDescent="0.25">
      <c r="A122" s="44" t="s">
        <v>1460</v>
      </c>
      <c r="B122" s="35" t="s">
        <v>213</v>
      </c>
      <c r="C122" s="45">
        <v>648.01576893000004</v>
      </c>
      <c r="D122" s="11" t="str">
        <f t="shared" si="11"/>
        <v>N/A</v>
      </c>
      <c r="E122" s="45">
        <v>672.65726115999996</v>
      </c>
      <c r="F122" s="11" t="str">
        <f t="shared" si="12"/>
        <v>N/A</v>
      </c>
      <c r="G122" s="45">
        <v>669.99323715000003</v>
      </c>
      <c r="H122" s="11" t="str">
        <f t="shared" si="13"/>
        <v>N/A</v>
      </c>
      <c r="I122" s="12">
        <v>3.8029999999999999</v>
      </c>
      <c r="J122" s="12">
        <v>-0.39600000000000002</v>
      </c>
      <c r="K122" s="43" t="s">
        <v>739</v>
      </c>
      <c r="L122" s="9" t="str">
        <f t="shared" si="16"/>
        <v>Yes</v>
      </c>
    </row>
    <row r="123" spans="1:12" ht="25" x14ac:dyDescent="0.25">
      <c r="A123" s="44" t="s">
        <v>643</v>
      </c>
      <c r="B123" s="35" t="s">
        <v>213</v>
      </c>
      <c r="C123" s="45">
        <v>1785947</v>
      </c>
      <c r="D123" s="11" t="str">
        <f t="shared" ref="D123:D131" si="17">IF($B123="N/A","N/A",IF(C123&gt;10,"No",IF(C123&lt;-10,"No","Yes")))</f>
        <v>N/A</v>
      </c>
      <c r="E123" s="45">
        <v>1735287</v>
      </c>
      <c r="F123" s="11" t="str">
        <f t="shared" ref="F123:F131" si="18">IF($B123="N/A","N/A",IF(E123&gt;10,"No",IF(E123&lt;-10,"No","Yes")))</f>
        <v>N/A</v>
      </c>
      <c r="G123" s="45">
        <v>1639531</v>
      </c>
      <c r="H123" s="11" t="str">
        <f t="shared" ref="H123:H131" si="19">IF($B123="N/A","N/A",IF(G123&gt;10,"No",IF(G123&lt;-10,"No","Yes")))</f>
        <v>N/A</v>
      </c>
      <c r="I123" s="12">
        <v>-2.84</v>
      </c>
      <c r="J123" s="12">
        <v>-5.52</v>
      </c>
      <c r="K123" s="43" t="s">
        <v>739</v>
      </c>
      <c r="L123" s="9" t="str">
        <f t="shared" si="16"/>
        <v>Yes</v>
      </c>
    </row>
    <row r="124" spans="1:12" x14ac:dyDescent="0.25">
      <c r="A124" s="44" t="s">
        <v>644</v>
      </c>
      <c r="B124" s="35" t="s">
        <v>213</v>
      </c>
      <c r="C124" s="36">
        <v>50</v>
      </c>
      <c r="D124" s="11" t="str">
        <f t="shared" si="17"/>
        <v>N/A</v>
      </c>
      <c r="E124" s="36">
        <v>48</v>
      </c>
      <c r="F124" s="11" t="str">
        <f t="shared" si="18"/>
        <v>N/A</v>
      </c>
      <c r="G124" s="36">
        <v>44</v>
      </c>
      <c r="H124" s="11" t="str">
        <f t="shared" si="19"/>
        <v>N/A</v>
      </c>
      <c r="I124" s="12">
        <v>-4</v>
      </c>
      <c r="J124" s="12">
        <v>-8.33</v>
      </c>
      <c r="K124" s="43" t="s">
        <v>739</v>
      </c>
      <c r="L124" s="9" t="str">
        <f t="shared" si="16"/>
        <v>Yes</v>
      </c>
    </row>
    <row r="125" spans="1:12" ht="25" x14ac:dyDescent="0.25">
      <c r="A125" s="44" t="s">
        <v>1461</v>
      </c>
      <c r="B125" s="35" t="s">
        <v>213</v>
      </c>
      <c r="C125" s="45">
        <v>35718.94</v>
      </c>
      <c r="D125" s="11" t="str">
        <f t="shared" si="17"/>
        <v>N/A</v>
      </c>
      <c r="E125" s="45">
        <v>36151.8125</v>
      </c>
      <c r="F125" s="11" t="str">
        <f t="shared" si="18"/>
        <v>N/A</v>
      </c>
      <c r="G125" s="45">
        <v>37262.068182000003</v>
      </c>
      <c r="H125" s="11" t="str">
        <f t="shared" si="19"/>
        <v>N/A</v>
      </c>
      <c r="I125" s="12">
        <v>1.212</v>
      </c>
      <c r="J125" s="12">
        <v>3.0710000000000002</v>
      </c>
      <c r="K125" s="43" t="s">
        <v>739</v>
      </c>
      <c r="L125" s="9" t="str">
        <f t="shared" si="16"/>
        <v>Yes</v>
      </c>
    </row>
    <row r="126" spans="1:12" ht="25" x14ac:dyDescent="0.25">
      <c r="A126" s="44" t="s">
        <v>645</v>
      </c>
      <c r="B126" s="35" t="s">
        <v>213</v>
      </c>
      <c r="C126" s="45">
        <v>88100159</v>
      </c>
      <c r="D126" s="11" t="str">
        <f t="shared" si="17"/>
        <v>N/A</v>
      </c>
      <c r="E126" s="45">
        <v>93836876</v>
      </c>
      <c r="F126" s="11" t="str">
        <f t="shared" si="18"/>
        <v>N/A</v>
      </c>
      <c r="G126" s="45">
        <v>97034689</v>
      </c>
      <c r="H126" s="11" t="str">
        <f t="shared" si="19"/>
        <v>N/A</v>
      </c>
      <c r="I126" s="12">
        <v>6.5119999999999996</v>
      </c>
      <c r="J126" s="12">
        <v>3.4079999999999999</v>
      </c>
      <c r="K126" s="43" t="s">
        <v>739</v>
      </c>
      <c r="L126" s="9" t="str">
        <f t="shared" si="16"/>
        <v>Yes</v>
      </c>
    </row>
    <row r="127" spans="1:12" x14ac:dyDescent="0.25">
      <c r="A127" s="44" t="s">
        <v>646</v>
      </c>
      <c r="B127" s="35" t="s">
        <v>213</v>
      </c>
      <c r="C127" s="36">
        <v>7947</v>
      </c>
      <c r="D127" s="11" t="str">
        <f t="shared" si="17"/>
        <v>N/A</v>
      </c>
      <c r="E127" s="36">
        <v>6330</v>
      </c>
      <c r="F127" s="11" t="str">
        <f t="shared" si="18"/>
        <v>N/A</v>
      </c>
      <c r="G127" s="36">
        <v>6691</v>
      </c>
      <c r="H127" s="11" t="str">
        <f t="shared" si="19"/>
        <v>N/A</v>
      </c>
      <c r="I127" s="12">
        <v>-20.3</v>
      </c>
      <c r="J127" s="12">
        <v>5.7030000000000003</v>
      </c>
      <c r="K127" s="43" t="s">
        <v>739</v>
      </c>
      <c r="L127" s="9" t="str">
        <f t="shared" si="16"/>
        <v>Yes</v>
      </c>
    </row>
    <row r="128" spans="1:12" ht="25" x14ac:dyDescent="0.25">
      <c r="A128" s="44" t="s">
        <v>1462</v>
      </c>
      <c r="B128" s="35" t="s">
        <v>213</v>
      </c>
      <c r="C128" s="45">
        <v>11085.964389000001</v>
      </c>
      <c r="D128" s="11" t="str">
        <f t="shared" si="17"/>
        <v>N/A</v>
      </c>
      <c r="E128" s="45">
        <v>14824.151027</v>
      </c>
      <c r="F128" s="11" t="str">
        <f t="shared" si="18"/>
        <v>N/A</v>
      </c>
      <c r="G128" s="45">
        <v>14502.270064</v>
      </c>
      <c r="H128" s="11" t="str">
        <f t="shared" si="19"/>
        <v>N/A</v>
      </c>
      <c r="I128" s="12">
        <v>33.72</v>
      </c>
      <c r="J128" s="12">
        <v>-2.17</v>
      </c>
      <c r="K128" s="43" t="s">
        <v>739</v>
      </c>
      <c r="L128" s="9" t="str">
        <f t="shared" si="16"/>
        <v>Yes</v>
      </c>
    </row>
    <row r="129" spans="1:12" ht="25" x14ac:dyDescent="0.25">
      <c r="A129" s="44" t="s">
        <v>647</v>
      </c>
      <c r="B129" s="35" t="s">
        <v>213</v>
      </c>
      <c r="C129" s="45">
        <v>0</v>
      </c>
      <c r="D129" s="11" t="str">
        <f t="shared" si="17"/>
        <v>N/A</v>
      </c>
      <c r="E129" s="45">
        <v>0</v>
      </c>
      <c r="F129" s="11" t="str">
        <f t="shared" si="18"/>
        <v>N/A</v>
      </c>
      <c r="G129" s="45">
        <v>0</v>
      </c>
      <c r="H129" s="11" t="str">
        <f t="shared" si="19"/>
        <v>N/A</v>
      </c>
      <c r="I129" s="12" t="s">
        <v>1746</v>
      </c>
      <c r="J129" s="12" t="s">
        <v>1746</v>
      </c>
      <c r="K129" s="43" t="s">
        <v>739</v>
      </c>
      <c r="L129" s="9" t="str">
        <f t="shared" si="16"/>
        <v>N/A</v>
      </c>
    </row>
    <row r="130" spans="1:12" x14ac:dyDescent="0.25">
      <c r="A130" s="44" t="s">
        <v>648</v>
      </c>
      <c r="B130" s="35" t="s">
        <v>213</v>
      </c>
      <c r="C130" s="36">
        <v>0</v>
      </c>
      <c r="D130" s="11" t="str">
        <f t="shared" si="17"/>
        <v>N/A</v>
      </c>
      <c r="E130" s="36">
        <v>0</v>
      </c>
      <c r="F130" s="11" t="str">
        <f t="shared" si="18"/>
        <v>N/A</v>
      </c>
      <c r="G130" s="36">
        <v>0</v>
      </c>
      <c r="H130" s="11" t="str">
        <f t="shared" si="19"/>
        <v>N/A</v>
      </c>
      <c r="I130" s="12" t="s">
        <v>1746</v>
      </c>
      <c r="J130" s="12" t="s">
        <v>1746</v>
      </c>
      <c r="K130" s="43" t="s">
        <v>739</v>
      </c>
      <c r="L130" s="9" t="str">
        <f t="shared" si="16"/>
        <v>N/A</v>
      </c>
    </row>
    <row r="131" spans="1:12" ht="25" x14ac:dyDescent="0.25">
      <c r="A131" s="44" t="s">
        <v>1463</v>
      </c>
      <c r="B131" s="35" t="s">
        <v>213</v>
      </c>
      <c r="C131" s="45" t="s">
        <v>1746</v>
      </c>
      <c r="D131" s="11" t="str">
        <f t="shared" si="17"/>
        <v>N/A</v>
      </c>
      <c r="E131" s="45" t="s">
        <v>1746</v>
      </c>
      <c r="F131" s="11" t="str">
        <f t="shared" si="18"/>
        <v>N/A</v>
      </c>
      <c r="G131" s="45" t="s">
        <v>1746</v>
      </c>
      <c r="H131" s="11" t="str">
        <f t="shared" si="19"/>
        <v>N/A</v>
      </c>
      <c r="I131" s="12" t="s">
        <v>1746</v>
      </c>
      <c r="J131" s="12" t="s">
        <v>1746</v>
      </c>
      <c r="K131" s="43" t="s">
        <v>739</v>
      </c>
      <c r="L131" s="9" t="str">
        <f t="shared" si="16"/>
        <v>N/A</v>
      </c>
    </row>
    <row r="132" spans="1:12" x14ac:dyDescent="0.25">
      <c r="A132" s="44" t="s">
        <v>1464</v>
      </c>
      <c r="B132" s="35" t="s">
        <v>213</v>
      </c>
      <c r="C132" s="45">
        <v>383.89021458000002</v>
      </c>
      <c r="D132" s="11" t="str">
        <f t="shared" ref="D132:D143" si="20">IF($B132="N/A","N/A",IF(C132&gt;10,"No",IF(C132&lt;-10,"No","Yes")))</f>
        <v>N/A</v>
      </c>
      <c r="E132" s="45">
        <v>368.95021041000001</v>
      </c>
      <c r="F132" s="11" t="str">
        <f t="shared" ref="F132:F143" si="21">IF($B132="N/A","N/A",IF(E132&gt;10,"No",IF(E132&lt;-10,"No","Yes")))</f>
        <v>N/A</v>
      </c>
      <c r="G132" s="45">
        <v>357.43931427000001</v>
      </c>
      <c r="H132" s="11" t="str">
        <f t="shared" ref="H132:H143" si="22">IF($B132="N/A","N/A",IF(G132&gt;10,"No",IF(G132&lt;-10,"No","Yes")))</f>
        <v>N/A</v>
      </c>
      <c r="I132" s="12">
        <v>-3.89</v>
      </c>
      <c r="J132" s="12">
        <v>-3.12</v>
      </c>
      <c r="K132" s="43" t="s">
        <v>739</v>
      </c>
      <c r="L132" s="9" t="str">
        <f t="shared" ref="L132:L143" si="23">IF(J132="Div by 0", "N/A", IF(K132="N/A","N/A", IF(J132&gt;VALUE(MID(K132,1,2)), "No", IF(J132&lt;-1*VALUE(MID(K132,1,2)), "No", "Yes"))))</f>
        <v>Yes</v>
      </c>
    </row>
    <row r="133" spans="1:12" x14ac:dyDescent="0.25">
      <c r="A133" s="44" t="s">
        <v>1465</v>
      </c>
      <c r="B133" s="35" t="s">
        <v>213</v>
      </c>
      <c r="C133" s="45">
        <v>366.51063829999998</v>
      </c>
      <c r="D133" s="11" t="str">
        <f t="shared" si="20"/>
        <v>N/A</v>
      </c>
      <c r="E133" s="45">
        <v>315.95538210000001</v>
      </c>
      <c r="F133" s="11" t="str">
        <f t="shared" si="21"/>
        <v>N/A</v>
      </c>
      <c r="G133" s="45">
        <v>295.07239564000002</v>
      </c>
      <c r="H133" s="11" t="str">
        <f t="shared" si="22"/>
        <v>N/A</v>
      </c>
      <c r="I133" s="12">
        <v>-13.8</v>
      </c>
      <c r="J133" s="12">
        <v>-6.61</v>
      </c>
      <c r="K133" s="43" t="s">
        <v>739</v>
      </c>
      <c r="L133" s="9" t="str">
        <f t="shared" si="23"/>
        <v>Yes</v>
      </c>
    </row>
    <row r="134" spans="1:12" x14ac:dyDescent="0.25">
      <c r="A134" s="44" t="s">
        <v>1466</v>
      </c>
      <c r="B134" s="35" t="s">
        <v>213</v>
      </c>
      <c r="C134" s="45">
        <v>350.96259736000002</v>
      </c>
      <c r="D134" s="11" t="str">
        <f t="shared" si="20"/>
        <v>N/A</v>
      </c>
      <c r="E134" s="45">
        <v>342.91692573</v>
      </c>
      <c r="F134" s="11" t="str">
        <f t="shared" si="21"/>
        <v>N/A</v>
      </c>
      <c r="G134" s="45">
        <v>369.41973683999998</v>
      </c>
      <c r="H134" s="11" t="str">
        <f t="shared" si="22"/>
        <v>N/A</v>
      </c>
      <c r="I134" s="12">
        <v>-2.29</v>
      </c>
      <c r="J134" s="12">
        <v>7.7290000000000001</v>
      </c>
      <c r="K134" s="43" t="s">
        <v>739</v>
      </c>
      <c r="L134" s="9" t="str">
        <f t="shared" si="23"/>
        <v>Yes</v>
      </c>
    </row>
    <row r="135" spans="1:12" x14ac:dyDescent="0.25">
      <c r="A135" s="44" t="s">
        <v>1467</v>
      </c>
      <c r="B135" s="35" t="s">
        <v>213</v>
      </c>
      <c r="C135" s="45">
        <v>5078.4409108999998</v>
      </c>
      <c r="D135" s="11" t="str">
        <f t="shared" si="20"/>
        <v>N/A</v>
      </c>
      <c r="E135" s="45">
        <v>4861.0807087000003</v>
      </c>
      <c r="F135" s="11" t="str">
        <f t="shared" si="21"/>
        <v>N/A</v>
      </c>
      <c r="G135" s="45">
        <v>4666.8397247000003</v>
      </c>
      <c r="H135" s="11" t="str">
        <f t="shared" si="22"/>
        <v>N/A</v>
      </c>
      <c r="I135" s="12">
        <v>-4.28</v>
      </c>
      <c r="J135" s="12">
        <v>-4</v>
      </c>
      <c r="K135" s="43" t="s">
        <v>739</v>
      </c>
      <c r="L135" s="9" t="str">
        <f t="shared" si="23"/>
        <v>Yes</v>
      </c>
    </row>
    <row r="136" spans="1:12" x14ac:dyDescent="0.25">
      <c r="A136" s="44" t="s">
        <v>1468</v>
      </c>
      <c r="B136" s="35" t="s">
        <v>213</v>
      </c>
      <c r="C136" s="45">
        <v>9946.7495163999993</v>
      </c>
      <c r="D136" s="11" t="str">
        <f t="shared" si="20"/>
        <v>N/A</v>
      </c>
      <c r="E136" s="45">
        <v>9734.3147344999998</v>
      </c>
      <c r="F136" s="11" t="str">
        <f t="shared" si="21"/>
        <v>N/A</v>
      </c>
      <c r="G136" s="45">
        <v>9321.1675441999996</v>
      </c>
      <c r="H136" s="11" t="str">
        <f t="shared" si="22"/>
        <v>N/A</v>
      </c>
      <c r="I136" s="12">
        <v>-2.14</v>
      </c>
      <c r="J136" s="12">
        <v>-4.24</v>
      </c>
      <c r="K136" s="43" t="s">
        <v>739</v>
      </c>
      <c r="L136" s="9" t="str">
        <f t="shared" si="23"/>
        <v>Yes</v>
      </c>
    </row>
    <row r="137" spans="1:12" x14ac:dyDescent="0.25">
      <c r="A137" s="44" t="s">
        <v>1469</v>
      </c>
      <c r="B137" s="35" t="s">
        <v>213</v>
      </c>
      <c r="C137" s="45">
        <v>821.86804927000003</v>
      </c>
      <c r="D137" s="11" t="str">
        <f t="shared" si="20"/>
        <v>N/A</v>
      </c>
      <c r="E137" s="45">
        <v>751.95552677000001</v>
      </c>
      <c r="F137" s="11" t="str">
        <f t="shared" si="21"/>
        <v>N/A</v>
      </c>
      <c r="G137" s="45">
        <v>823.48848683999995</v>
      </c>
      <c r="H137" s="11" t="str">
        <f t="shared" si="22"/>
        <v>N/A</v>
      </c>
      <c r="I137" s="12">
        <v>-8.51</v>
      </c>
      <c r="J137" s="12">
        <v>9.5129999999999999</v>
      </c>
      <c r="K137" s="43" t="s">
        <v>739</v>
      </c>
      <c r="L137" s="9" t="str">
        <f t="shared" si="23"/>
        <v>Yes</v>
      </c>
    </row>
    <row r="138" spans="1:12" x14ac:dyDescent="0.25">
      <c r="A138" s="44" t="s">
        <v>1470</v>
      </c>
      <c r="B138" s="35" t="s">
        <v>213</v>
      </c>
      <c r="C138" s="45">
        <v>330.96606631999998</v>
      </c>
      <c r="D138" s="11" t="str">
        <f t="shared" si="20"/>
        <v>N/A</v>
      </c>
      <c r="E138" s="45">
        <v>321.68881506000002</v>
      </c>
      <c r="F138" s="11" t="str">
        <f t="shared" si="21"/>
        <v>N/A</v>
      </c>
      <c r="G138" s="45">
        <v>299.85609849999997</v>
      </c>
      <c r="H138" s="11" t="str">
        <f t="shared" si="22"/>
        <v>N/A</v>
      </c>
      <c r="I138" s="12">
        <v>-2.8</v>
      </c>
      <c r="J138" s="12">
        <v>-6.79</v>
      </c>
      <c r="K138" s="43" t="s">
        <v>739</v>
      </c>
      <c r="L138" s="9" t="str">
        <f t="shared" si="23"/>
        <v>Yes</v>
      </c>
    </row>
    <row r="139" spans="1:12" x14ac:dyDescent="0.25">
      <c r="A139" s="44" t="s">
        <v>1471</v>
      </c>
      <c r="B139" s="35" t="s">
        <v>213</v>
      </c>
      <c r="C139" s="45">
        <v>172.72485492999999</v>
      </c>
      <c r="D139" s="11" t="str">
        <f t="shared" si="20"/>
        <v>N/A</v>
      </c>
      <c r="E139" s="45">
        <v>168.73768912</v>
      </c>
      <c r="F139" s="11" t="str">
        <f t="shared" si="21"/>
        <v>N/A</v>
      </c>
      <c r="G139" s="45">
        <v>160.32418201999999</v>
      </c>
      <c r="H139" s="11" t="str">
        <f t="shared" si="22"/>
        <v>N/A</v>
      </c>
      <c r="I139" s="12">
        <v>-2.31</v>
      </c>
      <c r="J139" s="12">
        <v>-4.99</v>
      </c>
      <c r="K139" s="43" t="s">
        <v>739</v>
      </c>
      <c r="L139" s="9" t="str">
        <f t="shared" si="23"/>
        <v>Yes</v>
      </c>
    </row>
    <row r="140" spans="1:12" x14ac:dyDescent="0.25">
      <c r="A140" s="44" t="s">
        <v>1472</v>
      </c>
      <c r="B140" s="35" t="s">
        <v>213</v>
      </c>
      <c r="C140" s="45">
        <v>353.78482158999998</v>
      </c>
      <c r="D140" s="11" t="str">
        <f t="shared" si="20"/>
        <v>N/A</v>
      </c>
      <c r="E140" s="45">
        <v>369.71088083000001</v>
      </c>
      <c r="F140" s="11" t="str">
        <f t="shared" si="21"/>
        <v>N/A</v>
      </c>
      <c r="G140" s="45">
        <v>344.82746710999999</v>
      </c>
      <c r="H140" s="11" t="str">
        <f t="shared" si="22"/>
        <v>N/A</v>
      </c>
      <c r="I140" s="12">
        <v>4.5019999999999998</v>
      </c>
      <c r="J140" s="12">
        <v>-6.73</v>
      </c>
      <c r="K140" s="43" t="s">
        <v>739</v>
      </c>
      <c r="L140" s="9" t="str">
        <f t="shared" si="23"/>
        <v>Yes</v>
      </c>
    </row>
    <row r="141" spans="1:12" x14ac:dyDescent="0.25">
      <c r="A141" s="44" t="s">
        <v>1473</v>
      </c>
      <c r="B141" s="35" t="s">
        <v>213</v>
      </c>
      <c r="C141" s="45">
        <v>8897.9107652999992</v>
      </c>
      <c r="D141" s="11" t="str">
        <f t="shared" si="20"/>
        <v>N/A</v>
      </c>
      <c r="E141" s="45">
        <v>9066.1399779000003</v>
      </c>
      <c r="F141" s="11" t="str">
        <f t="shared" si="21"/>
        <v>N/A</v>
      </c>
      <c r="G141" s="45">
        <v>8932.2125603999993</v>
      </c>
      <c r="H141" s="11" t="str">
        <f t="shared" si="22"/>
        <v>N/A</v>
      </c>
      <c r="I141" s="12">
        <v>1.891</v>
      </c>
      <c r="J141" s="12">
        <v>-1.48</v>
      </c>
      <c r="K141" s="43" t="s">
        <v>739</v>
      </c>
      <c r="L141" s="9" t="str">
        <f t="shared" si="23"/>
        <v>Yes</v>
      </c>
    </row>
    <row r="142" spans="1:12" x14ac:dyDescent="0.25">
      <c r="A142" s="44" t="s">
        <v>1474</v>
      </c>
      <c r="B142" s="35" t="s">
        <v>213</v>
      </c>
      <c r="C142" s="45">
        <v>7191.3949709999997</v>
      </c>
      <c r="D142" s="11" t="str">
        <f t="shared" si="20"/>
        <v>N/A</v>
      </c>
      <c r="E142" s="45">
        <v>7306.5759853999998</v>
      </c>
      <c r="F142" s="11" t="str">
        <f t="shared" si="21"/>
        <v>N/A</v>
      </c>
      <c r="G142" s="45">
        <v>7173.7402218999996</v>
      </c>
      <c r="H142" s="11" t="str">
        <f t="shared" si="22"/>
        <v>N/A</v>
      </c>
      <c r="I142" s="12">
        <v>1.6020000000000001</v>
      </c>
      <c r="J142" s="12">
        <v>-1.82</v>
      </c>
      <c r="K142" s="43" t="s">
        <v>739</v>
      </c>
      <c r="L142" s="9" t="str">
        <f t="shared" si="23"/>
        <v>Yes</v>
      </c>
    </row>
    <row r="143" spans="1:12" x14ac:dyDescent="0.25">
      <c r="A143" s="44" t="s">
        <v>1475</v>
      </c>
      <c r="B143" s="35" t="s">
        <v>213</v>
      </c>
      <c r="C143" s="45">
        <v>10798.395309</v>
      </c>
      <c r="D143" s="11" t="str">
        <f t="shared" si="20"/>
        <v>N/A</v>
      </c>
      <c r="E143" s="45">
        <v>10954.452590999999</v>
      </c>
      <c r="F143" s="11" t="str">
        <f t="shared" si="21"/>
        <v>N/A</v>
      </c>
      <c r="G143" s="45">
        <v>10752.52722</v>
      </c>
      <c r="H143" s="11" t="str">
        <f t="shared" si="22"/>
        <v>N/A</v>
      </c>
      <c r="I143" s="12">
        <v>1.4450000000000001</v>
      </c>
      <c r="J143" s="12">
        <v>-1.84</v>
      </c>
      <c r="K143" s="43" t="s">
        <v>739</v>
      </c>
      <c r="L143" s="9" t="str">
        <f t="shared" si="23"/>
        <v>Yes</v>
      </c>
    </row>
    <row r="144" spans="1:12" x14ac:dyDescent="0.25">
      <c r="A144" s="44" t="s">
        <v>89</v>
      </c>
      <c r="B144" s="35" t="s">
        <v>213</v>
      </c>
      <c r="C144" s="8">
        <v>15.846300413</v>
      </c>
      <c r="D144" s="11" t="str">
        <f t="shared" ref="D144:D161" si="24">IF($B144="N/A","N/A",IF(C144&gt;10,"No",IF(C144&lt;-10,"No","Yes")))</f>
        <v>N/A</v>
      </c>
      <c r="E144" s="8">
        <v>15.619047619</v>
      </c>
      <c r="F144" s="11" t="str">
        <f t="shared" ref="F144:F161" si="25">IF($B144="N/A","N/A",IF(E144&gt;10,"No",IF(E144&lt;-10,"No","Yes")))</f>
        <v>N/A</v>
      </c>
      <c r="G144" s="8">
        <v>14.915993330999999</v>
      </c>
      <c r="H144" s="11" t="str">
        <f t="shared" ref="H144:H161" si="26">IF($B144="N/A","N/A",IF(G144&gt;10,"No",IF(G144&lt;-10,"No","Yes")))</f>
        <v>N/A</v>
      </c>
      <c r="I144" s="12">
        <v>-1.43</v>
      </c>
      <c r="J144" s="12">
        <v>-4.5</v>
      </c>
      <c r="K144" s="43" t="s">
        <v>739</v>
      </c>
      <c r="L144" s="9" t="str">
        <f t="shared" ref="L144:L161" si="27">IF(J144="Div by 0", "N/A", IF(K144="N/A","N/A", IF(J144&gt;VALUE(MID(K144,1,2)), "No", IF(J144&lt;-1*VALUE(MID(K144,1,2)), "No", "Yes"))))</f>
        <v>Yes</v>
      </c>
    </row>
    <row r="145" spans="1:12" x14ac:dyDescent="0.25">
      <c r="A145" s="44" t="s">
        <v>477</v>
      </c>
      <c r="B145" s="35" t="s">
        <v>213</v>
      </c>
      <c r="C145" s="8">
        <v>17.591876208999999</v>
      </c>
      <c r="D145" s="11" t="str">
        <f t="shared" si="24"/>
        <v>N/A</v>
      </c>
      <c r="E145" s="8">
        <v>17.403873952000001</v>
      </c>
      <c r="F145" s="11" t="str">
        <f t="shared" si="25"/>
        <v>N/A</v>
      </c>
      <c r="G145" s="8">
        <v>16.820233170000002</v>
      </c>
      <c r="H145" s="11" t="str">
        <f t="shared" si="26"/>
        <v>N/A</v>
      </c>
      <c r="I145" s="12">
        <v>-1.07</v>
      </c>
      <c r="J145" s="12">
        <v>-3.35</v>
      </c>
      <c r="K145" s="43" t="s">
        <v>739</v>
      </c>
      <c r="L145" s="9" t="str">
        <f t="shared" si="27"/>
        <v>Yes</v>
      </c>
    </row>
    <row r="146" spans="1:12" x14ac:dyDescent="0.25">
      <c r="A146" s="44" t="s">
        <v>478</v>
      </c>
      <c r="B146" s="35" t="s">
        <v>213</v>
      </c>
      <c r="C146" s="8">
        <v>14.254664010000001</v>
      </c>
      <c r="D146" s="11" t="str">
        <f t="shared" si="24"/>
        <v>N/A</v>
      </c>
      <c r="E146" s="8">
        <v>14.041450777</v>
      </c>
      <c r="F146" s="11" t="str">
        <f t="shared" si="25"/>
        <v>N/A</v>
      </c>
      <c r="G146" s="8">
        <v>13.396381579</v>
      </c>
      <c r="H146" s="11" t="str">
        <f t="shared" si="26"/>
        <v>N/A</v>
      </c>
      <c r="I146" s="12">
        <v>-1.5</v>
      </c>
      <c r="J146" s="12">
        <v>-4.59</v>
      </c>
      <c r="K146" s="43" t="s">
        <v>739</v>
      </c>
      <c r="L146" s="9" t="str">
        <f t="shared" si="27"/>
        <v>Yes</v>
      </c>
    </row>
    <row r="147" spans="1:12" x14ac:dyDescent="0.25">
      <c r="A147" s="44" t="s">
        <v>1476</v>
      </c>
      <c r="B147" s="35" t="s">
        <v>213</v>
      </c>
      <c r="C147" s="8">
        <v>15.8145443</v>
      </c>
      <c r="D147" s="11" t="str">
        <f t="shared" si="24"/>
        <v>N/A</v>
      </c>
      <c r="E147" s="8">
        <v>15.15393134</v>
      </c>
      <c r="F147" s="11" t="str">
        <f t="shared" si="25"/>
        <v>N/A</v>
      </c>
      <c r="G147" s="8">
        <v>14.561156</v>
      </c>
      <c r="H147" s="11" t="str">
        <f t="shared" si="26"/>
        <v>N/A</v>
      </c>
      <c r="I147" s="12">
        <v>-4.18</v>
      </c>
      <c r="J147" s="12">
        <v>-3.91</v>
      </c>
      <c r="K147" s="43" t="s">
        <v>739</v>
      </c>
      <c r="L147" s="9" t="str">
        <f t="shared" si="27"/>
        <v>Yes</v>
      </c>
    </row>
    <row r="148" spans="1:12" x14ac:dyDescent="0.25">
      <c r="A148" s="44" t="s">
        <v>1477</v>
      </c>
      <c r="B148" s="35" t="s">
        <v>213</v>
      </c>
      <c r="C148" s="8">
        <v>28.945841392999998</v>
      </c>
      <c r="D148" s="11" t="str">
        <f t="shared" si="24"/>
        <v>N/A</v>
      </c>
      <c r="E148" s="8">
        <v>28.428254794000001</v>
      </c>
      <c r="F148" s="11" t="str">
        <f t="shared" si="25"/>
        <v>N/A</v>
      </c>
      <c r="G148" s="8">
        <v>26.560737118999999</v>
      </c>
      <c r="H148" s="11" t="str">
        <f t="shared" si="26"/>
        <v>N/A</v>
      </c>
      <c r="I148" s="12">
        <v>-1.79</v>
      </c>
      <c r="J148" s="12">
        <v>-6.57</v>
      </c>
      <c r="K148" s="43" t="s">
        <v>739</v>
      </c>
      <c r="L148" s="9" t="str">
        <f t="shared" si="27"/>
        <v>Yes</v>
      </c>
    </row>
    <row r="149" spans="1:12" x14ac:dyDescent="0.25">
      <c r="A149" s="44" t="s">
        <v>1478</v>
      </c>
      <c r="B149" s="35" t="s">
        <v>213</v>
      </c>
      <c r="C149" s="8">
        <v>4.3651512407000004</v>
      </c>
      <c r="D149" s="11" t="str">
        <f t="shared" si="24"/>
        <v>N/A</v>
      </c>
      <c r="E149" s="8">
        <v>4.0069084629000002</v>
      </c>
      <c r="F149" s="11" t="str">
        <f t="shared" si="25"/>
        <v>N/A</v>
      </c>
      <c r="G149" s="8">
        <v>4.7121710525999996</v>
      </c>
      <c r="H149" s="11" t="str">
        <f t="shared" si="26"/>
        <v>N/A</v>
      </c>
      <c r="I149" s="12">
        <v>-8.2100000000000009</v>
      </c>
      <c r="J149" s="12">
        <v>17.600000000000001</v>
      </c>
      <c r="K149" s="43" t="s">
        <v>739</v>
      </c>
      <c r="L149" s="9" t="str">
        <f t="shared" si="27"/>
        <v>Yes</v>
      </c>
    </row>
    <row r="150" spans="1:12" x14ac:dyDescent="0.25">
      <c r="A150" s="44" t="s">
        <v>90</v>
      </c>
      <c r="B150" s="35" t="s">
        <v>213</v>
      </c>
      <c r="C150" s="8">
        <v>60.019053667999998</v>
      </c>
      <c r="D150" s="11" t="str">
        <f t="shared" si="24"/>
        <v>N/A</v>
      </c>
      <c r="E150" s="8">
        <v>60.584717607999998</v>
      </c>
      <c r="F150" s="11" t="str">
        <f t="shared" si="25"/>
        <v>N/A</v>
      </c>
      <c r="G150" s="8">
        <v>59.976059167999999</v>
      </c>
      <c r="H150" s="11" t="str">
        <f t="shared" si="26"/>
        <v>N/A</v>
      </c>
      <c r="I150" s="12">
        <v>0.9425</v>
      </c>
      <c r="J150" s="12">
        <v>-1</v>
      </c>
      <c r="K150" s="43" t="s">
        <v>739</v>
      </c>
      <c r="L150" s="9" t="str">
        <f t="shared" si="27"/>
        <v>Yes</v>
      </c>
    </row>
    <row r="151" spans="1:12" x14ac:dyDescent="0.25">
      <c r="A151" s="44" t="s">
        <v>479</v>
      </c>
      <c r="B151" s="35" t="s">
        <v>213</v>
      </c>
      <c r="C151" s="8">
        <v>59.506769826000003</v>
      </c>
      <c r="D151" s="11" t="str">
        <f t="shared" si="24"/>
        <v>N/A</v>
      </c>
      <c r="E151" s="8">
        <v>60.306446950000002</v>
      </c>
      <c r="F151" s="11" t="str">
        <f t="shared" si="25"/>
        <v>N/A</v>
      </c>
      <c r="G151" s="8">
        <v>59.890936441999997</v>
      </c>
      <c r="H151" s="11" t="str">
        <f t="shared" si="26"/>
        <v>N/A</v>
      </c>
      <c r="I151" s="12">
        <v>1.3440000000000001</v>
      </c>
      <c r="J151" s="12">
        <v>-0.68899999999999995</v>
      </c>
      <c r="K151" s="43" t="s">
        <v>739</v>
      </c>
      <c r="L151" s="9" t="str">
        <f t="shared" si="27"/>
        <v>Yes</v>
      </c>
    </row>
    <row r="152" spans="1:12" x14ac:dyDescent="0.25">
      <c r="A152" s="44" t="s">
        <v>480</v>
      </c>
      <c r="B152" s="35" t="s">
        <v>213</v>
      </c>
      <c r="C152" s="8">
        <v>59.536315885</v>
      </c>
      <c r="D152" s="11" t="str">
        <f t="shared" si="24"/>
        <v>N/A</v>
      </c>
      <c r="E152" s="8">
        <v>60.086355785999999</v>
      </c>
      <c r="F152" s="11" t="str">
        <f t="shared" si="25"/>
        <v>N/A</v>
      </c>
      <c r="G152" s="8">
        <v>59.317434210999998</v>
      </c>
      <c r="H152" s="11" t="str">
        <f t="shared" si="26"/>
        <v>N/A</v>
      </c>
      <c r="I152" s="12">
        <v>0.92390000000000005</v>
      </c>
      <c r="J152" s="12">
        <v>-1.28</v>
      </c>
      <c r="K152" s="43" t="s">
        <v>739</v>
      </c>
      <c r="L152" s="9" t="str">
        <f t="shared" si="27"/>
        <v>Yes</v>
      </c>
    </row>
    <row r="153" spans="1:12" x14ac:dyDescent="0.25">
      <c r="A153" s="44" t="s">
        <v>117</v>
      </c>
      <c r="B153" s="35" t="s">
        <v>213</v>
      </c>
      <c r="C153" s="8">
        <v>92.650728122000004</v>
      </c>
      <c r="D153" s="11" t="str">
        <f t="shared" si="24"/>
        <v>N/A</v>
      </c>
      <c r="E153" s="8">
        <v>92.465116279</v>
      </c>
      <c r="F153" s="11" t="str">
        <f t="shared" si="25"/>
        <v>N/A</v>
      </c>
      <c r="G153" s="8">
        <v>92.223504766999994</v>
      </c>
      <c r="H153" s="11" t="str">
        <f t="shared" si="26"/>
        <v>N/A</v>
      </c>
      <c r="I153" s="12">
        <v>-0.2</v>
      </c>
      <c r="J153" s="12">
        <v>-0.26100000000000001</v>
      </c>
      <c r="K153" s="43" t="s">
        <v>739</v>
      </c>
      <c r="L153" s="9" t="str">
        <f t="shared" si="27"/>
        <v>Yes</v>
      </c>
    </row>
    <row r="154" spans="1:12" x14ac:dyDescent="0.25">
      <c r="A154" s="44" t="s">
        <v>481</v>
      </c>
      <c r="B154" s="35" t="s">
        <v>213</v>
      </c>
      <c r="C154" s="8">
        <v>90.909090909</v>
      </c>
      <c r="D154" s="11" t="str">
        <f t="shared" si="24"/>
        <v>N/A</v>
      </c>
      <c r="E154" s="8">
        <v>90.796954803999995</v>
      </c>
      <c r="F154" s="11" t="str">
        <f t="shared" si="25"/>
        <v>N/A</v>
      </c>
      <c r="G154" s="8">
        <v>90.203083866</v>
      </c>
      <c r="H154" s="11" t="str">
        <f t="shared" si="26"/>
        <v>N/A</v>
      </c>
      <c r="I154" s="12">
        <v>-0.123</v>
      </c>
      <c r="J154" s="12">
        <v>-0.65400000000000003</v>
      </c>
      <c r="K154" s="43" t="s">
        <v>739</v>
      </c>
      <c r="L154" s="9" t="str">
        <f t="shared" si="27"/>
        <v>Yes</v>
      </c>
    </row>
    <row r="155" spans="1:12" x14ac:dyDescent="0.25">
      <c r="A155" s="44" t="s">
        <v>482</v>
      </c>
      <c r="B155" s="35" t="s">
        <v>213</v>
      </c>
      <c r="C155" s="8">
        <v>94.593370766000007</v>
      </c>
      <c r="D155" s="11" t="str">
        <f t="shared" si="24"/>
        <v>N/A</v>
      </c>
      <c r="E155" s="8">
        <v>94.274611398999994</v>
      </c>
      <c r="F155" s="11" t="str">
        <f t="shared" si="25"/>
        <v>N/A</v>
      </c>
      <c r="G155" s="8">
        <v>94.350328946999994</v>
      </c>
      <c r="H155" s="11" t="str">
        <f t="shared" si="26"/>
        <v>N/A</v>
      </c>
      <c r="I155" s="12">
        <v>-0.33700000000000002</v>
      </c>
      <c r="J155" s="12">
        <v>8.0299999999999996E-2</v>
      </c>
      <c r="K155" s="43" t="s">
        <v>739</v>
      </c>
      <c r="L155" s="9" t="str">
        <f t="shared" si="27"/>
        <v>Yes</v>
      </c>
    </row>
    <row r="156" spans="1:12" x14ac:dyDescent="0.25">
      <c r="A156" s="44" t="s">
        <v>1479</v>
      </c>
      <c r="B156" s="35" t="s">
        <v>213</v>
      </c>
      <c r="C156" s="36">
        <v>2.7629544803999999</v>
      </c>
      <c r="D156" s="11" t="str">
        <f t="shared" si="24"/>
        <v>N/A</v>
      </c>
      <c r="E156" s="36">
        <v>1.7671582530000001</v>
      </c>
      <c r="F156" s="11" t="str">
        <f t="shared" si="25"/>
        <v>N/A</v>
      </c>
      <c r="G156" s="36">
        <v>0.86242476349999997</v>
      </c>
      <c r="H156" s="11" t="str">
        <f t="shared" si="26"/>
        <v>N/A</v>
      </c>
      <c r="I156" s="12">
        <v>-36</v>
      </c>
      <c r="J156" s="12">
        <v>-51.2</v>
      </c>
      <c r="K156" s="43" t="s">
        <v>739</v>
      </c>
      <c r="L156" s="9" t="str">
        <f t="shared" si="27"/>
        <v>No</v>
      </c>
    </row>
    <row r="157" spans="1:12" x14ac:dyDescent="0.25">
      <c r="A157" s="44" t="s">
        <v>1480</v>
      </c>
      <c r="B157" s="35" t="s">
        <v>213</v>
      </c>
      <c r="C157" s="36">
        <v>2.6800439801999998</v>
      </c>
      <c r="D157" s="11" t="str">
        <f t="shared" si="24"/>
        <v>N/A</v>
      </c>
      <c r="E157" s="36">
        <v>2.2547065337999999</v>
      </c>
      <c r="F157" s="11" t="str">
        <f t="shared" si="25"/>
        <v>N/A</v>
      </c>
      <c r="G157" s="36">
        <v>0.35718278370000001</v>
      </c>
      <c r="H157" s="11" t="str">
        <f t="shared" si="26"/>
        <v>N/A</v>
      </c>
      <c r="I157" s="12">
        <v>-15.9</v>
      </c>
      <c r="J157" s="12">
        <v>-84.2</v>
      </c>
      <c r="K157" s="43" t="s">
        <v>739</v>
      </c>
      <c r="L157" s="9" t="str">
        <f t="shared" si="27"/>
        <v>No</v>
      </c>
    </row>
    <row r="158" spans="1:12" x14ac:dyDescent="0.25">
      <c r="A158" s="44" t="s">
        <v>1481</v>
      </c>
      <c r="B158" s="35" t="s">
        <v>213</v>
      </c>
      <c r="C158" s="36">
        <v>2.2744599746</v>
      </c>
      <c r="D158" s="11" t="str">
        <f t="shared" si="24"/>
        <v>N/A</v>
      </c>
      <c r="E158" s="36">
        <v>0.75276752769999999</v>
      </c>
      <c r="F158" s="11" t="str">
        <f t="shared" si="25"/>
        <v>N/A</v>
      </c>
      <c r="G158" s="36">
        <v>1.1197053406999999</v>
      </c>
      <c r="H158" s="11" t="str">
        <f t="shared" si="26"/>
        <v>N/A</v>
      </c>
      <c r="I158" s="12">
        <v>-66.900000000000006</v>
      </c>
      <c r="J158" s="12">
        <v>48.75</v>
      </c>
      <c r="K158" s="43" t="s">
        <v>739</v>
      </c>
      <c r="L158" s="9" t="str">
        <f t="shared" si="27"/>
        <v>No</v>
      </c>
    </row>
    <row r="159" spans="1:12" x14ac:dyDescent="0.25">
      <c r="A159" s="44" t="s">
        <v>1482</v>
      </c>
      <c r="B159" s="35" t="s">
        <v>213</v>
      </c>
      <c r="C159" s="36">
        <v>199.83189902000001</v>
      </c>
      <c r="D159" s="11" t="str">
        <f t="shared" si="24"/>
        <v>N/A</v>
      </c>
      <c r="E159" s="36">
        <v>194.11984799999999</v>
      </c>
      <c r="F159" s="11" t="str">
        <f t="shared" si="25"/>
        <v>N/A</v>
      </c>
      <c r="G159" s="36">
        <v>185.65149736000001</v>
      </c>
      <c r="H159" s="11" t="str">
        <f t="shared" si="26"/>
        <v>N/A</v>
      </c>
      <c r="I159" s="12">
        <v>-2.86</v>
      </c>
      <c r="J159" s="12">
        <v>-4.3600000000000003</v>
      </c>
      <c r="K159" s="43" t="s">
        <v>739</v>
      </c>
      <c r="L159" s="9" t="str">
        <f t="shared" si="27"/>
        <v>Yes</v>
      </c>
    </row>
    <row r="160" spans="1:12" x14ac:dyDescent="0.25">
      <c r="A160" s="44" t="s">
        <v>1483</v>
      </c>
      <c r="B160" s="35" t="s">
        <v>213</v>
      </c>
      <c r="C160" s="36">
        <v>217.54761109</v>
      </c>
      <c r="D160" s="11" t="str">
        <f t="shared" si="24"/>
        <v>N/A</v>
      </c>
      <c r="E160" s="36">
        <v>210.80372881</v>
      </c>
      <c r="F160" s="11" t="str">
        <f t="shared" si="25"/>
        <v>N/A</v>
      </c>
      <c r="G160" s="36">
        <v>207.73380531000001</v>
      </c>
      <c r="H160" s="11" t="str">
        <f t="shared" si="26"/>
        <v>N/A</v>
      </c>
      <c r="I160" s="12">
        <v>-3.1</v>
      </c>
      <c r="J160" s="12">
        <v>-1.46</v>
      </c>
      <c r="K160" s="43" t="s">
        <v>739</v>
      </c>
      <c r="L160" s="9" t="str">
        <f t="shared" si="27"/>
        <v>Yes</v>
      </c>
    </row>
    <row r="161" spans="1:12" x14ac:dyDescent="0.25">
      <c r="A161" s="44" t="s">
        <v>1484</v>
      </c>
      <c r="B161" s="35" t="s">
        <v>213</v>
      </c>
      <c r="C161" s="36">
        <v>94.197095435999998</v>
      </c>
      <c r="D161" s="11" t="str">
        <f t="shared" si="24"/>
        <v>N/A</v>
      </c>
      <c r="E161" s="36">
        <v>90.810344827999998</v>
      </c>
      <c r="F161" s="11" t="str">
        <f t="shared" si="25"/>
        <v>N/A</v>
      </c>
      <c r="G161" s="36">
        <v>79.373472949000003</v>
      </c>
      <c r="H161" s="11" t="str">
        <f t="shared" si="26"/>
        <v>N/A</v>
      </c>
      <c r="I161" s="12">
        <v>-3.6</v>
      </c>
      <c r="J161" s="12">
        <v>-12.6</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0</v>
      </c>
      <c r="D163" s="11" t="str">
        <f t="shared" si="28"/>
        <v>N/A</v>
      </c>
      <c r="E163" s="36">
        <v>0</v>
      </c>
      <c r="F163" s="11" t="str">
        <f t="shared" si="29"/>
        <v>N/A</v>
      </c>
      <c r="G163" s="36">
        <v>0</v>
      </c>
      <c r="H163" s="11" t="str">
        <f t="shared" si="30"/>
        <v>N/A</v>
      </c>
      <c r="I163" s="12" t="s">
        <v>1746</v>
      </c>
      <c r="J163" s="12" t="s">
        <v>1746</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0</v>
      </c>
      <c r="H164" s="11" t="str">
        <f t="shared" si="30"/>
        <v>N/A</v>
      </c>
      <c r="I164" s="12" t="s">
        <v>1746</v>
      </c>
      <c r="J164" s="12" t="s">
        <v>1746</v>
      </c>
      <c r="K164" s="14" t="s">
        <v>213</v>
      </c>
      <c r="L164" s="9" t="str">
        <f t="shared" si="31"/>
        <v>N/A</v>
      </c>
    </row>
    <row r="165" spans="1:12" ht="25" x14ac:dyDescent="0.25">
      <c r="A165" s="44" t="s">
        <v>1485</v>
      </c>
      <c r="B165" s="35" t="s">
        <v>213</v>
      </c>
      <c r="C165" s="36">
        <v>11</v>
      </c>
      <c r="D165" s="11" t="str">
        <f t="shared" si="28"/>
        <v>N/A</v>
      </c>
      <c r="E165" s="36">
        <v>11</v>
      </c>
      <c r="F165" s="11" t="str">
        <f t="shared" si="29"/>
        <v>N/A</v>
      </c>
      <c r="G165" s="36">
        <v>11</v>
      </c>
      <c r="H165" s="11" t="str">
        <f t="shared" si="30"/>
        <v>N/A</v>
      </c>
      <c r="I165" s="12">
        <v>-66.7</v>
      </c>
      <c r="J165" s="12">
        <v>0</v>
      </c>
      <c r="K165" s="14" t="s">
        <v>213</v>
      </c>
      <c r="L165" s="9" t="str">
        <f t="shared" si="31"/>
        <v>N/A</v>
      </c>
    </row>
    <row r="166" spans="1:12" x14ac:dyDescent="0.25">
      <c r="A166" s="44" t="s">
        <v>1619</v>
      </c>
      <c r="B166" s="35" t="s">
        <v>213</v>
      </c>
      <c r="C166" s="36">
        <v>0</v>
      </c>
      <c r="D166" s="11" t="str">
        <f t="shared" si="28"/>
        <v>N/A</v>
      </c>
      <c r="E166" s="36">
        <v>0</v>
      </c>
      <c r="F166" s="11" t="str">
        <f t="shared" si="29"/>
        <v>N/A</v>
      </c>
      <c r="G166" s="36">
        <v>0</v>
      </c>
      <c r="H166" s="11" t="str">
        <f t="shared" si="30"/>
        <v>N/A</v>
      </c>
      <c r="I166" s="12" t="s">
        <v>1746</v>
      </c>
      <c r="J166" s="12" t="s">
        <v>1746</v>
      </c>
      <c r="K166" s="14" t="s">
        <v>213</v>
      </c>
      <c r="L166" s="9" t="str">
        <f t="shared" si="31"/>
        <v>N/A</v>
      </c>
    </row>
    <row r="167" spans="1:12" x14ac:dyDescent="0.25">
      <c r="A167" s="44" t="s">
        <v>1620</v>
      </c>
      <c r="B167" s="35" t="s">
        <v>213</v>
      </c>
      <c r="C167" s="36">
        <v>11</v>
      </c>
      <c r="D167" s="11" t="str">
        <f t="shared" si="28"/>
        <v>N/A</v>
      </c>
      <c r="E167" s="36">
        <v>13</v>
      </c>
      <c r="F167" s="11" t="str">
        <f t="shared" si="29"/>
        <v>N/A</v>
      </c>
      <c r="G167" s="36">
        <v>16</v>
      </c>
      <c r="H167" s="11" t="str">
        <f t="shared" si="30"/>
        <v>N/A</v>
      </c>
      <c r="I167" s="12">
        <v>160</v>
      </c>
      <c r="J167" s="12">
        <v>23.08</v>
      </c>
      <c r="K167" s="14" t="s">
        <v>213</v>
      </c>
      <c r="L167" s="9" t="str">
        <f t="shared" si="31"/>
        <v>N/A</v>
      </c>
    </row>
    <row r="168" spans="1:12" x14ac:dyDescent="0.25">
      <c r="A168" s="44" t="s">
        <v>125</v>
      </c>
      <c r="B168" s="35" t="s">
        <v>213</v>
      </c>
      <c r="C168" s="45">
        <v>336420</v>
      </c>
      <c r="D168" s="11" t="str">
        <f t="shared" si="28"/>
        <v>N/A</v>
      </c>
      <c r="E168" s="45">
        <v>319676</v>
      </c>
      <c r="F168" s="11" t="str">
        <f t="shared" si="29"/>
        <v>N/A</v>
      </c>
      <c r="G168" s="45">
        <v>303032</v>
      </c>
      <c r="H168" s="11" t="str">
        <f t="shared" si="30"/>
        <v>N/A</v>
      </c>
      <c r="I168" s="12">
        <v>-4.9800000000000004</v>
      </c>
      <c r="J168" s="12">
        <v>-5.21</v>
      </c>
      <c r="K168" s="14" t="s">
        <v>213</v>
      </c>
      <c r="L168" s="9" t="str">
        <f t="shared" si="31"/>
        <v>N/A</v>
      </c>
    </row>
    <row r="169" spans="1:12" x14ac:dyDescent="0.25">
      <c r="A169" s="44" t="s">
        <v>1621</v>
      </c>
      <c r="B169" s="35" t="s">
        <v>213</v>
      </c>
      <c r="C169" s="45">
        <v>223302</v>
      </c>
      <c r="D169" s="11" t="str">
        <f t="shared" si="28"/>
        <v>N/A</v>
      </c>
      <c r="E169" s="45">
        <v>177183</v>
      </c>
      <c r="F169" s="11" t="str">
        <f t="shared" si="29"/>
        <v>N/A</v>
      </c>
      <c r="G169" s="45">
        <v>126927</v>
      </c>
      <c r="H169" s="11" t="str">
        <f t="shared" si="30"/>
        <v>N/A</v>
      </c>
      <c r="I169" s="12">
        <v>-20.7</v>
      </c>
      <c r="J169" s="12">
        <v>-28.4</v>
      </c>
      <c r="K169" s="14" t="s">
        <v>213</v>
      </c>
      <c r="L169" s="9" t="str">
        <f t="shared" si="31"/>
        <v>N/A</v>
      </c>
    </row>
    <row r="170" spans="1:12" x14ac:dyDescent="0.25">
      <c r="A170" s="44" t="s">
        <v>1378</v>
      </c>
      <c r="B170" s="35" t="s">
        <v>213</v>
      </c>
      <c r="C170" s="45">
        <v>205898</v>
      </c>
      <c r="D170" s="11" t="str">
        <f t="shared" si="28"/>
        <v>N/A</v>
      </c>
      <c r="E170" s="45">
        <v>207109</v>
      </c>
      <c r="F170" s="11" t="str">
        <f t="shared" si="29"/>
        <v>N/A</v>
      </c>
      <c r="G170" s="45">
        <v>202485</v>
      </c>
      <c r="H170" s="11" t="str">
        <f t="shared" si="30"/>
        <v>N/A</v>
      </c>
      <c r="I170" s="12">
        <v>0.58819999999999995</v>
      </c>
      <c r="J170" s="12">
        <v>-2.23</v>
      </c>
      <c r="K170" s="14" t="s">
        <v>213</v>
      </c>
      <c r="L170" s="9" t="str">
        <f t="shared" si="31"/>
        <v>N/A</v>
      </c>
    </row>
    <row r="171" spans="1:12" x14ac:dyDescent="0.25">
      <c r="A171" s="44" t="s">
        <v>1615</v>
      </c>
      <c r="B171" s="35" t="s">
        <v>213</v>
      </c>
      <c r="C171" s="45">
        <v>93941</v>
      </c>
      <c r="D171" s="11" t="str">
        <f t="shared" si="28"/>
        <v>N/A</v>
      </c>
      <c r="E171" s="45">
        <v>121075</v>
      </c>
      <c r="F171" s="11" t="str">
        <f t="shared" si="29"/>
        <v>N/A</v>
      </c>
      <c r="G171" s="45">
        <v>165549</v>
      </c>
      <c r="H171" s="11" t="str">
        <f t="shared" si="30"/>
        <v>N/A</v>
      </c>
      <c r="I171" s="12">
        <v>28.88</v>
      </c>
      <c r="J171" s="12">
        <v>36.729999999999997</v>
      </c>
      <c r="K171" s="14" t="s">
        <v>213</v>
      </c>
      <c r="L171" s="9" t="str">
        <f t="shared" si="31"/>
        <v>N/A</v>
      </c>
    </row>
    <row r="172" spans="1:12" x14ac:dyDescent="0.25">
      <c r="A172" s="44" t="s">
        <v>1616</v>
      </c>
      <c r="B172" s="35" t="s">
        <v>213</v>
      </c>
      <c r="C172" s="45">
        <v>302609</v>
      </c>
      <c r="D172" s="11" t="str">
        <f t="shared" si="28"/>
        <v>N/A</v>
      </c>
      <c r="E172" s="45">
        <v>310490</v>
      </c>
      <c r="F172" s="11" t="str">
        <f t="shared" si="29"/>
        <v>N/A</v>
      </c>
      <c r="G172" s="45">
        <v>303017</v>
      </c>
      <c r="H172" s="11" t="str">
        <f t="shared" si="30"/>
        <v>N/A</v>
      </c>
      <c r="I172" s="12">
        <v>2.6040000000000001</v>
      </c>
      <c r="J172" s="12">
        <v>-2.41</v>
      </c>
      <c r="K172" s="14" t="s">
        <v>213</v>
      </c>
      <c r="L172" s="9" t="str">
        <f t="shared" si="31"/>
        <v>N/A</v>
      </c>
    </row>
    <row r="173" spans="1:12" ht="25" x14ac:dyDescent="0.25">
      <c r="A173" s="44" t="s">
        <v>1379</v>
      </c>
      <c r="B173" s="35" t="s">
        <v>213</v>
      </c>
      <c r="C173" s="45">
        <v>80476</v>
      </c>
      <c r="D173" s="11" t="str">
        <f t="shared" ref="D173:D187" si="32">IF($B173="N/A","N/A",IF(C173&gt;10,"No",IF(C173&lt;-10,"No","Yes")))</f>
        <v>N/A</v>
      </c>
      <c r="E173" s="45">
        <v>74756</v>
      </c>
      <c r="F173" s="11" t="str">
        <f t="shared" ref="F173:F187" si="33">IF($B173="N/A","N/A",IF(E173&gt;10,"No",IF(E173&lt;-10,"No","Yes")))</f>
        <v>N/A</v>
      </c>
      <c r="G173" s="45">
        <v>73719</v>
      </c>
      <c r="H173" s="11" t="str">
        <f t="shared" ref="H173:H187" si="34">IF($B173="N/A","N/A",IF(G173&gt;10,"No",IF(G173&lt;-10,"No","Yes")))</f>
        <v>N/A</v>
      </c>
      <c r="I173" s="12">
        <v>-7.11</v>
      </c>
      <c r="J173" s="12">
        <v>-1.39</v>
      </c>
      <c r="K173" s="43" t="s">
        <v>739</v>
      </c>
      <c r="L173" s="9" t="str">
        <f t="shared" ref="L173:L187" si="35">IF(J173="Div by 0", "N/A", IF(K173="N/A","N/A", IF(J173&gt;VALUE(MID(K173,1,2)), "No", IF(J173&lt;-1*VALUE(MID(K173,1,2)), "No", "Yes"))))</f>
        <v>Yes</v>
      </c>
    </row>
    <row r="174" spans="1:12" x14ac:dyDescent="0.25">
      <c r="A174" s="44" t="s">
        <v>649</v>
      </c>
      <c r="B174" s="35" t="s">
        <v>213</v>
      </c>
      <c r="C174" s="36">
        <v>501</v>
      </c>
      <c r="D174" s="11" t="str">
        <f t="shared" si="32"/>
        <v>N/A</v>
      </c>
      <c r="E174" s="36">
        <v>522</v>
      </c>
      <c r="F174" s="11" t="str">
        <f t="shared" si="33"/>
        <v>N/A</v>
      </c>
      <c r="G174" s="36">
        <v>546</v>
      </c>
      <c r="H174" s="11" t="str">
        <f t="shared" si="34"/>
        <v>N/A</v>
      </c>
      <c r="I174" s="12">
        <v>4.1920000000000002</v>
      </c>
      <c r="J174" s="12">
        <v>4.5979999999999999</v>
      </c>
      <c r="K174" s="43" t="s">
        <v>739</v>
      </c>
      <c r="L174" s="9" t="str">
        <f t="shared" si="35"/>
        <v>Yes</v>
      </c>
    </row>
    <row r="175" spans="1:12" x14ac:dyDescent="0.25">
      <c r="A175" s="44" t="s">
        <v>1380</v>
      </c>
      <c r="B175" s="35" t="s">
        <v>213</v>
      </c>
      <c r="C175" s="45">
        <v>160.63073851999999</v>
      </c>
      <c r="D175" s="11" t="str">
        <f t="shared" si="32"/>
        <v>N/A</v>
      </c>
      <c r="E175" s="45">
        <v>143.21072796999999</v>
      </c>
      <c r="F175" s="11" t="str">
        <f t="shared" si="33"/>
        <v>N/A</v>
      </c>
      <c r="G175" s="45">
        <v>135.01648352000001</v>
      </c>
      <c r="H175" s="11" t="str">
        <f t="shared" si="34"/>
        <v>N/A</v>
      </c>
      <c r="I175" s="12">
        <v>-10.8</v>
      </c>
      <c r="J175" s="12">
        <v>-5.72</v>
      </c>
      <c r="K175" s="43" t="s">
        <v>739</v>
      </c>
      <c r="L175" s="9" t="str">
        <f t="shared" si="35"/>
        <v>Yes</v>
      </c>
    </row>
    <row r="176" spans="1:12" ht="25" x14ac:dyDescent="0.25">
      <c r="A176" s="44" t="s">
        <v>1381</v>
      </c>
      <c r="B176" s="35" t="s">
        <v>213</v>
      </c>
      <c r="C176" s="45">
        <v>524104</v>
      </c>
      <c r="D176" s="11" t="str">
        <f t="shared" si="32"/>
        <v>N/A</v>
      </c>
      <c r="E176" s="45">
        <v>403234</v>
      </c>
      <c r="F176" s="11" t="str">
        <f t="shared" si="33"/>
        <v>N/A</v>
      </c>
      <c r="G176" s="45">
        <v>496564</v>
      </c>
      <c r="H176" s="11" t="str">
        <f t="shared" si="34"/>
        <v>N/A</v>
      </c>
      <c r="I176" s="12">
        <v>-23.1</v>
      </c>
      <c r="J176" s="12">
        <v>23.15</v>
      </c>
      <c r="K176" s="43" t="s">
        <v>739</v>
      </c>
      <c r="L176" s="9" t="str">
        <f t="shared" si="35"/>
        <v>Yes</v>
      </c>
    </row>
    <row r="177" spans="1:12" x14ac:dyDescent="0.25">
      <c r="A177" s="44" t="s">
        <v>516</v>
      </c>
      <c r="B177" s="35" t="s">
        <v>213</v>
      </c>
      <c r="C177" s="36">
        <v>2330</v>
      </c>
      <c r="D177" s="11" t="str">
        <f t="shared" si="32"/>
        <v>N/A</v>
      </c>
      <c r="E177" s="36">
        <v>1770</v>
      </c>
      <c r="F177" s="11" t="str">
        <f t="shared" si="33"/>
        <v>N/A</v>
      </c>
      <c r="G177" s="36">
        <v>2003</v>
      </c>
      <c r="H177" s="11" t="str">
        <f t="shared" si="34"/>
        <v>N/A</v>
      </c>
      <c r="I177" s="12">
        <v>-24</v>
      </c>
      <c r="J177" s="12">
        <v>13.16</v>
      </c>
      <c r="K177" s="43" t="s">
        <v>739</v>
      </c>
      <c r="L177" s="9" t="str">
        <f t="shared" si="35"/>
        <v>Yes</v>
      </c>
    </row>
    <row r="178" spans="1:12" x14ac:dyDescent="0.25">
      <c r="A178" s="44" t="s">
        <v>1382</v>
      </c>
      <c r="B178" s="35" t="s">
        <v>213</v>
      </c>
      <c r="C178" s="45">
        <v>224.93733906</v>
      </c>
      <c r="D178" s="11" t="str">
        <f t="shared" si="32"/>
        <v>N/A</v>
      </c>
      <c r="E178" s="45">
        <v>227.81581921</v>
      </c>
      <c r="F178" s="11" t="str">
        <f t="shared" si="33"/>
        <v>N/A</v>
      </c>
      <c r="G178" s="45">
        <v>247.91013480000001</v>
      </c>
      <c r="H178" s="11" t="str">
        <f t="shared" si="34"/>
        <v>N/A</v>
      </c>
      <c r="I178" s="12">
        <v>1.28</v>
      </c>
      <c r="J178" s="12">
        <v>8.82</v>
      </c>
      <c r="K178" s="43" t="s">
        <v>739</v>
      </c>
      <c r="L178" s="9" t="str">
        <f t="shared" si="35"/>
        <v>Yes</v>
      </c>
    </row>
    <row r="179" spans="1:12" ht="25" x14ac:dyDescent="0.25">
      <c r="A179" s="44" t="s">
        <v>1383</v>
      </c>
      <c r="B179" s="35" t="s">
        <v>213</v>
      </c>
      <c r="C179" s="45">
        <v>914695</v>
      </c>
      <c r="D179" s="11" t="str">
        <f t="shared" si="32"/>
        <v>N/A</v>
      </c>
      <c r="E179" s="45">
        <v>1230273</v>
      </c>
      <c r="F179" s="11" t="str">
        <f t="shared" si="33"/>
        <v>N/A</v>
      </c>
      <c r="G179" s="45">
        <v>1252562</v>
      </c>
      <c r="H179" s="11" t="str">
        <f t="shared" si="34"/>
        <v>N/A</v>
      </c>
      <c r="I179" s="12">
        <v>34.5</v>
      </c>
      <c r="J179" s="12">
        <v>1.8120000000000001</v>
      </c>
      <c r="K179" s="43" t="s">
        <v>739</v>
      </c>
      <c r="L179" s="9" t="str">
        <f t="shared" si="35"/>
        <v>Yes</v>
      </c>
    </row>
    <row r="180" spans="1:12" x14ac:dyDescent="0.25">
      <c r="A180" s="44" t="s">
        <v>517</v>
      </c>
      <c r="B180" s="35" t="s">
        <v>213</v>
      </c>
      <c r="C180" s="36">
        <v>4000</v>
      </c>
      <c r="D180" s="11" t="str">
        <f t="shared" si="32"/>
        <v>N/A</v>
      </c>
      <c r="E180" s="36">
        <v>4936</v>
      </c>
      <c r="F180" s="11" t="str">
        <f t="shared" si="33"/>
        <v>N/A</v>
      </c>
      <c r="G180" s="36">
        <v>5508</v>
      </c>
      <c r="H180" s="11" t="str">
        <f t="shared" si="34"/>
        <v>N/A</v>
      </c>
      <c r="I180" s="12">
        <v>23.4</v>
      </c>
      <c r="J180" s="12">
        <v>11.59</v>
      </c>
      <c r="K180" s="43" t="s">
        <v>739</v>
      </c>
      <c r="L180" s="9" t="str">
        <f t="shared" si="35"/>
        <v>Yes</v>
      </c>
    </row>
    <row r="181" spans="1:12" ht="25" x14ac:dyDescent="0.25">
      <c r="A181" s="44" t="s">
        <v>1384</v>
      </c>
      <c r="B181" s="35" t="s">
        <v>213</v>
      </c>
      <c r="C181" s="45">
        <v>228.67375000000001</v>
      </c>
      <c r="D181" s="11" t="str">
        <f t="shared" si="32"/>
        <v>N/A</v>
      </c>
      <c r="E181" s="45">
        <v>249.24493516999999</v>
      </c>
      <c r="F181" s="11" t="str">
        <f t="shared" si="33"/>
        <v>N/A</v>
      </c>
      <c r="G181" s="45">
        <v>227.40777052000001</v>
      </c>
      <c r="H181" s="11" t="str">
        <f t="shared" si="34"/>
        <v>N/A</v>
      </c>
      <c r="I181" s="12">
        <v>8.9960000000000004</v>
      </c>
      <c r="J181" s="12">
        <v>-8.76</v>
      </c>
      <c r="K181" s="43" t="s">
        <v>739</v>
      </c>
      <c r="L181" s="9" t="str">
        <f t="shared" si="35"/>
        <v>Yes</v>
      </c>
    </row>
    <row r="182" spans="1:12" ht="25" x14ac:dyDescent="0.25">
      <c r="A182" s="44" t="s">
        <v>1385</v>
      </c>
      <c r="B182" s="35" t="s">
        <v>213</v>
      </c>
      <c r="C182" s="45">
        <v>0</v>
      </c>
      <c r="D182" s="11" t="str">
        <f t="shared" si="32"/>
        <v>N/A</v>
      </c>
      <c r="E182" s="45">
        <v>0</v>
      </c>
      <c r="F182" s="11" t="str">
        <f t="shared" si="33"/>
        <v>N/A</v>
      </c>
      <c r="G182" s="45">
        <v>0</v>
      </c>
      <c r="H182" s="11" t="str">
        <f t="shared" si="34"/>
        <v>N/A</v>
      </c>
      <c r="I182" s="12" t="s">
        <v>1746</v>
      </c>
      <c r="J182" s="12" t="s">
        <v>1746</v>
      </c>
      <c r="K182" s="43" t="s">
        <v>739</v>
      </c>
      <c r="L182" s="9" t="str">
        <f t="shared" si="35"/>
        <v>N/A</v>
      </c>
    </row>
    <row r="183" spans="1:12" x14ac:dyDescent="0.25">
      <c r="A183" s="44" t="s">
        <v>518</v>
      </c>
      <c r="B183" s="35" t="s">
        <v>213</v>
      </c>
      <c r="C183" s="36">
        <v>0</v>
      </c>
      <c r="D183" s="11" t="str">
        <f t="shared" si="32"/>
        <v>N/A</v>
      </c>
      <c r="E183" s="36">
        <v>0</v>
      </c>
      <c r="F183" s="11" t="str">
        <f t="shared" si="33"/>
        <v>N/A</v>
      </c>
      <c r="G183" s="36">
        <v>0</v>
      </c>
      <c r="H183" s="11" t="str">
        <f t="shared" si="34"/>
        <v>N/A</v>
      </c>
      <c r="I183" s="12" t="s">
        <v>1746</v>
      </c>
      <c r="J183" s="12" t="s">
        <v>1746</v>
      </c>
      <c r="K183" s="43" t="s">
        <v>739</v>
      </c>
      <c r="L183" s="9" t="str">
        <f t="shared" si="35"/>
        <v>N/A</v>
      </c>
    </row>
    <row r="184" spans="1:12" x14ac:dyDescent="0.25">
      <c r="A184" s="44" t="s">
        <v>1386</v>
      </c>
      <c r="B184" s="35" t="s">
        <v>213</v>
      </c>
      <c r="C184" s="45" t="s">
        <v>1746</v>
      </c>
      <c r="D184" s="11" t="str">
        <f t="shared" si="32"/>
        <v>N/A</v>
      </c>
      <c r="E184" s="45" t="s">
        <v>1746</v>
      </c>
      <c r="F184" s="11" t="str">
        <f t="shared" si="33"/>
        <v>N/A</v>
      </c>
      <c r="G184" s="45" t="s">
        <v>1746</v>
      </c>
      <c r="H184" s="11" t="str">
        <f t="shared" si="34"/>
        <v>N/A</v>
      </c>
      <c r="I184" s="12" t="s">
        <v>1746</v>
      </c>
      <c r="J184" s="12" t="s">
        <v>1746</v>
      </c>
      <c r="K184" s="43" t="s">
        <v>739</v>
      </c>
      <c r="L184" s="9" t="str">
        <f t="shared" si="35"/>
        <v>N/A</v>
      </c>
    </row>
    <row r="185" spans="1:12" ht="25" x14ac:dyDescent="0.25">
      <c r="A185" s="44" t="s">
        <v>1387</v>
      </c>
      <c r="B185" s="35" t="s">
        <v>213</v>
      </c>
      <c r="C185" s="45">
        <v>114904601</v>
      </c>
      <c r="D185" s="11" t="str">
        <f t="shared" si="32"/>
        <v>N/A</v>
      </c>
      <c r="E185" s="45">
        <v>121153334</v>
      </c>
      <c r="F185" s="11" t="str">
        <f t="shared" si="33"/>
        <v>N/A</v>
      </c>
      <c r="G185" s="45">
        <v>124838275</v>
      </c>
      <c r="H185" s="11" t="str">
        <f t="shared" si="34"/>
        <v>N/A</v>
      </c>
      <c r="I185" s="12">
        <v>5.4379999999999997</v>
      </c>
      <c r="J185" s="12">
        <v>3.0419999999999998</v>
      </c>
      <c r="K185" s="43" t="s">
        <v>739</v>
      </c>
      <c r="L185" s="9" t="str">
        <f t="shared" si="35"/>
        <v>Yes</v>
      </c>
    </row>
    <row r="186" spans="1:12" ht="25" x14ac:dyDescent="0.25">
      <c r="A186" s="44" t="s">
        <v>519</v>
      </c>
      <c r="B186" s="35" t="s">
        <v>213</v>
      </c>
      <c r="C186" s="36">
        <v>4699</v>
      </c>
      <c r="D186" s="11" t="str">
        <f t="shared" si="32"/>
        <v>N/A</v>
      </c>
      <c r="E186" s="36">
        <v>4507</v>
      </c>
      <c r="F186" s="11" t="str">
        <f t="shared" si="33"/>
        <v>N/A</v>
      </c>
      <c r="G186" s="36">
        <v>4587</v>
      </c>
      <c r="H186" s="11" t="str">
        <f t="shared" si="34"/>
        <v>N/A</v>
      </c>
      <c r="I186" s="12">
        <v>-4.09</v>
      </c>
      <c r="J186" s="12">
        <v>1.7749999999999999</v>
      </c>
      <c r="K186" s="43" t="s">
        <v>739</v>
      </c>
      <c r="L186" s="9" t="str">
        <f t="shared" si="35"/>
        <v>Yes</v>
      </c>
    </row>
    <row r="187" spans="1:12" ht="25" x14ac:dyDescent="0.25">
      <c r="A187" s="44" t="s">
        <v>1388</v>
      </c>
      <c r="B187" s="35" t="s">
        <v>213</v>
      </c>
      <c r="C187" s="45">
        <v>24452.990211</v>
      </c>
      <c r="D187" s="11" t="str">
        <f t="shared" si="32"/>
        <v>N/A</v>
      </c>
      <c r="E187" s="45">
        <v>26881.147991999998</v>
      </c>
      <c r="F187" s="11" t="str">
        <f t="shared" si="33"/>
        <v>N/A</v>
      </c>
      <c r="G187" s="45">
        <v>27215.669282999999</v>
      </c>
      <c r="H187" s="11" t="str">
        <f t="shared" si="34"/>
        <v>N/A</v>
      </c>
      <c r="I187" s="12">
        <v>9.93</v>
      </c>
      <c r="J187" s="12">
        <v>1.244</v>
      </c>
      <c r="K187" s="43" t="s">
        <v>739</v>
      </c>
      <c r="L187" s="9" t="str">
        <f t="shared" si="35"/>
        <v>Yes</v>
      </c>
    </row>
    <row r="188" spans="1:12" x14ac:dyDescent="0.25">
      <c r="A188" s="4" t="s">
        <v>1389</v>
      </c>
      <c r="B188" s="35" t="s">
        <v>213</v>
      </c>
      <c r="C188" s="45">
        <v>118252581</v>
      </c>
      <c r="D188" s="11" t="str">
        <f t="shared" ref="D188:D203" si="36">IF($B188="N/A","N/A",IF(C188&gt;10,"No",IF(C188&lt;-10,"No","Yes")))</f>
        <v>N/A</v>
      </c>
      <c r="E188" s="45">
        <v>124663626</v>
      </c>
      <c r="F188" s="11" t="str">
        <f t="shared" ref="F188:F203" si="37">IF($B188="N/A","N/A",IF(E188&gt;10,"No",IF(E188&lt;-10,"No","Yes")))</f>
        <v>N/A</v>
      </c>
      <c r="G188" s="45">
        <v>128288411</v>
      </c>
      <c r="H188" s="11" t="str">
        <f t="shared" ref="H188:H203" si="38">IF($B188="N/A","N/A",IF(G188&gt;10,"No",IF(G188&lt;-10,"No","Yes")))</f>
        <v>N/A</v>
      </c>
      <c r="I188" s="12">
        <v>5.4210000000000003</v>
      </c>
      <c r="J188" s="12">
        <v>2.9079999999999999</v>
      </c>
      <c r="K188" s="43" t="s">
        <v>739</v>
      </c>
      <c r="L188" s="9" t="str">
        <f t="shared" ref="L188:L203" si="39">IF(J188="Div by 0", "N/A", IF(K188="N/A","N/A", IF(J188&gt;VALUE(MID(K188,1,2)), "No", IF(J188&lt;-1*VALUE(MID(K188,1,2)), "No", "Yes"))))</f>
        <v>Yes</v>
      </c>
    </row>
    <row r="189" spans="1:12" x14ac:dyDescent="0.25">
      <c r="A189" s="4" t="s">
        <v>1486</v>
      </c>
      <c r="B189" s="35" t="s">
        <v>213</v>
      </c>
      <c r="C189" s="36">
        <v>5119</v>
      </c>
      <c r="D189" s="11" t="str">
        <f t="shared" si="36"/>
        <v>N/A</v>
      </c>
      <c r="E189" s="36">
        <v>4940</v>
      </c>
      <c r="F189" s="11" t="str">
        <f t="shared" si="37"/>
        <v>N/A</v>
      </c>
      <c r="G189" s="36">
        <v>5010</v>
      </c>
      <c r="H189" s="11" t="str">
        <f t="shared" si="38"/>
        <v>N/A</v>
      </c>
      <c r="I189" s="12">
        <v>-3.5</v>
      </c>
      <c r="J189" s="12">
        <v>1.417</v>
      </c>
      <c r="K189" s="43" t="s">
        <v>739</v>
      </c>
      <c r="L189" s="9" t="str">
        <f t="shared" si="39"/>
        <v>Yes</v>
      </c>
    </row>
    <row r="190" spans="1:12" x14ac:dyDescent="0.25">
      <c r="A190" s="4" t="s">
        <v>1487</v>
      </c>
      <c r="B190" s="35" t="s">
        <v>213</v>
      </c>
      <c r="C190" s="45">
        <v>23100.719086000001</v>
      </c>
      <c r="D190" s="11" t="str">
        <f t="shared" si="36"/>
        <v>N/A</v>
      </c>
      <c r="E190" s="45">
        <v>25235.551822000001</v>
      </c>
      <c r="F190" s="11" t="str">
        <f t="shared" si="37"/>
        <v>N/A</v>
      </c>
      <c r="G190" s="45">
        <v>25606.469260999998</v>
      </c>
      <c r="H190" s="11" t="str">
        <f t="shared" si="38"/>
        <v>N/A</v>
      </c>
      <c r="I190" s="12">
        <v>9.2409999999999997</v>
      </c>
      <c r="J190" s="12">
        <v>1.47</v>
      </c>
      <c r="K190" s="43" t="s">
        <v>739</v>
      </c>
      <c r="L190" s="9" t="str">
        <f t="shared" si="39"/>
        <v>Yes</v>
      </c>
    </row>
    <row r="191" spans="1:12" x14ac:dyDescent="0.25">
      <c r="A191" s="4" t="s">
        <v>1488</v>
      </c>
      <c r="B191" s="35" t="s">
        <v>213</v>
      </c>
      <c r="C191" s="45">
        <v>11862.454545000001</v>
      </c>
      <c r="D191" s="11" t="str">
        <f t="shared" si="36"/>
        <v>N/A</v>
      </c>
      <c r="E191" s="45">
        <v>13095.414349999999</v>
      </c>
      <c r="F191" s="11" t="str">
        <f t="shared" si="37"/>
        <v>N/A</v>
      </c>
      <c r="G191" s="45">
        <v>13284.538027000001</v>
      </c>
      <c r="H191" s="11" t="str">
        <f t="shared" si="38"/>
        <v>N/A</v>
      </c>
      <c r="I191" s="12">
        <v>10.39</v>
      </c>
      <c r="J191" s="12">
        <v>1.444</v>
      </c>
      <c r="K191" s="43" t="s">
        <v>739</v>
      </c>
      <c r="L191" s="9" t="str">
        <f t="shared" si="39"/>
        <v>Yes</v>
      </c>
    </row>
    <row r="192" spans="1:12" x14ac:dyDescent="0.25">
      <c r="A192" s="4" t="s">
        <v>1489</v>
      </c>
      <c r="B192" s="35" t="s">
        <v>213</v>
      </c>
      <c r="C192" s="45">
        <v>37159.010950999997</v>
      </c>
      <c r="D192" s="11" t="str">
        <f t="shared" si="36"/>
        <v>N/A</v>
      </c>
      <c r="E192" s="45">
        <v>39918.705698999998</v>
      </c>
      <c r="F192" s="11" t="str">
        <f t="shared" si="37"/>
        <v>N/A</v>
      </c>
      <c r="G192" s="45">
        <v>39751.968777000002</v>
      </c>
      <c r="H192" s="11" t="str">
        <f t="shared" si="38"/>
        <v>N/A</v>
      </c>
      <c r="I192" s="12">
        <v>7.4269999999999996</v>
      </c>
      <c r="J192" s="12">
        <v>-0.41799999999999998</v>
      </c>
      <c r="K192" s="43" t="s">
        <v>739</v>
      </c>
      <c r="L192" s="9" t="str">
        <f t="shared" si="39"/>
        <v>Yes</v>
      </c>
    </row>
    <row r="193" spans="1:12" x14ac:dyDescent="0.25">
      <c r="A193" s="44" t="s">
        <v>1490</v>
      </c>
      <c r="B193" s="35" t="s">
        <v>213</v>
      </c>
      <c r="C193" s="9">
        <v>23.222791816000001</v>
      </c>
      <c r="D193" s="11" t="str">
        <f t="shared" si="36"/>
        <v>N/A</v>
      </c>
      <c r="E193" s="9">
        <v>21.882613510999999</v>
      </c>
      <c r="F193" s="11" t="str">
        <f t="shared" si="37"/>
        <v>N/A</v>
      </c>
      <c r="G193" s="9">
        <v>21.418494292999998</v>
      </c>
      <c r="H193" s="11" t="str">
        <f t="shared" si="38"/>
        <v>N/A</v>
      </c>
      <c r="I193" s="12">
        <v>-5.77</v>
      </c>
      <c r="J193" s="12">
        <v>-2.12</v>
      </c>
      <c r="K193" s="43" t="s">
        <v>739</v>
      </c>
      <c r="L193" s="9" t="str">
        <f t="shared" si="39"/>
        <v>Yes</v>
      </c>
    </row>
    <row r="194" spans="1:12" x14ac:dyDescent="0.25">
      <c r="A194" s="44" t="s">
        <v>1491</v>
      </c>
      <c r="B194" s="35" t="s">
        <v>213</v>
      </c>
      <c r="C194" s="9">
        <v>27.127659573999999</v>
      </c>
      <c r="D194" s="11" t="str">
        <f t="shared" si="36"/>
        <v>N/A</v>
      </c>
      <c r="E194" s="9">
        <v>25.652886191</v>
      </c>
      <c r="F194" s="11" t="str">
        <f t="shared" si="37"/>
        <v>N/A</v>
      </c>
      <c r="G194" s="9">
        <v>24.971793906999999</v>
      </c>
      <c r="H194" s="11" t="str">
        <f t="shared" si="38"/>
        <v>N/A</v>
      </c>
      <c r="I194" s="12">
        <v>-5.44</v>
      </c>
      <c r="J194" s="12">
        <v>-2.66</v>
      </c>
      <c r="K194" s="43" t="s">
        <v>739</v>
      </c>
      <c r="L194" s="9" t="str">
        <f t="shared" si="39"/>
        <v>Yes</v>
      </c>
    </row>
    <row r="195" spans="1:12" x14ac:dyDescent="0.25">
      <c r="A195" s="44" t="s">
        <v>1492</v>
      </c>
      <c r="B195" s="35" t="s">
        <v>213</v>
      </c>
      <c r="C195" s="9">
        <v>20.675602246</v>
      </c>
      <c r="D195" s="11" t="str">
        <f t="shared" si="36"/>
        <v>N/A</v>
      </c>
      <c r="E195" s="9">
        <v>19.395509498999999</v>
      </c>
      <c r="F195" s="11" t="str">
        <f t="shared" si="37"/>
        <v>N/A</v>
      </c>
      <c r="G195" s="9">
        <v>19.226973684000001</v>
      </c>
      <c r="H195" s="11" t="str">
        <f t="shared" si="38"/>
        <v>N/A</v>
      </c>
      <c r="I195" s="12">
        <v>-6.19</v>
      </c>
      <c r="J195" s="12">
        <v>-0.86899999999999999</v>
      </c>
      <c r="K195" s="43" t="s">
        <v>739</v>
      </c>
      <c r="L195" s="9" t="str">
        <f t="shared" si="39"/>
        <v>Yes</v>
      </c>
    </row>
    <row r="196" spans="1:12" x14ac:dyDescent="0.25">
      <c r="A196" s="4" t="s">
        <v>1401</v>
      </c>
      <c r="B196" s="35" t="s">
        <v>213</v>
      </c>
      <c r="C196" s="45">
        <v>114904601</v>
      </c>
      <c r="D196" s="11" t="str">
        <f t="shared" si="36"/>
        <v>N/A</v>
      </c>
      <c r="E196" s="45">
        <v>121153334</v>
      </c>
      <c r="F196" s="11" t="str">
        <f t="shared" si="37"/>
        <v>N/A</v>
      </c>
      <c r="G196" s="45">
        <v>124838275</v>
      </c>
      <c r="H196" s="11" t="str">
        <f t="shared" si="38"/>
        <v>N/A</v>
      </c>
      <c r="I196" s="12">
        <v>5.4379999999999997</v>
      </c>
      <c r="J196" s="12">
        <v>3.0419999999999998</v>
      </c>
      <c r="K196" s="43" t="s">
        <v>739</v>
      </c>
      <c r="L196" s="9" t="str">
        <f t="shared" si="39"/>
        <v>Yes</v>
      </c>
    </row>
    <row r="197" spans="1:12" x14ac:dyDescent="0.25">
      <c r="A197" s="4" t="s">
        <v>1493</v>
      </c>
      <c r="B197" s="35" t="s">
        <v>213</v>
      </c>
      <c r="C197" s="36">
        <v>4699</v>
      </c>
      <c r="D197" s="11" t="str">
        <f t="shared" si="36"/>
        <v>N/A</v>
      </c>
      <c r="E197" s="36">
        <v>4507</v>
      </c>
      <c r="F197" s="11" t="str">
        <f t="shared" si="37"/>
        <v>N/A</v>
      </c>
      <c r="G197" s="36">
        <v>4587</v>
      </c>
      <c r="H197" s="11" t="str">
        <f t="shared" si="38"/>
        <v>N/A</v>
      </c>
      <c r="I197" s="12">
        <v>-4.09</v>
      </c>
      <c r="J197" s="12">
        <v>1.7749999999999999</v>
      </c>
      <c r="K197" s="43" t="s">
        <v>739</v>
      </c>
      <c r="L197" s="9" t="str">
        <f t="shared" si="39"/>
        <v>Yes</v>
      </c>
    </row>
    <row r="198" spans="1:12" ht="25" x14ac:dyDescent="0.25">
      <c r="A198" s="4" t="s">
        <v>1494</v>
      </c>
      <c r="B198" s="35" t="s">
        <v>213</v>
      </c>
      <c r="C198" s="45">
        <v>24452.990211</v>
      </c>
      <c r="D198" s="11" t="str">
        <f t="shared" si="36"/>
        <v>N/A</v>
      </c>
      <c r="E198" s="45">
        <v>26881.147991999998</v>
      </c>
      <c r="F198" s="11" t="str">
        <f t="shared" si="37"/>
        <v>N/A</v>
      </c>
      <c r="G198" s="45">
        <v>27215.669282999999</v>
      </c>
      <c r="H198" s="11" t="str">
        <f t="shared" si="38"/>
        <v>N/A</v>
      </c>
      <c r="I198" s="12">
        <v>9.93</v>
      </c>
      <c r="J198" s="12">
        <v>1.244</v>
      </c>
      <c r="K198" s="43" t="s">
        <v>739</v>
      </c>
      <c r="L198" s="9" t="str">
        <f t="shared" si="39"/>
        <v>Yes</v>
      </c>
    </row>
    <row r="199" spans="1:12" ht="25" x14ac:dyDescent="0.25">
      <c r="A199" s="4" t="s">
        <v>1495</v>
      </c>
      <c r="B199" s="35" t="s">
        <v>213</v>
      </c>
      <c r="C199" s="45">
        <v>12024.062594000001</v>
      </c>
      <c r="D199" s="11" t="str">
        <f t="shared" si="36"/>
        <v>N/A</v>
      </c>
      <c r="E199" s="45">
        <v>13385.576707</v>
      </c>
      <c r="F199" s="11" t="str">
        <f t="shared" si="37"/>
        <v>N/A</v>
      </c>
      <c r="G199" s="45">
        <v>13678.555689999999</v>
      </c>
      <c r="H199" s="11" t="str">
        <f t="shared" si="38"/>
        <v>N/A</v>
      </c>
      <c r="I199" s="12">
        <v>11.32</v>
      </c>
      <c r="J199" s="12">
        <v>2.1890000000000001</v>
      </c>
      <c r="K199" s="43" t="s">
        <v>739</v>
      </c>
      <c r="L199" s="9" t="str">
        <f t="shared" si="39"/>
        <v>Yes</v>
      </c>
    </row>
    <row r="200" spans="1:12" ht="25" x14ac:dyDescent="0.25">
      <c r="A200" s="4" t="s">
        <v>1496</v>
      </c>
      <c r="B200" s="35" t="s">
        <v>213</v>
      </c>
      <c r="C200" s="45">
        <v>40595.624754999997</v>
      </c>
      <c r="D200" s="11" t="str">
        <f t="shared" si="36"/>
        <v>N/A</v>
      </c>
      <c r="E200" s="45">
        <v>43606.590164000001</v>
      </c>
      <c r="F200" s="11" t="str">
        <f t="shared" si="37"/>
        <v>N/A</v>
      </c>
      <c r="G200" s="45">
        <v>43302.262279000002</v>
      </c>
      <c r="H200" s="11" t="str">
        <f t="shared" si="38"/>
        <v>N/A</v>
      </c>
      <c r="I200" s="12">
        <v>7.4169999999999998</v>
      </c>
      <c r="J200" s="12">
        <v>-0.69799999999999995</v>
      </c>
      <c r="K200" s="43" t="s">
        <v>739</v>
      </c>
      <c r="L200" s="9" t="str">
        <f t="shared" si="39"/>
        <v>Yes</v>
      </c>
    </row>
    <row r="201" spans="1:12" ht="25" x14ac:dyDescent="0.25">
      <c r="A201" s="4" t="s">
        <v>1497</v>
      </c>
      <c r="B201" s="35" t="s">
        <v>213</v>
      </c>
      <c r="C201" s="9">
        <v>21.317425032999999</v>
      </c>
      <c r="D201" s="11" t="str">
        <f t="shared" si="36"/>
        <v>N/A</v>
      </c>
      <c r="E201" s="9">
        <v>19.964562569000002</v>
      </c>
      <c r="F201" s="11" t="str">
        <f t="shared" si="37"/>
        <v>N/A</v>
      </c>
      <c r="G201" s="9">
        <v>19.610106451</v>
      </c>
      <c r="H201" s="11" t="str">
        <f t="shared" si="38"/>
        <v>N/A</v>
      </c>
      <c r="I201" s="12">
        <v>-6.35</v>
      </c>
      <c r="J201" s="12">
        <v>-1.78</v>
      </c>
      <c r="K201" s="43" t="s">
        <v>739</v>
      </c>
      <c r="L201" s="9" t="str">
        <f t="shared" si="39"/>
        <v>Yes</v>
      </c>
    </row>
    <row r="202" spans="1:12" ht="25" x14ac:dyDescent="0.25">
      <c r="A202" s="4" t="s">
        <v>1498</v>
      </c>
      <c r="B202" s="35" t="s">
        <v>213</v>
      </c>
      <c r="C202" s="9">
        <v>25.647969052000001</v>
      </c>
      <c r="D202" s="11" t="str">
        <f t="shared" si="36"/>
        <v>N/A</v>
      </c>
      <c r="E202" s="9">
        <v>23.995374386000002</v>
      </c>
      <c r="F202" s="11" t="str">
        <f t="shared" si="37"/>
        <v>N/A</v>
      </c>
      <c r="G202" s="9">
        <v>23.382850695999998</v>
      </c>
      <c r="H202" s="11" t="str">
        <f t="shared" si="38"/>
        <v>N/A</v>
      </c>
      <c r="I202" s="12">
        <v>-6.44</v>
      </c>
      <c r="J202" s="12">
        <v>-2.5499999999999998</v>
      </c>
      <c r="K202" s="43" t="s">
        <v>739</v>
      </c>
      <c r="L202" s="9" t="str">
        <f t="shared" si="39"/>
        <v>Yes</v>
      </c>
    </row>
    <row r="203" spans="1:12" ht="25" x14ac:dyDescent="0.25">
      <c r="A203" s="4" t="s">
        <v>1499</v>
      </c>
      <c r="B203" s="35" t="s">
        <v>213</v>
      </c>
      <c r="C203" s="9">
        <v>18.511139285999999</v>
      </c>
      <c r="D203" s="11" t="str">
        <f t="shared" si="36"/>
        <v>N/A</v>
      </c>
      <c r="E203" s="9">
        <v>17.383419689</v>
      </c>
      <c r="F203" s="11" t="str">
        <f t="shared" si="37"/>
        <v>N/A</v>
      </c>
      <c r="G203" s="9">
        <v>17.245065789000002</v>
      </c>
      <c r="H203" s="11" t="str">
        <f t="shared" si="38"/>
        <v>N/A</v>
      </c>
      <c r="I203" s="12">
        <v>-6.09</v>
      </c>
      <c r="J203" s="12">
        <v>-0.79600000000000004</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166198</v>
      </c>
      <c r="D6" s="11" t="str">
        <f>IF($B6="N/A","N/A",IF(C6&gt;10,"No",IF(C6&lt;-10,"No","Yes")))</f>
        <v>N/A</v>
      </c>
      <c r="E6" s="36">
        <v>174717</v>
      </c>
      <c r="F6" s="11" t="str">
        <f>IF($B6="N/A","N/A",IF(E6&gt;10,"No",IF(E6&lt;-10,"No","Yes")))</f>
        <v>N/A</v>
      </c>
      <c r="G6" s="36">
        <v>178159</v>
      </c>
      <c r="H6" s="11" t="str">
        <f>IF($B6="N/A","N/A",IF(G6&gt;10,"No",IF(G6&lt;-10,"No","Yes")))</f>
        <v>N/A</v>
      </c>
      <c r="I6" s="12">
        <v>5.1260000000000003</v>
      </c>
      <c r="J6" s="12">
        <v>1.97</v>
      </c>
      <c r="K6" s="43" t="s">
        <v>739</v>
      </c>
      <c r="L6" s="9" t="str">
        <f t="shared" ref="L6:L46" si="0">IF(J6="Div by 0", "N/A", IF(K6="N/A","N/A", IF(J6&gt;VALUE(MID(K6,1,2)), "No", IF(J6&lt;-1*VALUE(MID(K6,1,2)), "No", "Yes"))))</f>
        <v>Yes</v>
      </c>
    </row>
    <row r="7" spans="1:12" x14ac:dyDescent="0.25">
      <c r="A7" s="44" t="s">
        <v>10</v>
      </c>
      <c r="B7" s="35" t="s">
        <v>213</v>
      </c>
      <c r="C7" s="36">
        <v>146133</v>
      </c>
      <c r="D7" s="11" t="str">
        <f>IF($B7="N/A","N/A",IF(C7&gt;10,"No",IF(C7&lt;-10,"No","Yes")))</f>
        <v>N/A</v>
      </c>
      <c r="E7" s="36">
        <v>152632</v>
      </c>
      <c r="F7" s="11" t="str">
        <f>IF($B7="N/A","N/A",IF(E7&gt;10,"No",IF(E7&lt;-10,"No","Yes")))</f>
        <v>N/A</v>
      </c>
      <c r="G7" s="36">
        <v>155701</v>
      </c>
      <c r="H7" s="11" t="str">
        <f>IF($B7="N/A","N/A",IF(G7&gt;10,"No",IF(G7&lt;-10,"No","Yes")))</f>
        <v>N/A</v>
      </c>
      <c r="I7" s="12">
        <v>4.4470000000000001</v>
      </c>
      <c r="J7" s="12">
        <v>2.0110000000000001</v>
      </c>
      <c r="K7" s="43" t="s">
        <v>739</v>
      </c>
      <c r="L7" s="9" t="str">
        <f t="shared" si="0"/>
        <v>Yes</v>
      </c>
    </row>
    <row r="8" spans="1:12" x14ac:dyDescent="0.25">
      <c r="A8" s="44" t="s">
        <v>91</v>
      </c>
      <c r="B8" s="9" t="s">
        <v>297</v>
      </c>
      <c r="C8" s="8">
        <v>87.927050867000005</v>
      </c>
      <c r="D8" s="11" t="str">
        <f>IF($B8="N/A","N/A",IF(C8&gt;90,"No",IF(C8&lt;65,"No","Yes")))</f>
        <v>Yes</v>
      </c>
      <c r="E8" s="8">
        <v>87.3595586</v>
      </c>
      <c r="F8" s="11" t="str">
        <f>IF($B8="N/A","N/A",IF(E8&gt;90,"No",IF(E8&lt;65,"No","Yes")))</f>
        <v>Yes</v>
      </c>
      <c r="G8" s="8">
        <v>87.394406119999999</v>
      </c>
      <c r="H8" s="11" t="str">
        <f>IF($B8="N/A","N/A",IF(G8&gt;90,"No",IF(G8&lt;65,"No","Yes")))</f>
        <v>Yes</v>
      </c>
      <c r="I8" s="12">
        <v>-0.64500000000000002</v>
      </c>
      <c r="J8" s="12">
        <v>3.9899999999999998E-2</v>
      </c>
      <c r="K8" s="43" t="s">
        <v>739</v>
      </c>
      <c r="L8" s="9" t="str">
        <f t="shared" si="0"/>
        <v>Yes</v>
      </c>
    </row>
    <row r="9" spans="1:12" x14ac:dyDescent="0.25">
      <c r="A9" s="44" t="s">
        <v>92</v>
      </c>
      <c r="B9" s="9" t="s">
        <v>298</v>
      </c>
      <c r="C9" s="8">
        <v>95.375722542999995</v>
      </c>
      <c r="D9" s="11" t="str">
        <f>IF($B9="N/A","N/A",IF(C9&gt;100,"No",IF(C9&lt;90,"No","Yes")))</f>
        <v>Yes</v>
      </c>
      <c r="E9" s="8">
        <v>94.976392822999998</v>
      </c>
      <c r="F9" s="11" t="str">
        <f>IF($B9="N/A","N/A",IF(E9&gt;100,"No",IF(E9&lt;90,"No","Yes")))</f>
        <v>Yes</v>
      </c>
      <c r="G9" s="8">
        <v>94.413253565999995</v>
      </c>
      <c r="H9" s="11" t="str">
        <f>IF($B9="N/A","N/A",IF(G9&gt;100,"No",IF(G9&lt;90,"No","Yes")))</f>
        <v>Yes</v>
      </c>
      <c r="I9" s="12">
        <v>-0.41899999999999998</v>
      </c>
      <c r="J9" s="12">
        <v>-0.59299999999999997</v>
      </c>
      <c r="K9" s="43" t="s">
        <v>739</v>
      </c>
      <c r="L9" s="9" t="str">
        <f t="shared" si="0"/>
        <v>Yes</v>
      </c>
    </row>
    <row r="10" spans="1:12" x14ac:dyDescent="0.25">
      <c r="A10" s="44" t="s">
        <v>93</v>
      </c>
      <c r="B10" s="9" t="s">
        <v>299</v>
      </c>
      <c r="C10" s="8">
        <v>95.126522961999996</v>
      </c>
      <c r="D10" s="11" t="str">
        <f>IF($B10="N/A","N/A",IF(C10&gt;100,"No",IF(C10&lt;85,"No","Yes")))</f>
        <v>Yes</v>
      </c>
      <c r="E10" s="8">
        <v>94.902616476000006</v>
      </c>
      <c r="F10" s="11" t="str">
        <f>IF($B10="N/A","N/A",IF(E10&gt;100,"No",IF(E10&lt;85,"No","Yes")))</f>
        <v>Yes</v>
      </c>
      <c r="G10" s="8">
        <v>95.038449841000002</v>
      </c>
      <c r="H10" s="11" t="str">
        <f>IF($B10="N/A","N/A",IF(G10&gt;100,"No",IF(G10&lt;85,"No","Yes")))</f>
        <v>Yes</v>
      </c>
      <c r="I10" s="12">
        <v>-0.23499999999999999</v>
      </c>
      <c r="J10" s="12">
        <v>0.1431</v>
      </c>
      <c r="K10" s="43" t="s">
        <v>739</v>
      </c>
      <c r="L10" s="9" t="str">
        <f t="shared" si="0"/>
        <v>Yes</v>
      </c>
    </row>
    <row r="11" spans="1:12" x14ac:dyDescent="0.25">
      <c r="A11" s="44" t="s">
        <v>94</v>
      </c>
      <c r="B11" s="9" t="s">
        <v>300</v>
      </c>
      <c r="C11" s="8">
        <v>91.390179654999997</v>
      </c>
      <c r="D11" s="11" t="str">
        <f>IF($B11="N/A","N/A",IF(C11&gt;100,"No",IF(C11&lt;80,"No","Yes")))</f>
        <v>Yes</v>
      </c>
      <c r="E11" s="8">
        <v>91.369108345000001</v>
      </c>
      <c r="F11" s="11" t="str">
        <f>IF($B11="N/A","N/A",IF(E11&gt;100,"No",IF(E11&lt;80,"No","Yes")))</f>
        <v>Yes</v>
      </c>
      <c r="G11" s="8">
        <v>91.170825335999993</v>
      </c>
      <c r="H11" s="11" t="str">
        <f>IF($B11="N/A","N/A",IF(G11&gt;100,"No",IF(G11&lt;80,"No","Yes")))</f>
        <v>Yes</v>
      </c>
      <c r="I11" s="12">
        <v>-2.3E-2</v>
      </c>
      <c r="J11" s="12">
        <v>-0.217</v>
      </c>
      <c r="K11" s="43" t="s">
        <v>739</v>
      </c>
      <c r="L11" s="9" t="str">
        <f t="shared" si="0"/>
        <v>Yes</v>
      </c>
    </row>
    <row r="12" spans="1:12" x14ac:dyDescent="0.25">
      <c r="A12" s="44" t="s">
        <v>95</v>
      </c>
      <c r="B12" s="9" t="s">
        <v>300</v>
      </c>
      <c r="C12" s="8">
        <v>80.939893002999995</v>
      </c>
      <c r="D12" s="11" t="str">
        <f>IF($B12="N/A","N/A",IF(C12&gt;100,"No",IF(C12&lt;80,"No","Yes")))</f>
        <v>Yes</v>
      </c>
      <c r="E12" s="8">
        <v>80.236836367999999</v>
      </c>
      <c r="F12" s="11" t="str">
        <f>IF($B12="N/A","N/A",IF(E12&gt;100,"No",IF(E12&lt;80,"No","Yes")))</f>
        <v>Yes</v>
      </c>
      <c r="G12" s="8">
        <v>80.614528839000002</v>
      </c>
      <c r="H12" s="11" t="str">
        <f>IF($B12="N/A","N/A",IF(G12&gt;100,"No",IF(G12&lt;80,"No","Yes")))</f>
        <v>Yes</v>
      </c>
      <c r="I12" s="12">
        <v>-0.86899999999999999</v>
      </c>
      <c r="J12" s="12">
        <v>0.47070000000000001</v>
      </c>
      <c r="K12" s="43" t="s">
        <v>739</v>
      </c>
      <c r="L12" s="9" t="str">
        <f t="shared" si="0"/>
        <v>Yes</v>
      </c>
    </row>
    <row r="13" spans="1:12" x14ac:dyDescent="0.25">
      <c r="A13" s="3" t="s">
        <v>96</v>
      </c>
      <c r="B13" s="35" t="s">
        <v>213</v>
      </c>
      <c r="C13" s="36">
        <v>135100.32999999999</v>
      </c>
      <c r="D13" s="11" t="str">
        <f t="shared" ref="D13:D44" si="1">IF($B13="N/A","N/A",IF(C13&gt;10,"No",IF(C13&lt;-10,"No","Yes")))</f>
        <v>N/A</v>
      </c>
      <c r="E13" s="36">
        <v>143373.98000000001</v>
      </c>
      <c r="F13" s="11" t="str">
        <f t="shared" ref="F13:F44" si="2">IF($B13="N/A","N/A",IF(E13&gt;10,"No",IF(E13&lt;-10,"No","Yes")))</f>
        <v>N/A</v>
      </c>
      <c r="G13" s="36">
        <v>146246.98000000001</v>
      </c>
      <c r="H13" s="11" t="str">
        <f t="shared" ref="H13:H44" si="3">IF($B13="N/A","N/A",IF(G13&gt;10,"No",IF(G13&lt;-10,"No","Yes")))</f>
        <v>N/A</v>
      </c>
      <c r="I13" s="12">
        <v>6.1239999999999997</v>
      </c>
      <c r="J13" s="12">
        <v>2.004</v>
      </c>
      <c r="K13" s="43" t="s">
        <v>739</v>
      </c>
      <c r="L13" s="9" t="str">
        <f t="shared" si="0"/>
        <v>Yes</v>
      </c>
    </row>
    <row r="14" spans="1:12" x14ac:dyDescent="0.25">
      <c r="A14" s="3" t="s">
        <v>100</v>
      </c>
      <c r="B14" s="35" t="s">
        <v>213</v>
      </c>
      <c r="C14" s="36">
        <v>10553</v>
      </c>
      <c r="D14" s="11" t="str">
        <f t="shared" si="1"/>
        <v>N/A</v>
      </c>
      <c r="E14" s="36">
        <v>10590</v>
      </c>
      <c r="F14" s="11" t="str">
        <f t="shared" si="2"/>
        <v>N/A</v>
      </c>
      <c r="G14" s="36">
        <v>10865</v>
      </c>
      <c r="H14" s="11" t="str">
        <f t="shared" si="3"/>
        <v>N/A</v>
      </c>
      <c r="I14" s="12">
        <v>0.35060000000000002</v>
      </c>
      <c r="J14" s="12">
        <v>2.597</v>
      </c>
      <c r="K14" s="43" t="s">
        <v>739</v>
      </c>
      <c r="L14" s="9" t="str">
        <f t="shared" si="0"/>
        <v>Yes</v>
      </c>
    </row>
    <row r="15" spans="1:12" x14ac:dyDescent="0.25">
      <c r="A15" s="3" t="s">
        <v>990</v>
      </c>
      <c r="B15" s="35" t="s">
        <v>213</v>
      </c>
      <c r="C15" s="36">
        <v>2510</v>
      </c>
      <c r="D15" s="11" t="str">
        <f t="shared" si="1"/>
        <v>N/A</v>
      </c>
      <c r="E15" s="36">
        <v>2535</v>
      </c>
      <c r="F15" s="11" t="str">
        <f t="shared" si="2"/>
        <v>N/A</v>
      </c>
      <c r="G15" s="36">
        <v>2601</v>
      </c>
      <c r="H15" s="11" t="str">
        <f t="shared" si="3"/>
        <v>N/A</v>
      </c>
      <c r="I15" s="12">
        <v>0.996</v>
      </c>
      <c r="J15" s="12">
        <v>2.6040000000000001</v>
      </c>
      <c r="K15" s="43" t="s">
        <v>739</v>
      </c>
      <c r="L15" s="9" t="str">
        <f t="shared" si="0"/>
        <v>Yes</v>
      </c>
    </row>
    <row r="16" spans="1:12" x14ac:dyDescent="0.25">
      <c r="A16" s="3" t="s">
        <v>991</v>
      </c>
      <c r="B16" s="35" t="s">
        <v>213</v>
      </c>
      <c r="C16" s="36">
        <v>3414</v>
      </c>
      <c r="D16" s="11" t="str">
        <f t="shared" si="1"/>
        <v>N/A</v>
      </c>
      <c r="E16" s="36">
        <v>3475</v>
      </c>
      <c r="F16" s="11" t="str">
        <f t="shared" si="2"/>
        <v>N/A</v>
      </c>
      <c r="G16" s="36">
        <v>3603</v>
      </c>
      <c r="H16" s="11" t="str">
        <f t="shared" si="3"/>
        <v>N/A</v>
      </c>
      <c r="I16" s="12">
        <v>1.7869999999999999</v>
      </c>
      <c r="J16" s="12">
        <v>3.6829999999999998</v>
      </c>
      <c r="K16" s="43" t="s">
        <v>739</v>
      </c>
      <c r="L16" s="9" t="str">
        <f t="shared" si="0"/>
        <v>Yes</v>
      </c>
    </row>
    <row r="17" spans="1:12" x14ac:dyDescent="0.25">
      <c r="A17" s="3" t="s">
        <v>992</v>
      </c>
      <c r="B17" s="35" t="s">
        <v>213</v>
      </c>
      <c r="C17" s="36">
        <v>83</v>
      </c>
      <c r="D17" s="11" t="str">
        <f t="shared" si="1"/>
        <v>N/A</v>
      </c>
      <c r="E17" s="36">
        <v>93</v>
      </c>
      <c r="F17" s="11" t="str">
        <f t="shared" si="2"/>
        <v>N/A</v>
      </c>
      <c r="G17" s="36">
        <v>172</v>
      </c>
      <c r="H17" s="11" t="str">
        <f t="shared" si="3"/>
        <v>N/A</v>
      </c>
      <c r="I17" s="12">
        <v>12.05</v>
      </c>
      <c r="J17" s="12">
        <v>84.95</v>
      </c>
      <c r="K17" s="43" t="s">
        <v>739</v>
      </c>
      <c r="L17" s="9" t="str">
        <f t="shared" si="0"/>
        <v>No</v>
      </c>
    </row>
    <row r="18" spans="1:12" x14ac:dyDescent="0.25">
      <c r="A18" s="3" t="s">
        <v>993</v>
      </c>
      <c r="B18" s="35" t="s">
        <v>213</v>
      </c>
      <c r="C18" s="36">
        <v>3901</v>
      </c>
      <c r="D18" s="11" t="str">
        <f t="shared" si="1"/>
        <v>N/A</v>
      </c>
      <c r="E18" s="36">
        <v>3855</v>
      </c>
      <c r="F18" s="11" t="str">
        <f t="shared" si="2"/>
        <v>N/A</v>
      </c>
      <c r="G18" s="36">
        <v>3733</v>
      </c>
      <c r="H18" s="11" t="str">
        <f t="shared" si="3"/>
        <v>N/A</v>
      </c>
      <c r="I18" s="12">
        <v>-1.18</v>
      </c>
      <c r="J18" s="12">
        <v>-3.16</v>
      </c>
      <c r="K18" s="43" t="s">
        <v>739</v>
      </c>
      <c r="L18" s="9" t="str">
        <f t="shared" si="0"/>
        <v>Yes</v>
      </c>
    </row>
    <row r="19" spans="1:12" x14ac:dyDescent="0.25">
      <c r="A19" s="3" t="s">
        <v>994</v>
      </c>
      <c r="B19" s="35" t="s">
        <v>213</v>
      </c>
      <c r="C19" s="36">
        <v>645</v>
      </c>
      <c r="D19" s="11" t="str">
        <f t="shared" si="1"/>
        <v>N/A</v>
      </c>
      <c r="E19" s="36">
        <v>632</v>
      </c>
      <c r="F19" s="11" t="str">
        <f t="shared" si="2"/>
        <v>N/A</v>
      </c>
      <c r="G19" s="36">
        <v>756</v>
      </c>
      <c r="H19" s="11" t="str">
        <f t="shared" si="3"/>
        <v>N/A</v>
      </c>
      <c r="I19" s="12">
        <v>-2.02</v>
      </c>
      <c r="J19" s="12">
        <v>19.62</v>
      </c>
      <c r="K19" s="43" t="s">
        <v>739</v>
      </c>
      <c r="L19" s="9" t="str">
        <f t="shared" si="0"/>
        <v>Yes</v>
      </c>
    </row>
    <row r="20" spans="1:12" x14ac:dyDescent="0.25">
      <c r="A20" s="3" t="s">
        <v>101</v>
      </c>
      <c r="B20" s="35" t="s">
        <v>213</v>
      </c>
      <c r="C20" s="36">
        <v>21340</v>
      </c>
      <c r="D20" s="11" t="str">
        <f t="shared" si="1"/>
        <v>N/A</v>
      </c>
      <c r="E20" s="36">
        <v>22129</v>
      </c>
      <c r="F20" s="11" t="str">
        <f t="shared" si="2"/>
        <v>N/A</v>
      </c>
      <c r="G20" s="36">
        <v>23017</v>
      </c>
      <c r="H20" s="11" t="str">
        <f t="shared" si="3"/>
        <v>N/A</v>
      </c>
      <c r="I20" s="12">
        <v>3.6970000000000001</v>
      </c>
      <c r="J20" s="12">
        <v>4.0129999999999999</v>
      </c>
      <c r="K20" s="43" t="s">
        <v>739</v>
      </c>
      <c r="L20" s="9" t="str">
        <f t="shared" si="0"/>
        <v>Yes</v>
      </c>
    </row>
    <row r="21" spans="1:12" x14ac:dyDescent="0.25">
      <c r="A21" s="3" t="s">
        <v>995</v>
      </c>
      <c r="B21" s="35" t="s">
        <v>213</v>
      </c>
      <c r="C21" s="36">
        <v>13682</v>
      </c>
      <c r="D21" s="11" t="str">
        <f t="shared" si="1"/>
        <v>N/A</v>
      </c>
      <c r="E21" s="36">
        <v>14009</v>
      </c>
      <c r="F21" s="11" t="str">
        <f t="shared" si="2"/>
        <v>N/A</v>
      </c>
      <c r="G21" s="36">
        <v>14460</v>
      </c>
      <c r="H21" s="11" t="str">
        <f t="shared" si="3"/>
        <v>N/A</v>
      </c>
      <c r="I21" s="12">
        <v>2.39</v>
      </c>
      <c r="J21" s="12">
        <v>3.2189999999999999</v>
      </c>
      <c r="K21" s="43" t="s">
        <v>739</v>
      </c>
      <c r="L21" s="9" t="str">
        <f t="shared" si="0"/>
        <v>Yes</v>
      </c>
    </row>
    <row r="22" spans="1:12" x14ac:dyDescent="0.25">
      <c r="A22" s="3" t="s">
        <v>996</v>
      </c>
      <c r="B22" s="35" t="s">
        <v>213</v>
      </c>
      <c r="C22" s="36">
        <v>4495</v>
      </c>
      <c r="D22" s="11" t="str">
        <f t="shared" si="1"/>
        <v>N/A</v>
      </c>
      <c r="E22" s="36">
        <v>4844</v>
      </c>
      <c r="F22" s="11" t="str">
        <f t="shared" si="2"/>
        <v>N/A</v>
      </c>
      <c r="G22" s="36">
        <v>5038</v>
      </c>
      <c r="H22" s="11" t="str">
        <f t="shared" si="3"/>
        <v>N/A</v>
      </c>
      <c r="I22" s="12">
        <v>7.7640000000000002</v>
      </c>
      <c r="J22" s="12">
        <v>4.0049999999999999</v>
      </c>
      <c r="K22" s="43" t="s">
        <v>739</v>
      </c>
      <c r="L22" s="9" t="str">
        <f t="shared" si="0"/>
        <v>Yes</v>
      </c>
    </row>
    <row r="23" spans="1:12" x14ac:dyDescent="0.25">
      <c r="A23" s="3" t="s">
        <v>997</v>
      </c>
      <c r="B23" s="35" t="s">
        <v>213</v>
      </c>
      <c r="C23" s="36">
        <v>259</v>
      </c>
      <c r="D23" s="11" t="str">
        <f t="shared" si="1"/>
        <v>N/A</v>
      </c>
      <c r="E23" s="36">
        <v>272</v>
      </c>
      <c r="F23" s="11" t="str">
        <f t="shared" si="2"/>
        <v>N/A</v>
      </c>
      <c r="G23" s="36">
        <v>358</v>
      </c>
      <c r="H23" s="11" t="str">
        <f t="shared" si="3"/>
        <v>N/A</v>
      </c>
      <c r="I23" s="12">
        <v>5.0190000000000001</v>
      </c>
      <c r="J23" s="12">
        <v>31.62</v>
      </c>
      <c r="K23" s="43" t="s">
        <v>739</v>
      </c>
      <c r="L23" s="9" t="str">
        <f t="shared" si="0"/>
        <v>No</v>
      </c>
    </row>
    <row r="24" spans="1:12" x14ac:dyDescent="0.25">
      <c r="A24" s="3" t="s">
        <v>998</v>
      </c>
      <c r="B24" s="35" t="s">
        <v>213</v>
      </c>
      <c r="C24" s="36">
        <v>2462</v>
      </c>
      <c r="D24" s="11" t="str">
        <f t="shared" si="1"/>
        <v>N/A</v>
      </c>
      <c r="E24" s="36">
        <v>2520</v>
      </c>
      <c r="F24" s="11" t="str">
        <f t="shared" si="2"/>
        <v>N/A</v>
      </c>
      <c r="G24" s="36">
        <v>2595</v>
      </c>
      <c r="H24" s="11" t="str">
        <f t="shared" si="3"/>
        <v>N/A</v>
      </c>
      <c r="I24" s="12">
        <v>2.3559999999999999</v>
      </c>
      <c r="J24" s="12">
        <v>2.976</v>
      </c>
      <c r="K24" s="43" t="s">
        <v>739</v>
      </c>
      <c r="L24" s="9" t="str">
        <f t="shared" si="0"/>
        <v>Yes</v>
      </c>
    </row>
    <row r="25" spans="1:12" x14ac:dyDescent="0.25">
      <c r="A25" s="3" t="s">
        <v>999</v>
      </c>
      <c r="B25" s="35" t="s">
        <v>213</v>
      </c>
      <c r="C25" s="36">
        <v>442</v>
      </c>
      <c r="D25" s="11" t="str">
        <f t="shared" si="1"/>
        <v>N/A</v>
      </c>
      <c r="E25" s="36">
        <v>484</v>
      </c>
      <c r="F25" s="11" t="str">
        <f t="shared" si="2"/>
        <v>N/A</v>
      </c>
      <c r="G25" s="36">
        <v>566</v>
      </c>
      <c r="H25" s="11" t="str">
        <f t="shared" si="3"/>
        <v>N/A</v>
      </c>
      <c r="I25" s="12">
        <v>9.5020000000000007</v>
      </c>
      <c r="J25" s="12">
        <v>16.940000000000001</v>
      </c>
      <c r="K25" s="43" t="s">
        <v>739</v>
      </c>
      <c r="L25" s="9" t="str">
        <f t="shared" si="0"/>
        <v>Yes</v>
      </c>
    </row>
    <row r="26" spans="1:12" x14ac:dyDescent="0.25">
      <c r="A26" s="3" t="s">
        <v>104</v>
      </c>
      <c r="B26" s="35" t="s">
        <v>213</v>
      </c>
      <c r="C26" s="36">
        <v>67574</v>
      </c>
      <c r="D26" s="11" t="str">
        <f t="shared" si="1"/>
        <v>N/A</v>
      </c>
      <c r="E26" s="36">
        <v>68614</v>
      </c>
      <c r="F26" s="11" t="str">
        <f t="shared" si="2"/>
        <v>N/A</v>
      </c>
      <c r="G26" s="36">
        <v>68772</v>
      </c>
      <c r="H26" s="11" t="str">
        <f t="shared" si="3"/>
        <v>N/A</v>
      </c>
      <c r="I26" s="12">
        <v>1.5389999999999999</v>
      </c>
      <c r="J26" s="12">
        <v>0.2303</v>
      </c>
      <c r="K26" s="43" t="s">
        <v>739</v>
      </c>
      <c r="L26" s="9" t="str">
        <f t="shared" si="0"/>
        <v>Yes</v>
      </c>
    </row>
    <row r="27" spans="1:12" x14ac:dyDescent="0.25">
      <c r="A27" s="3" t="s">
        <v>1000</v>
      </c>
      <c r="B27" s="35" t="s">
        <v>213</v>
      </c>
      <c r="C27" s="36">
        <v>10232</v>
      </c>
      <c r="D27" s="11" t="str">
        <f t="shared" si="1"/>
        <v>N/A</v>
      </c>
      <c r="E27" s="36">
        <v>10175</v>
      </c>
      <c r="F27" s="11" t="str">
        <f t="shared" si="2"/>
        <v>N/A</v>
      </c>
      <c r="G27" s="36">
        <v>10250</v>
      </c>
      <c r="H27" s="11" t="str">
        <f t="shared" si="3"/>
        <v>N/A</v>
      </c>
      <c r="I27" s="12">
        <v>-0.55700000000000005</v>
      </c>
      <c r="J27" s="12">
        <v>0.73709999999999998</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2692</v>
      </c>
      <c r="D29" s="11" t="str">
        <f t="shared" si="1"/>
        <v>N/A</v>
      </c>
      <c r="E29" s="36">
        <v>2752</v>
      </c>
      <c r="F29" s="11" t="str">
        <f t="shared" si="2"/>
        <v>N/A</v>
      </c>
      <c r="G29" s="102">
        <v>2606</v>
      </c>
      <c r="H29" s="11" t="str">
        <f t="shared" si="3"/>
        <v>N/A</v>
      </c>
      <c r="I29" s="12">
        <v>2.2290000000000001</v>
      </c>
      <c r="J29" s="12">
        <v>-5.31</v>
      </c>
      <c r="K29" s="43" t="s">
        <v>739</v>
      </c>
      <c r="L29" s="9" t="str">
        <f t="shared" si="0"/>
        <v>Yes</v>
      </c>
    </row>
    <row r="30" spans="1:12" x14ac:dyDescent="0.25">
      <c r="A30" s="3" t="s">
        <v>1003</v>
      </c>
      <c r="B30" s="35" t="s">
        <v>213</v>
      </c>
      <c r="C30" s="36">
        <v>46374</v>
      </c>
      <c r="D30" s="11" t="str">
        <f t="shared" si="1"/>
        <v>N/A</v>
      </c>
      <c r="E30" s="36">
        <v>47341</v>
      </c>
      <c r="F30" s="11" t="str">
        <f t="shared" si="2"/>
        <v>N/A</v>
      </c>
      <c r="G30" s="36">
        <v>47089</v>
      </c>
      <c r="H30" s="11" t="str">
        <f t="shared" si="3"/>
        <v>N/A</v>
      </c>
      <c r="I30" s="12">
        <v>2.085</v>
      </c>
      <c r="J30" s="12">
        <v>-0.53200000000000003</v>
      </c>
      <c r="K30" s="43" t="s">
        <v>739</v>
      </c>
      <c r="L30" s="9" t="str">
        <f t="shared" si="0"/>
        <v>Yes</v>
      </c>
    </row>
    <row r="31" spans="1:12" x14ac:dyDescent="0.25">
      <c r="A31" s="3" t="s">
        <v>1004</v>
      </c>
      <c r="B31" s="35" t="s">
        <v>213</v>
      </c>
      <c r="C31" s="36">
        <v>4096</v>
      </c>
      <c r="D31" s="11" t="str">
        <f t="shared" si="1"/>
        <v>N/A</v>
      </c>
      <c r="E31" s="36">
        <v>4209</v>
      </c>
      <c r="F31" s="11" t="str">
        <f t="shared" si="2"/>
        <v>N/A</v>
      </c>
      <c r="G31" s="36">
        <v>4771</v>
      </c>
      <c r="H31" s="11" t="str">
        <f t="shared" si="3"/>
        <v>N/A</v>
      </c>
      <c r="I31" s="12">
        <v>2.7589999999999999</v>
      </c>
      <c r="J31" s="12">
        <v>13.35</v>
      </c>
      <c r="K31" s="43" t="s">
        <v>739</v>
      </c>
      <c r="L31" s="9" t="str">
        <f t="shared" si="0"/>
        <v>Yes</v>
      </c>
    </row>
    <row r="32" spans="1:12" x14ac:dyDescent="0.25">
      <c r="A32" s="3" t="s">
        <v>1005</v>
      </c>
      <c r="B32" s="35" t="s">
        <v>213</v>
      </c>
      <c r="C32" s="36">
        <v>2483</v>
      </c>
      <c r="D32" s="11" t="str">
        <f t="shared" si="1"/>
        <v>N/A</v>
      </c>
      <c r="E32" s="36">
        <v>2485</v>
      </c>
      <c r="F32" s="11" t="str">
        <f t="shared" si="2"/>
        <v>N/A</v>
      </c>
      <c r="G32" s="36">
        <v>2498</v>
      </c>
      <c r="H32" s="11" t="str">
        <f t="shared" si="3"/>
        <v>N/A</v>
      </c>
      <c r="I32" s="12">
        <v>8.0500000000000002E-2</v>
      </c>
      <c r="J32" s="12">
        <v>0.52310000000000001</v>
      </c>
      <c r="K32" s="43" t="s">
        <v>739</v>
      </c>
      <c r="L32" s="9" t="str">
        <f t="shared" si="0"/>
        <v>Yes</v>
      </c>
    </row>
    <row r="33" spans="1:12" x14ac:dyDescent="0.25">
      <c r="A33" s="3" t="s">
        <v>1006</v>
      </c>
      <c r="B33" s="35" t="s">
        <v>213</v>
      </c>
      <c r="C33" s="36">
        <v>1697</v>
      </c>
      <c r="D33" s="11" t="str">
        <f t="shared" si="1"/>
        <v>N/A</v>
      </c>
      <c r="E33" s="36">
        <v>1652</v>
      </c>
      <c r="F33" s="11" t="str">
        <f t="shared" si="2"/>
        <v>N/A</v>
      </c>
      <c r="G33" s="36">
        <v>1558</v>
      </c>
      <c r="H33" s="11" t="str">
        <f t="shared" si="3"/>
        <v>N/A</v>
      </c>
      <c r="I33" s="12">
        <v>-2.65</v>
      </c>
      <c r="J33" s="12">
        <v>-5.69</v>
      </c>
      <c r="K33" s="43" t="s">
        <v>739</v>
      </c>
      <c r="L33" s="9" t="str">
        <f t="shared" si="0"/>
        <v>Yes</v>
      </c>
    </row>
    <row r="34" spans="1:12" x14ac:dyDescent="0.25">
      <c r="A34" s="3" t="s">
        <v>105</v>
      </c>
      <c r="B34" s="35" t="s">
        <v>213</v>
      </c>
      <c r="C34" s="36">
        <v>66731</v>
      </c>
      <c r="D34" s="11" t="str">
        <f t="shared" si="1"/>
        <v>N/A</v>
      </c>
      <c r="E34" s="36">
        <v>73384</v>
      </c>
      <c r="F34" s="11" t="str">
        <f t="shared" si="2"/>
        <v>N/A</v>
      </c>
      <c r="G34" s="36">
        <v>75505</v>
      </c>
      <c r="H34" s="11" t="str">
        <f t="shared" si="3"/>
        <v>N/A</v>
      </c>
      <c r="I34" s="12">
        <v>9.9700000000000006</v>
      </c>
      <c r="J34" s="12">
        <v>2.89</v>
      </c>
      <c r="K34" s="43" t="s">
        <v>739</v>
      </c>
      <c r="L34" s="9" t="str">
        <f t="shared" si="0"/>
        <v>Yes</v>
      </c>
    </row>
    <row r="35" spans="1:12" x14ac:dyDescent="0.25">
      <c r="A35" s="3" t="s">
        <v>1007</v>
      </c>
      <c r="B35" s="35" t="s">
        <v>213</v>
      </c>
      <c r="C35" s="36">
        <v>5146</v>
      </c>
      <c r="D35" s="11" t="str">
        <f t="shared" si="1"/>
        <v>N/A</v>
      </c>
      <c r="E35" s="36">
        <v>5216</v>
      </c>
      <c r="F35" s="11" t="str">
        <f t="shared" si="2"/>
        <v>N/A</v>
      </c>
      <c r="G35" s="36">
        <v>5207</v>
      </c>
      <c r="H35" s="11" t="str">
        <f t="shared" si="3"/>
        <v>N/A</v>
      </c>
      <c r="I35" s="12">
        <v>1.36</v>
      </c>
      <c r="J35" s="12">
        <v>-0.17299999999999999</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6548</v>
      </c>
      <c r="D37" s="11" t="str">
        <f t="shared" si="1"/>
        <v>N/A</v>
      </c>
      <c r="E37" s="36">
        <v>6897</v>
      </c>
      <c r="F37" s="11" t="str">
        <f t="shared" si="2"/>
        <v>N/A</v>
      </c>
      <c r="G37" s="36">
        <v>6976</v>
      </c>
      <c r="H37" s="11" t="str">
        <f t="shared" si="3"/>
        <v>N/A</v>
      </c>
      <c r="I37" s="12">
        <v>5.33</v>
      </c>
      <c r="J37" s="12">
        <v>1.145</v>
      </c>
      <c r="K37" s="43" t="s">
        <v>739</v>
      </c>
      <c r="L37" s="9" t="str">
        <f t="shared" si="0"/>
        <v>Yes</v>
      </c>
    </row>
    <row r="38" spans="1:12" x14ac:dyDescent="0.25">
      <c r="A38" s="3" t="s">
        <v>1010</v>
      </c>
      <c r="B38" s="35" t="s">
        <v>213</v>
      </c>
      <c r="C38" s="36">
        <v>2442</v>
      </c>
      <c r="D38" s="11" t="str">
        <f t="shared" si="1"/>
        <v>N/A</v>
      </c>
      <c r="E38" s="36">
        <v>2419</v>
      </c>
      <c r="F38" s="11" t="str">
        <f t="shared" si="2"/>
        <v>N/A</v>
      </c>
      <c r="G38" s="36">
        <v>2393</v>
      </c>
      <c r="H38" s="11" t="str">
        <f t="shared" si="3"/>
        <v>N/A</v>
      </c>
      <c r="I38" s="12">
        <v>-0.94199999999999995</v>
      </c>
      <c r="J38" s="12">
        <v>-1.07</v>
      </c>
      <c r="K38" s="43" t="s">
        <v>739</v>
      </c>
      <c r="L38" s="9" t="str">
        <f t="shared" si="0"/>
        <v>Yes</v>
      </c>
    </row>
    <row r="39" spans="1:12" x14ac:dyDescent="0.25">
      <c r="A39" s="3" t="s">
        <v>1011</v>
      </c>
      <c r="B39" s="35" t="s">
        <v>213</v>
      </c>
      <c r="C39" s="36">
        <v>3134</v>
      </c>
      <c r="D39" s="11" t="str">
        <f t="shared" si="1"/>
        <v>N/A</v>
      </c>
      <c r="E39" s="36">
        <v>3370</v>
      </c>
      <c r="F39" s="11" t="str">
        <f t="shared" si="2"/>
        <v>N/A</v>
      </c>
      <c r="G39" s="36">
        <v>3888</v>
      </c>
      <c r="H39" s="11" t="str">
        <f t="shared" si="3"/>
        <v>N/A</v>
      </c>
      <c r="I39" s="12">
        <v>7.53</v>
      </c>
      <c r="J39" s="12">
        <v>15.37</v>
      </c>
      <c r="K39" s="43" t="s">
        <v>739</v>
      </c>
      <c r="L39" s="9" t="str">
        <f t="shared" si="0"/>
        <v>Yes</v>
      </c>
    </row>
    <row r="40" spans="1:12" x14ac:dyDescent="0.25">
      <c r="A40" s="3" t="s">
        <v>1012</v>
      </c>
      <c r="B40" s="35" t="s">
        <v>213</v>
      </c>
      <c r="C40" s="36">
        <v>49461</v>
      </c>
      <c r="D40" s="11" t="str">
        <f t="shared" si="1"/>
        <v>N/A</v>
      </c>
      <c r="E40" s="36">
        <v>55482</v>
      </c>
      <c r="F40" s="11" t="str">
        <f t="shared" si="2"/>
        <v>N/A</v>
      </c>
      <c r="G40" s="36">
        <v>57041</v>
      </c>
      <c r="H40" s="11" t="str">
        <f t="shared" si="3"/>
        <v>N/A</v>
      </c>
      <c r="I40" s="12">
        <v>12.17</v>
      </c>
      <c r="J40" s="12">
        <v>2.81</v>
      </c>
      <c r="K40" s="43" t="s">
        <v>739</v>
      </c>
      <c r="L40" s="9" t="str">
        <f t="shared" si="0"/>
        <v>Yes</v>
      </c>
    </row>
    <row r="41" spans="1:12" x14ac:dyDescent="0.25">
      <c r="A41" s="44" t="s">
        <v>84</v>
      </c>
      <c r="B41" s="35" t="s">
        <v>213</v>
      </c>
      <c r="C41" s="45">
        <v>967957855</v>
      </c>
      <c r="D41" s="11" t="str">
        <f t="shared" si="1"/>
        <v>N/A</v>
      </c>
      <c r="E41" s="45">
        <v>1002995822</v>
      </c>
      <c r="F41" s="11" t="str">
        <f t="shared" si="2"/>
        <v>N/A</v>
      </c>
      <c r="G41" s="45">
        <v>1048910593</v>
      </c>
      <c r="H41" s="11" t="str">
        <f t="shared" si="3"/>
        <v>N/A</v>
      </c>
      <c r="I41" s="12">
        <v>3.62</v>
      </c>
      <c r="J41" s="12">
        <v>4.5780000000000003</v>
      </c>
      <c r="K41" s="43" t="s">
        <v>739</v>
      </c>
      <c r="L41" s="9" t="str">
        <f t="shared" si="0"/>
        <v>Yes</v>
      </c>
    </row>
    <row r="42" spans="1:12" x14ac:dyDescent="0.25">
      <c r="A42" s="44" t="s">
        <v>1500</v>
      </c>
      <c r="B42" s="35" t="s">
        <v>213</v>
      </c>
      <c r="C42" s="45">
        <v>5824.1245682999997</v>
      </c>
      <c r="D42" s="11" t="str">
        <f t="shared" si="1"/>
        <v>N/A</v>
      </c>
      <c r="E42" s="45">
        <v>5740.6882101000001</v>
      </c>
      <c r="F42" s="11" t="str">
        <f t="shared" si="2"/>
        <v>N/A</v>
      </c>
      <c r="G42" s="45">
        <v>5887.4970841000004</v>
      </c>
      <c r="H42" s="11" t="str">
        <f t="shared" si="3"/>
        <v>N/A</v>
      </c>
      <c r="I42" s="12">
        <v>-1.43</v>
      </c>
      <c r="J42" s="12">
        <v>2.5569999999999999</v>
      </c>
      <c r="K42" s="43" t="s">
        <v>739</v>
      </c>
      <c r="L42" s="9" t="str">
        <f t="shared" si="0"/>
        <v>Yes</v>
      </c>
    </row>
    <row r="43" spans="1:12" x14ac:dyDescent="0.25">
      <c r="A43" s="44" t="s">
        <v>1501</v>
      </c>
      <c r="B43" s="35" t="s">
        <v>213</v>
      </c>
      <c r="C43" s="45">
        <v>6623.8142993000001</v>
      </c>
      <c r="D43" s="11" t="str">
        <f t="shared" si="1"/>
        <v>N/A</v>
      </c>
      <c r="E43" s="45">
        <v>6571.3338094000001</v>
      </c>
      <c r="F43" s="11" t="str">
        <f t="shared" si="2"/>
        <v>N/A</v>
      </c>
      <c r="G43" s="45">
        <v>6736.6978568000004</v>
      </c>
      <c r="H43" s="11" t="str">
        <f t="shared" si="3"/>
        <v>N/A</v>
      </c>
      <c r="I43" s="12">
        <v>-0.79200000000000004</v>
      </c>
      <c r="J43" s="12">
        <v>2.516</v>
      </c>
      <c r="K43" s="43" t="s">
        <v>739</v>
      </c>
      <c r="L43" s="9" t="str">
        <f t="shared" si="0"/>
        <v>Yes</v>
      </c>
    </row>
    <row r="44" spans="1:12" x14ac:dyDescent="0.25">
      <c r="A44" s="4" t="s">
        <v>107</v>
      </c>
      <c r="B44" s="35" t="s">
        <v>213</v>
      </c>
      <c r="C44" s="45">
        <v>5561395</v>
      </c>
      <c r="D44" s="11" t="str">
        <f t="shared" si="1"/>
        <v>N/A</v>
      </c>
      <c r="E44" s="45">
        <v>5896335</v>
      </c>
      <c r="F44" s="11" t="str">
        <f t="shared" si="2"/>
        <v>N/A</v>
      </c>
      <c r="G44" s="45">
        <v>6042625</v>
      </c>
      <c r="H44" s="11" t="str">
        <f t="shared" si="3"/>
        <v>N/A</v>
      </c>
      <c r="I44" s="12">
        <v>6.0229999999999997</v>
      </c>
      <c r="J44" s="12">
        <v>2.4809999999999999</v>
      </c>
      <c r="K44" s="43" t="s">
        <v>739</v>
      </c>
      <c r="L44" s="9" t="str">
        <f t="shared" si="0"/>
        <v>Yes</v>
      </c>
    </row>
    <row r="45" spans="1:12" x14ac:dyDescent="0.25">
      <c r="A45" s="44" t="s">
        <v>158</v>
      </c>
      <c r="B45" s="43" t="s">
        <v>217</v>
      </c>
      <c r="C45" s="1">
        <v>0</v>
      </c>
      <c r="D45" s="11" t="str">
        <f>IF($B45="N/A","N/A",IF(C45&gt;0,"No",IF(C45&lt;0,"No","Yes")))</f>
        <v>Yes</v>
      </c>
      <c r="E45" s="1">
        <v>0</v>
      </c>
      <c r="F45" s="11" t="str">
        <f>IF($B45="N/A","N/A",IF(E45&gt;0,"No",IF(E45&lt;0,"No","Yes")))</f>
        <v>Yes</v>
      </c>
      <c r="G45" s="1">
        <v>0</v>
      </c>
      <c r="H45" s="11" t="str">
        <f>IF($B45="N/A","N/A",IF(G45&gt;0,"No",IF(G45&lt;0,"No","Yes")))</f>
        <v>Yes</v>
      </c>
      <c r="I45" s="12" t="s">
        <v>1746</v>
      </c>
      <c r="J45" s="12" t="s">
        <v>1746</v>
      </c>
      <c r="K45" s="43" t="s">
        <v>739</v>
      </c>
      <c r="L45" s="9" t="str">
        <f t="shared" si="0"/>
        <v>N/A</v>
      </c>
    </row>
    <row r="46" spans="1:12" x14ac:dyDescent="0.25">
      <c r="A46" s="44" t="s">
        <v>156</v>
      </c>
      <c r="B46" s="35" t="s">
        <v>213</v>
      </c>
      <c r="C46" s="45">
        <v>0</v>
      </c>
      <c r="D46" s="11" t="str">
        <f t="shared" ref="D46:D47" si="4">IF($B46="N/A","N/A",IF(C46&gt;10,"No",IF(C46&lt;-10,"No","Yes")))</f>
        <v>N/A</v>
      </c>
      <c r="E46" s="45">
        <v>0</v>
      </c>
      <c r="F46" s="11" t="str">
        <f t="shared" ref="F46:F47" si="5">IF($B46="N/A","N/A",IF(E46&gt;10,"No",IF(E46&lt;-10,"No","Yes")))</f>
        <v>N/A</v>
      </c>
      <c r="G46" s="45">
        <v>0</v>
      </c>
      <c r="H46" s="11" t="str">
        <f t="shared" ref="H46:H47" si="6">IF($B46="N/A","N/A",IF(G46&gt;10,"No",IF(G46&lt;-10,"No","Yes")))</f>
        <v>N/A</v>
      </c>
      <c r="I46" s="12" t="s">
        <v>1746</v>
      </c>
      <c r="J46" s="12" t="s">
        <v>1746</v>
      </c>
      <c r="K46" s="43" t="s">
        <v>739</v>
      </c>
      <c r="L46" s="9" t="str">
        <f t="shared" si="0"/>
        <v>N/A</v>
      </c>
    </row>
    <row r="47" spans="1:12" x14ac:dyDescent="0.25">
      <c r="A47" s="44" t="s">
        <v>1303</v>
      </c>
      <c r="B47" s="35" t="s">
        <v>213</v>
      </c>
      <c r="C47" s="45" t="s">
        <v>1746</v>
      </c>
      <c r="D47" s="11" t="str">
        <f t="shared" si="4"/>
        <v>N/A</v>
      </c>
      <c r="E47" s="45" t="s">
        <v>1746</v>
      </c>
      <c r="F47" s="11" t="str">
        <f t="shared" si="5"/>
        <v>N/A</v>
      </c>
      <c r="G47" s="45" t="s">
        <v>1746</v>
      </c>
      <c r="H47" s="11" t="str">
        <f t="shared" si="6"/>
        <v>N/A</v>
      </c>
      <c r="I47" s="12" t="s">
        <v>1746</v>
      </c>
      <c r="J47" s="12" t="s">
        <v>1746</v>
      </c>
      <c r="K47" s="43" t="s">
        <v>739</v>
      </c>
      <c r="L47" s="9" t="str">
        <f>IF(J47="Div by 0", "N/A", IF(OR(J47="N/A",K47="N/A"),"N/A", IF(J47&gt;VALUE(MID(K47,1,2)), "No", IF(J47&lt;-1*VALUE(MID(K47,1,2)), "No", "Yes"))))</f>
        <v>N/A</v>
      </c>
    </row>
    <row r="48" spans="1:12" x14ac:dyDescent="0.25">
      <c r="A48" s="44" t="s">
        <v>1502</v>
      </c>
      <c r="B48" s="35" t="s">
        <v>213</v>
      </c>
      <c r="C48" s="45">
        <v>17562.708139999999</v>
      </c>
      <c r="D48" s="11" t="str">
        <f t="shared" ref="D48:D74" si="7">IF($B48="N/A","N/A",IF(C48&gt;10,"No",IF(C48&lt;-10,"No","Yes")))</f>
        <v>N/A</v>
      </c>
      <c r="E48" s="45">
        <v>17409.644380999998</v>
      </c>
      <c r="F48" s="11" t="str">
        <f t="shared" ref="F48:F74" si="8">IF($B48="N/A","N/A",IF(E48&gt;10,"No",IF(E48&lt;-10,"No","Yes")))</f>
        <v>N/A</v>
      </c>
      <c r="G48" s="45">
        <v>16849.390336</v>
      </c>
      <c r="H48" s="11" t="str">
        <f t="shared" ref="H48:H74" si="9">IF($B48="N/A","N/A",IF(G48&gt;10,"No",IF(G48&lt;-10,"No","Yes")))</f>
        <v>N/A</v>
      </c>
      <c r="I48" s="12">
        <v>-0.872</v>
      </c>
      <c r="J48" s="12">
        <v>-3.22</v>
      </c>
      <c r="K48" s="43" t="s">
        <v>739</v>
      </c>
      <c r="L48" s="9" t="str">
        <f t="shared" ref="L48:L74" si="10">IF(J48="Div by 0", "N/A", IF(K48="N/A","N/A", IF(J48&gt;VALUE(MID(K48,1,2)), "No", IF(J48&lt;-1*VALUE(MID(K48,1,2)), "No", "Yes"))))</f>
        <v>Yes</v>
      </c>
    </row>
    <row r="49" spans="1:12" x14ac:dyDescent="0.25">
      <c r="A49" s="44" t="s">
        <v>1503</v>
      </c>
      <c r="B49" s="35" t="s">
        <v>213</v>
      </c>
      <c r="C49" s="45">
        <v>9903.4390437999991</v>
      </c>
      <c r="D49" s="11" t="str">
        <f t="shared" si="7"/>
        <v>N/A</v>
      </c>
      <c r="E49" s="45">
        <v>10388.378304</v>
      </c>
      <c r="F49" s="11" t="str">
        <f t="shared" si="8"/>
        <v>N/A</v>
      </c>
      <c r="G49" s="45">
        <v>9818.3379468999992</v>
      </c>
      <c r="H49" s="11" t="str">
        <f t="shared" si="9"/>
        <v>N/A</v>
      </c>
      <c r="I49" s="12">
        <v>4.8970000000000002</v>
      </c>
      <c r="J49" s="12">
        <v>-5.49</v>
      </c>
      <c r="K49" s="43" t="s">
        <v>739</v>
      </c>
      <c r="L49" s="9" t="str">
        <f t="shared" si="10"/>
        <v>Yes</v>
      </c>
    </row>
    <row r="50" spans="1:12" x14ac:dyDescent="0.25">
      <c r="A50" s="44" t="s">
        <v>1504</v>
      </c>
      <c r="B50" s="35" t="s">
        <v>213</v>
      </c>
      <c r="C50" s="45">
        <v>3593.4138840000001</v>
      </c>
      <c r="D50" s="11" t="str">
        <f t="shared" si="7"/>
        <v>N/A</v>
      </c>
      <c r="E50" s="45">
        <v>3712.6368345000001</v>
      </c>
      <c r="F50" s="11" t="str">
        <f t="shared" si="8"/>
        <v>N/A</v>
      </c>
      <c r="G50" s="45">
        <v>3755.9941715</v>
      </c>
      <c r="H50" s="11" t="str">
        <f t="shared" si="9"/>
        <v>N/A</v>
      </c>
      <c r="I50" s="12">
        <v>3.3180000000000001</v>
      </c>
      <c r="J50" s="12">
        <v>1.1679999999999999</v>
      </c>
      <c r="K50" s="43" t="s">
        <v>739</v>
      </c>
      <c r="L50" s="9" t="str">
        <f t="shared" si="10"/>
        <v>Yes</v>
      </c>
    </row>
    <row r="51" spans="1:12" x14ac:dyDescent="0.25">
      <c r="A51" s="44" t="s">
        <v>1505</v>
      </c>
      <c r="B51" s="35" t="s">
        <v>213</v>
      </c>
      <c r="C51" s="45">
        <v>1162.9156627</v>
      </c>
      <c r="D51" s="11" t="str">
        <f t="shared" si="7"/>
        <v>N/A</v>
      </c>
      <c r="E51" s="45">
        <v>1131.6236558999999</v>
      </c>
      <c r="F51" s="11" t="str">
        <f t="shared" si="8"/>
        <v>N/A</v>
      </c>
      <c r="G51" s="45">
        <v>1997.3953488</v>
      </c>
      <c r="H51" s="11" t="str">
        <f t="shared" si="9"/>
        <v>N/A</v>
      </c>
      <c r="I51" s="12">
        <v>-2.69</v>
      </c>
      <c r="J51" s="12">
        <v>76.510000000000005</v>
      </c>
      <c r="K51" s="43" t="s">
        <v>739</v>
      </c>
      <c r="L51" s="9" t="str">
        <f t="shared" si="10"/>
        <v>No</v>
      </c>
    </row>
    <row r="52" spans="1:12" x14ac:dyDescent="0.25">
      <c r="A52" s="44" t="s">
        <v>1506</v>
      </c>
      <c r="B52" s="35" t="s">
        <v>213</v>
      </c>
      <c r="C52" s="45">
        <v>37448.995129000003</v>
      </c>
      <c r="D52" s="11" t="str">
        <f t="shared" si="7"/>
        <v>N/A</v>
      </c>
      <c r="E52" s="45">
        <v>37129.003371999999</v>
      </c>
      <c r="F52" s="11" t="str">
        <f t="shared" si="8"/>
        <v>N/A</v>
      </c>
      <c r="G52" s="45">
        <v>37837.748460000003</v>
      </c>
      <c r="H52" s="11" t="str">
        <f t="shared" si="9"/>
        <v>N/A</v>
      </c>
      <c r="I52" s="12">
        <v>-0.85399999999999998</v>
      </c>
      <c r="J52" s="12">
        <v>1.909</v>
      </c>
      <c r="K52" s="43" t="s">
        <v>739</v>
      </c>
      <c r="L52" s="9" t="str">
        <f t="shared" si="10"/>
        <v>Yes</v>
      </c>
    </row>
    <row r="53" spans="1:12" x14ac:dyDescent="0.25">
      <c r="A53" s="44" t="s">
        <v>1507</v>
      </c>
      <c r="B53" s="35" t="s">
        <v>213</v>
      </c>
      <c r="C53" s="45">
        <v>3145.2093023000002</v>
      </c>
      <c r="D53" s="11" t="str">
        <f t="shared" si="7"/>
        <v>N/A</v>
      </c>
      <c r="E53" s="45">
        <v>2997.8370252999998</v>
      </c>
      <c r="F53" s="11" t="str">
        <f t="shared" si="8"/>
        <v>N/A</v>
      </c>
      <c r="G53" s="45">
        <v>3183.0886243</v>
      </c>
      <c r="H53" s="11" t="str">
        <f t="shared" si="9"/>
        <v>N/A</v>
      </c>
      <c r="I53" s="12">
        <v>-4.6900000000000004</v>
      </c>
      <c r="J53" s="12">
        <v>6.18</v>
      </c>
      <c r="K53" s="43" t="s">
        <v>739</v>
      </c>
      <c r="L53" s="9" t="str">
        <f t="shared" si="10"/>
        <v>Yes</v>
      </c>
    </row>
    <row r="54" spans="1:12" x14ac:dyDescent="0.25">
      <c r="A54" s="44" t="s">
        <v>1508</v>
      </c>
      <c r="B54" s="35" t="s">
        <v>213</v>
      </c>
      <c r="C54" s="45">
        <v>16561.202202</v>
      </c>
      <c r="D54" s="11" t="str">
        <f t="shared" si="7"/>
        <v>N/A</v>
      </c>
      <c r="E54" s="45">
        <v>16644.464775</v>
      </c>
      <c r="F54" s="11" t="str">
        <f t="shared" si="8"/>
        <v>N/A</v>
      </c>
      <c r="G54" s="45">
        <v>16951.081201000001</v>
      </c>
      <c r="H54" s="11" t="str">
        <f t="shared" si="9"/>
        <v>N/A</v>
      </c>
      <c r="I54" s="12">
        <v>0.50280000000000002</v>
      </c>
      <c r="J54" s="12">
        <v>1.8420000000000001</v>
      </c>
      <c r="K54" s="43" t="s">
        <v>739</v>
      </c>
      <c r="L54" s="9" t="str">
        <f t="shared" si="10"/>
        <v>Yes</v>
      </c>
    </row>
    <row r="55" spans="1:12" x14ac:dyDescent="0.25">
      <c r="A55" s="44" t="s">
        <v>1509</v>
      </c>
      <c r="B55" s="35" t="s">
        <v>213</v>
      </c>
      <c r="C55" s="45">
        <v>17758.913681999999</v>
      </c>
      <c r="D55" s="11" t="str">
        <f t="shared" si="7"/>
        <v>N/A</v>
      </c>
      <c r="E55" s="45">
        <v>17949.270755000001</v>
      </c>
      <c r="F55" s="11" t="str">
        <f t="shared" si="8"/>
        <v>N/A</v>
      </c>
      <c r="G55" s="45">
        <v>18562.022752000001</v>
      </c>
      <c r="H55" s="11" t="str">
        <f t="shared" si="9"/>
        <v>N/A</v>
      </c>
      <c r="I55" s="12">
        <v>1.0720000000000001</v>
      </c>
      <c r="J55" s="12">
        <v>3.4140000000000001</v>
      </c>
      <c r="K55" s="43" t="s">
        <v>739</v>
      </c>
      <c r="L55" s="9" t="str">
        <f t="shared" si="10"/>
        <v>Yes</v>
      </c>
    </row>
    <row r="56" spans="1:12" x14ac:dyDescent="0.25">
      <c r="A56" s="44" t="s">
        <v>1510</v>
      </c>
      <c r="B56" s="35" t="s">
        <v>213</v>
      </c>
      <c r="C56" s="45">
        <v>5410.8805339</v>
      </c>
      <c r="D56" s="11" t="str">
        <f t="shared" si="7"/>
        <v>N/A</v>
      </c>
      <c r="E56" s="45">
        <v>5555.8373245000002</v>
      </c>
      <c r="F56" s="11" t="str">
        <f t="shared" si="8"/>
        <v>N/A</v>
      </c>
      <c r="G56" s="45">
        <v>5646.4972211000004</v>
      </c>
      <c r="H56" s="11" t="str">
        <f t="shared" si="9"/>
        <v>N/A</v>
      </c>
      <c r="I56" s="12">
        <v>2.6789999999999998</v>
      </c>
      <c r="J56" s="12">
        <v>1.6319999999999999</v>
      </c>
      <c r="K56" s="43" t="s">
        <v>739</v>
      </c>
      <c r="L56" s="9" t="str">
        <f t="shared" si="10"/>
        <v>Yes</v>
      </c>
    </row>
    <row r="57" spans="1:12" x14ac:dyDescent="0.25">
      <c r="A57" s="44" t="s">
        <v>1511</v>
      </c>
      <c r="B57" s="35" t="s">
        <v>213</v>
      </c>
      <c r="C57" s="45">
        <v>4091.1274131</v>
      </c>
      <c r="D57" s="11" t="str">
        <f t="shared" si="7"/>
        <v>N/A</v>
      </c>
      <c r="E57" s="45">
        <v>4844.0625</v>
      </c>
      <c r="F57" s="11" t="str">
        <f t="shared" si="8"/>
        <v>N/A</v>
      </c>
      <c r="G57" s="45">
        <v>5389.8547485999998</v>
      </c>
      <c r="H57" s="11" t="str">
        <f t="shared" si="9"/>
        <v>N/A</v>
      </c>
      <c r="I57" s="12">
        <v>18.399999999999999</v>
      </c>
      <c r="J57" s="12">
        <v>11.27</v>
      </c>
      <c r="K57" s="43" t="s">
        <v>739</v>
      </c>
      <c r="L57" s="9" t="str">
        <f t="shared" si="10"/>
        <v>Yes</v>
      </c>
    </row>
    <row r="58" spans="1:12" x14ac:dyDescent="0.25">
      <c r="A58" s="44" t="s">
        <v>1512</v>
      </c>
      <c r="B58" s="35" t="s">
        <v>213</v>
      </c>
      <c r="C58" s="45">
        <v>33920.881396999997</v>
      </c>
      <c r="D58" s="11" t="str">
        <f t="shared" si="7"/>
        <v>N/A</v>
      </c>
      <c r="E58" s="45">
        <v>34592.114286000004</v>
      </c>
      <c r="F58" s="11" t="str">
        <f t="shared" si="8"/>
        <v>N/A</v>
      </c>
      <c r="G58" s="45">
        <v>34361.672831999997</v>
      </c>
      <c r="H58" s="11" t="str">
        <f t="shared" si="9"/>
        <v>N/A</v>
      </c>
      <c r="I58" s="12">
        <v>1.9790000000000001</v>
      </c>
      <c r="J58" s="12">
        <v>-0.66600000000000004</v>
      </c>
      <c r="K58" s="43" t="s">
        <v>739</v>
      </c>
      <c r="L58" s="9" t="str">
        <f t="shared" si="10"/>
        <v>Yes</v>
      </c>
    </row>
    <row r="59" spans="1:12" x14ac:dyDescent="0.25">
      <c r="A59" s="44" t="s">
        <v>1513</v>
      </c>
      <c r="B59" s="35" t="s">
        <v>213</v>
      </c>
      <c r="C59" s="45">
        <v>3492.9366516</v>
      </c>
      <c r="D59" s="11" t="str">
        <f t="shared" si="7"/>
        <v>N/A</v>
      </c>
      <c r="E59" s="45">
        <v>3040.9876033</v>
      </c>
      <c r="F59" s="11" t="str">
        <f t="shared" si="8"/>
        <v>N/A</v>
      </c>
      <c r="G59" s="45">
        <v>3906.4045936000002</v>
      </c>
      <c r="H59" s="11" t="str">
        <f t="shared" si="9"/>
        <v>N/A</v>
      </c>
      <c r="I59" s="12">
        <v>-12.9</v>
      </c>
      <c r="J59" s="12">
        <v>28.46</v>
      </c>
      <c r="K59" s="43" t="s">
        <v>739</v>
      </c>
      <c r="L59" s="9" t="str">
        <f t="shared" si="10"/>
        <v>Yes</v>
      </c>
    </row>
    <row r="60" spans="1:12" x14ac:dyDescent="0.25">
      <c r="A60" s="44" t="s">
        <v>1514</v>
      </c>
      <c r="B60" s="35" t="s">
        <v>213</v>
      </c>
      <c r="C60" s="45">
        <v>3109.4393405999999</v>
      </c>
      <c r="D60" s="11" t="str">
        <f t="shared" si="7"/>
        <v>N/A</v>
      </c>
      <c r="E60" s="45">
        <v>3076.6094383</v>
      </c>
      <c r="F60" s="11" t="str">
        <f t="shared" si="8"/>
        <v>N/A</v>
      </c>
      <c r="G60" s="45">
        <v>3205.0999388999999</v>
      </c>
      <c r="H60" s="11" t="str">
        <f t="shared" si="9"/>
        <v>N/A</v>
      </c>
      <c r="I60" s="12">
        <v>-1.06</v>
      </c>
      <c r="J60" s="12">
        <v>4.1760000000000002</v>
      </c>
      <c r="K60" s="43" t="s">
        <v>739</v>
      </c>
      <c r="L60" s="9" t="str">
        <f t="shared" si="10"/>
        <v>Yes</v>
      </c>
    </row>
    <row r="61" spans="1:12" x14ac:dyDescent="0.25">
      <c r="A61" s="44" t="s">
        <v>1515</v>
      </c>
      <c r="B61" s="35" t="s">
        <v>213</v>
      </c>
      <c r="C61" s="45">
        <v>4044.9285574999999</v>
      </c>
      <c r="D61" s="11" t="str">
        <f t="shared" si="7"/>
        <v>N/A</v>
      </c>
      <c r="E61" s="45">
        <v>4066.1818182000002</v>
      </c>
      <c r="F61" s="11" t="str">
        <f t="shared" si="8"/>
        <v>N/A</v>
      </c>
      <c r="G61" s="45">
        <v>3916.5118048999998</v>
      </c>
      <c r="H61" s="11" t="str">
        <f t="shared" si="9"/>
        <v>N/A</v>
      </c>
      <c r="I61" s="12">
        <v>0.52539999999999998</v>
      </c>
      <c r="J61" s="12">
        <v>-3.68</v>
      </c>
      <c r="K61" s="43" t="s">
        <v>739</v>
      </c>
      <c r="L61" s="9" t="str">
        <f t="shared" si="10"/>
        <v>Yes</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v>4774.9182763999997</v>
      </c>
      <c r="D63" s="11" t="str">
        <f t="shared" si="7"/>
        <v>N/A</v>
      </c>
      <c r="E63" s="45">
        <v>4407.8898982999999</v>
      </c>
      <c r="F63" s="11" t="str">
        <f t="shared" si="8"/>
        <v>N/A</v>
      </c>
      <c r="G63" s="45">
        <v>4840.6312355999999</v>
      </c>
      <c r="H63" s="11" t="str">
        <f t="shared" si="9"/>
        <v>N/A</v>
      </c>
      <c r="I63" s="12">
        <v>-7.69</v>
      </c>
      <c r="J63" s="12">
        <v>9.8170000000000002</v>
      </c>
      <c r="K63" s="43" t="s">
        <v>739</v>
      </c>
      <c r="L63" s="9" t="str">
        <f t="shared" si="10"/>
        <v>Yes</v>
      </c>
    </row>
    <row r="64" spans="1:12" x14ac:dyDescent="0.25">
      <c r="A64" s="44" t="s">
        <v>1518</v>
      </c>
      <c r="B64" s="35" t="s">
        <v>213</v>
      </c>
      <c r="C64" s="45">
        <v>2065.4739939999999</v>
      </c>
      <c r="D64" s="11" t="str">
        <f t="shared" si="7"/>
        <v>N/A</v>
      </c>
      <c r="E64" s="45">
        <v>2082.9705118000002</v>
      </c>
      <c r="F64" s="11" t="str">
        <f t="shared" si="8"/>
        <v>N/A</v>
      </c>
      <c r="G64" s="45">
        <v>2192.4227102</v>
      </c>
      <c r="H64" s="11" t="str">
        <f t="shared" si="9"/>
        <v>N/A</v>
      </c>
      <c r="I64" s="12">
        <v>0.84709999999999996</v>
      </c>
      <c r="J64" s="12">
        <v>5.2549999999999999</v>
      </c>
      <c r="K64" s="43" t="s">
        <v>739</v>
      </c>
      <c r="L64" s="9" t="str">
        <f t="shared" si="10"/>
        <v>Yes</v>
      </c>
    </row>
    <row r="65" spans="1:12" x14ac:dyDescent="0.25">
      <c r="A65" s="44" t="s">
        <v>1519</v>
      </c>
      <c r="B65" s="35" t="s">
        <v>213</v>
      </c>
      <c r="C65" s="45">
        <v>2648.9553222999998</v>
      </c>
      <c r="D65" s="11" t="str">
        <f t="shared" si="7"/>
        <v>N/A</v>
      </c>
      <c r="E65" s="45">
        <v>2667.2912805999999</v>
      </c>
      <c r="F65" s="11" t="str">
        <f t="shared" si="8"/>
        <v>N/A</v>
      </c>
      <c r="G65" s="45">
        <v>2648.9446656999999</v>
      </c>
      <c r="H65" s="11" t="str">
        <f t="shared" si="9"/>
        <v>N/A</v>
      </c>
      <c r="I65" s="12">
        <v>0.69220000000000004</v>
      </c>
      <c r="J65" s="12">
        <v>-0.68799999999999994</v>
      </c>
      <c r="K65" s="43" t="s">
        <v>739</v>
      </c>
      <c r="L65" s="9" t="str">
        <f t="shared" si="10"/>
        <v>Yes</v>
      </c>
    </row>
    <row r="66" spans="1:12" x14ac:dyDescent="0.25">
      <c r="A66" s="44" t="s">
        <v>1520</v>
      </c>
      <c r="B66" s="35" t="s">
        <v>213</v>
      </c>
      <c r="C66" s="45">
        <v>19006.473621000001</v>
      </c>
      <c r="D66" s="11" t="str">
        <f t="shared" si="7"/>
        <v>N/A</v>
      </c>
      <c r="E66" s="45">
        <v>18294.442254000001</v>
      </c>
      <c r="F66" s="11" t="str">
        <f t="shared" si="8"/>
        <v>N/A</v>
      </c>
      <c r="G66" s="45">
        <v>19934.776621000001</v>
      </c>
      <c r="H66" s="11" t="str">
        <f t="shared" si="9"/>
        <v>N/A</v>
      </c>
      <c r="I66" s="12">
        <v>-3.75</v>
      </c>
      <c r="J66" s="12">
        <v>8.9659999999999993</v>
      </c>
      <c r="K66" s="43" t="s">
        <v>739</v>
      </c>
      <c r="L66" s="9" t="str">
        <f t="shared" si="10"/>
        <v>Yes</v>
      </c>
    </row>
    <row r="67" spans="1:12" x14ac:dyDescent="0.25">
      <c r="A67" s="44" t="s">
        <v>1521</v>
      </c>
      <c r="B67" s="35" t="s">
        <v>213</v>
      </c>
      <c r="C67" s="45">
        <v>1206.8232174</v>
      </c>
      <c r="D67" s="11" t="str">
        <f t="shared" si="7"/>
        <v>N/A</v>
      </c>
      <c r="E67" s="45">
        <v>1390.0375303000001</v>
      </c>
      <c r="F67" s="11" t="str">
        <f t="shared" si="8"/>
        <v>N/A</v>
      </c>
      <c r="G67" s="45">
        <v>1276.0089859</v>
      </c>
      <c r="H67" s="11" t="str">
        <f t="shared" si="9"/>
        <v>N/A</v>
      </c>
      <c r="I67" s="12">
        <v>15.18</v>
      </c>
      <c r="J67" s="12">
        <v>-8.1999999999999993</v>
      </c>
      <c r="K67" s="43" t="s">
        <v>739</v>
      </c>
      <c r="L67" s="9" t="str">
        <f t="shared" si="10"/>
        <v>Yes</v>
      </c>
    </row>
    <row r="68" spans="1:12" x14ac:dyDescent="0.25">
      <c r="A68" s="44" t="s">
        <v>1522</v>
      </c>
      <c r="B68" s="35" t="s">
        <v>213</v>
      </c>
      <c r="C68" s="45">
        <v>3283.1111028</v>
      </c>
      <c r="D68" s="11" t="str">
        <f t="shared" si="7"/>
        <v>N/A</v>
      </c>
      <c r="E68" s="45">
        <v>3259.6185408000001</v>
      </c>
      <c r="F68" s="11" t="str">
        <f t="shared" si="8"/>
        <v>N/A</v>
      </c>
      <c r="G68" s="45">
        <v>3380.6741010999999</v>
      </c>
      <c r="H68" s="11" t="str">
        <f t="shared" si="9"/>
        <v>N/A</v>
      </c>
      <c r="I68" s="12">
        <v>-0.71599999999999997</v>
      </c>
      <c r="J68" s="12">
        <v>3.714</v>
      </c>
      <c r="K68" s="43" t="s">
        <v>739</v>
      </c>
      <c r="L68" s="9" t="str">
        <f t="shared" si="10"/>
        <v>Yes</v>
      </c>
    </row>
    <row r="69" spans="1:12" x14ac:dyDescent="0.25">
      <c r="A69" s="44" t="s">
        <v>1523</v>
      </c>
      <c r="B69" s="35" t="s">
        <v>213</v>
      </c>
      <c r="C69" s="45">
        <v>6082.6360279999999</v>
      </c>
      <c r="D69" s="11" t="str">
        <f t="shared" si="7"/>
        <v>N/A</v>
      </c>
      <c r="E69" s="45">
        <v>6088.8976227000003</v>
      </c>
      <c r="F69" s="11" t="str">
        <f t="shared" si="8"/>
        <v>N/A</v>
      </c>
      <c r="G69" s="45">
        <v>6343.1958900999998</v>
      </c>
      <c r="H69" s="11" t="str">
        <f t="shared" si="9"/>
        <v>N/A</v>
      </c>
      <c r="I69" s="12">
        <v>0.10290000000000001</v>
      </c>
      <c r="J69" s="12">
        <v>4.1760000000000002</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v>3459.7510689999999</v>
      </c>
      <c r="D71" s="11" t="str">
        <f t="shared" si="7"/>
        <v>N/A</v>
      </c>
      <c r="E71" s="45">
        <v>3567.3333333</v>
      </c>
      <c r="F71" s="11" t="str">
        <f t="shared" si="8"/>
        <v>N/A</v>
      </c>
      <c r="G71" s="45">
        <v>3627.7088589</v>
      </c>
      <c r="H71" s="11" t="str">
        <f t="shared" si="9"/>
        <v>N/A</v>
      </c>
      <c r="I71" s="12">
        <v>3.11</v>
      </c>
      <c r="J71" s="12">
        <v>1.6919999999999999</v>
      </c>
      <c r="K71" s="43" t="s">
        <v>739</v>
      </c>
      <c r="L71" s="9" t="str">
        <f t="shared" si="10"/>
        <v>Yes</v>
      </c>
    </row>
    <row r="72" spans="1:12" x14ac:dyDescent="0.25">
      <c r="A72" s="44" t="s">
        <v>1526</v>
      </c>
      <c r="B72" s="35" t="s">
        <v>213</v>
      </c>
      <c r="C72" s="45">
        <v>4423.3300572999997</v>
      </c>
      <c r="D72" s="11" t="str">
        <f t="shared" si="7"/>
        <v>N/A</v>
      </c>
      <c r="E72" s="45">
        <v>5245.3646134999999</v>
      </c>
      <c r="F72" s="11" t="str">
        <f t="shared" si="8"/>
        <v>N/A</v>
      </c>
      <c r="G72" s="45">
        <v>5168.7409109999999</v>
      </c>
      <c r="H72" s="11" t="str">
        <f t="shared" si="9"/>
        <v>N/A</v>
      </c>
      <c r="I72" s="12">
        <v>18.579999999999998</v>
      </c>
      <c r="J72" s="12">
        <v>-1.46</v>
      </c>
      <c r="K72" s="43" t="s">
        <v>739</v>
      </c>
      <c r="L72" s="9" t="str">
        <f t="shared" si="10"/>
        <v>Yes</v>
      </c>
    </row>
    <row r="73" spans="1:12" x14ac:dyDescent="0.25">
      <c r="A73" s="44" t="s">
        <v>1527</v>
      </c>
      <c r="B73" s="35" t="s">
        <v>213</v>
      </c>
      <c r="C73" s="45">
        <v>3454.3883215999999</v>
      </c>
      <c r="D73" s="11" t="str">
        <f t="shared" si="7"/>
        <v>N/A</v>
      </c>
      <c r="E73" s="45">
        <v>3481.5359050000002</v>
      </c>
      <c r="F73" s="11" t="str">
        <f t="shared" si="8"/>
        <v>N/A</v>
      </c>
      <c r="G73" s="45">
        <v>3533.6496913999999</v>
      </c>
      <c r="H73" s="11" t="str">
        <f t="shared" si="9"/>
        <v>N/A</v>
      </c>
      <c r="I73" s="12">
        <v>0.78590000000000004</v>
      </c>
      <c r="J73" s="12">
        <v>1.4970000000000001</v>
      </c>
      <c r="K73" s="43" t="s">
        <v>739</v>
      </c>
      <c r="L73" s="9" t="str">
        <f t="shared" si="10"/>
        <v>Yes</v>
      </c>
    </row>
    <row r="74" spans="1:12" x14ac:dyDescent="0.25">
      <c r="A74" s="44" t="s">
        <v>1528</v>
      </c>
      <c r="B74" s="35" t="s">
        <v>213</v>
      </c>
      <c r="C74" s="45">
        <v>2901.3114777000001</v>
      </c>
      <c r="D74" s="11" t="str">
        <f t="shared" si="7"/>
        <v>N/A</v>
      </c>
      <c r="E74" s="45">
        <v>2855.3214736</v>
      </c>
      <c r="F74" s="11" t="str">
        <f t="shared" si="8"/>
        <v>N/A</v>
      </c>
      <c r="G74" s="45">
        <v>2994.5872792999999</v>
      </c>
      <c r="H74" s="11" t="str">
        <f t="shared" si="9"/>
        <v>N/A</v>
      </c>
      <c r="I74" s="12">
        <v>-1.59</v>
      </c>
      <c r="J74" s="12">
        <v>4.8769999999999998</v>
      </c>
      <c r="K74" s="43" t="s">
        <v>739</v>
      </c>
      <c r="L74" s="9" t="str">
        <f t="shared" si="10"/>
        <v>Yes</v>
      </c>
    </row>
    <row r="75" spans="1:12" x14ac:dyDescent="0.25">
      <c r="A75" s="44" t="s">
        <v>1610</v>
      </c>
      <c r="B75" s="35" t="s">
        <v>213</v>
      </c>
      <c r="C75" s="45">
        <v>91949808</v>
      </c>
      <c r="D75" s="11" t="str">
        <f t="shared" ref="D75:D144" si="11">IF($B75="N/A","N/A",IF(C75&gt;10,"No",IF(C75&lt;-10,"No","Yes")))</f>
        <v>N/A</v>
      </c>
      <c r="E75" s="45">
        <v>107458187</v>
      </c>
      <c r="F75" s="11" t="str">
        <f t="shared" ref="F75:F144" si="12">IF($B75="N/A","N/A",IF(E75&gt;10,"No",IF(E75&lt;-10,"No","Yes")))</f>
        <v>N/A</v>
      </c>
      <c r="G75" s="45">
        <v>121362245</v>
      </c>
      <c r="H75" s="11" t="str">
        <f t="shared" ref="H75:H144" si="13">IF($B75="N/A","N/A",IF(G75&gt;10,"No",IF(G75&lt;-10,"No","Yes")))</f>
        <v>N/A</v>
      </c>
      <c r="I75" s="12">
        <v>16.87</v>
      </c>
      <c r="J75" s="12">
        <v>12.94</v>
      </c>
      <c r="K75" s="43" t="s">
        <v>739</v>
      </c>
      <c r="L75" s="9" t="str">
        <f t="shared" ref="L75:L135" si="14">IF(J75="Div by 0", "N/A", IF(K75="N/A","N/A", IF(J75&gt;VALUE(MID(K75,1,2)), "No", IF(J75&lt;-1*VALUE(MID(K75,1,2)), "No", "Yes"))))</f>
        <v>Yes</v>
      </c>
    </row>
    <row r="76" spans="1:12" x14ac:dyDescent="0.25">
      <c r="A76" s="44" t="s">
        <v>598</v>
      </c>
      <c r="B76" s="35" t="s">
        <v>213</v>
      </c>
      <c r="C76" s="36">
        <v>12058</v>
      </c>
      <c r="D76" s="11" t="str">
        <f t="shared" si="11"/>
        <v>N/A</v>
      </c>
      <c r="E76" s="36">
        <v>12583</v>
      </c>
      <c r="F76" s="11" t="str">
        <f t="shared" si="12"/>
        <v>N/A</v>
      </c>
      <c r="G76" s="36">
        <v>12426</v>
      </c>
      <c r="H76" s="11" t="str">
        <f t="shared" si="13"/>
        <v>N/A</v>
      </c>
      <c r="I76" s="12">
        <v>4.3540000000000001</v>
      </c>
      <c r="J76" s="12">
        <v>-1.25</v>
      </c>
      <c r="K76" s="43" t="s">
        <v>739</v>
      </c>
      <c r="L76" s="9" t="str">
        <f t="shared" si="14"/>
        <v>Yes</v>
      </c>
    </row>
    <row r="77" spans="1:12" x14ac:dyDescent="0.25">
      <c r="A77" s="44" t="s">
        <v>1437</v>
      </c>
      <c r="B77" s="35" t="s">
        <v>213</v>
      </c>
      <c r="C77" s="45">
        <v>7625.6268037999998</v>
      </c>
      <c r="D77" s="11" t="str">
        <f t="shared" si="11"/>
        <v>N/A</v>
      </c>
      <c r="E77" s="45">
        <v>8539.9496940000008</v>
      </c>
      <c r="F77" s="11" t="str">
        <f t="shared" si="12"/>
        <v>N/A</v>
      </c>
      <c r="G77" s="45">
        <v>9766.7990504000009</v>
      </c>
      <c r="H77" s="11" t="str">
        <f t="shared" si="13"/>
        <v>N/A</v>
      </c>
      <c r="I77" s="12">
        <v>11.99</v>
      </c>
      <c r="J77" s="12">
        <v>14.37</v>
      </c>
      <c r="K77" s="43" t="s">
        <v>739</v>
      </c>
      <c r="L77" s="9" t="str">
        <f t="shared" si="14"/>
        <v>Yes</v>
      </c>
    </row>
    <row r="78" spans="1:12" x14ac:dyDescent="0.25">
      <c r="A78" s="44" t="s">
        <v>1438</v>
      </c>
      <c r="B78" s="35" t="s">
        <v>213</v>
      </c>
      <c r="C78" s="36">
        <v>14.382069995</v>
      </c>
      <c r="D78" s="11" t="str">
        <f t="shared" si="11"/>
        <v>N/A</v>
      </c>
      <c r="E78" s="36">
        <v>9.1449574823000006</v>
      </c>
      <c r="F78" s="11" t="str">
        <f t="shared" si="12"/>
        <v>N/A</v>
      </c>
      <c r="G78" s="36">
        <v>10.751730243000001</v>
      </c>
      <c r="H78" s="11" t="str">
        <f t="shared" si="13"/>
        <v>N/A</v>
      </c>
      <c r="I78" s="12">
        <v>-36.4</v>
      </c>
      <c r="J78" s="12">
        <v>17.57</v>
      </c>
      <c r="K78" s="43" t="s">
        <v>739</v>
      </c>
      <c r="L78" s="9" t="str">
        <f t="shared" si="14"/>
        <v>Yes</v>
      </c>
    </row>
    <row r="79" spans="1:12" x14ac:dyDescent="0.25">
      <c r="A79" s="44" t="s">
        <v>599</v>
      </c>
      <c r="B79" s="35" t="s">
        <v>213</v>
      </c>
      <c r="C79" s="45">
        <v>230416</v>
      </c>
      <c r="D79" s="11" t="str">
        <f t="shared" si="11"/>
        <v>N/A</v>
      </c>
      <c r="E79" s="45">
        <v>249866</v>
      </c>
      <c r="F79" s="11" t="str">
        <f t="shared" si="12"/>
        <v>N/A</v>
      </c>
      <c r="G79" s="45">
        <v>339945</v>
      </c>
      <c r="H79" s="11" t="str">
        <f t="shared" si="13"/>
        <v>N/A</v>
      </c>
      <c r="I79" s="12">
        <v>8.4410000000000007</v>
      </c>
      <c r="J79" s="12">
        <v>36.049999999999997</v>
      </c>
      <c r="K79" s="43" t="s">
        <v>739</v>
      </c>
      <c r="L79" s="9" t="str">
        <f t="shared" si="14"/>
        <v>No</v>
      </c>
    </row>
    <row r="80" spans="1:12" x14ac:dyDescent="0.25">
      <c r="A80" s="44" t="s">
        <v>600</v>
      </c>
      <c r="B80" s="35" t="s">
        <v>213</v>
      </c>
      <c r="C80" s="36">
        <v>211</v>
      </c>
      <c r="D80" s="11" t="str">
        <f t="shared" si="11"/>
        <v>N/A</v>
      </c>
      <c r="E80" s="36">
        <v>210</v>
      </c>
      <c r="F80" s="11" t="str">
        <f t="shared" si="12"/>
        <v>N/A</v>
      </c>
      <c r="G80" s="36">
        <v>271</v>
      </c>
      <c r="H80" s="11" t="str">
        <f t="shared" si="13"/>
        <v>N/A</v>
      </c>
      <c r="I80" s="12">
        <v>-0.47399999999999998</v>
      </c>
      <c r="J80" s="12">
        <v>29.05</v>
      </c>
      <c r="K80" s="43" t="s">
        <v>739</v>
      </c>
      <c r="L80" s="9" t="str">
        <f t="shared" si="14"/>
        <v>Yes</v>
      </c>
    </row>
    <row r="81" spans="1:12" x14ac:dyDescent="0.25">
      <c r="A81" s="44" t="s">
        <v>1439</v>
      </c>
      <c r="B81" s="35" t="s">
        <v>213</v>
      </c>
      <c r="C81" s="45">
        <v>1092.0189573</v>
      </c>
      <c r="D81" s="11" t="str">
        <f t="shared" si="11"/>
        <v>N/A</v>
      </c>
      <c r="E81" s="45">
        <v>1189.8380952</v>
      </c>
      <c r="F81" s="11" t="str">
        <f t="shared" si="12"/>
        <v>N/A</v>
      </c>
      <c r="G81" s="45">
        <v>1254.4095941</v>
      </c>
      <c r="H81" s="11" t="str">
        <f t="shared" si="13"/>
        <v>N/A</v>
      </c>
      <c r="I81" s="12">
        <v>8.9580000000000002</v>
      </c>
      <c r="J81" s="12">
        <v>5.4269999999999996</v>
      </c>
      <c r="K81" s="43" t="s">
        <v>739</v>
      </c>
      <c r="L81" s="9" t="str">
        <f t="shared" si="14"/>
        <v>Yes</v>
      </c>
    </row>
    <row r="82" spans="1:12" ht="25" x14ac:dyDescent="0.25">
      <c r="A82" s="44" t="s">
        <v>601</v>
      </c>
      <c r="B82" s="35" t="s">
        <v>213</v>
      </c>
      <c r="C82" s="45">
        <v>0</v>
      </c>
      <c r="D82" s="11" t="str">
        <f t="shared" si="11"/>
        <v>N/A</v>
      </c>
      <c r="E82" s="45">
        <v>0</v>
      </c>
      <c r="F82" s="11" t="str">
        <f t="shared" si="12"/>
        <v>N/A</v>
      </c>
      <c r="G82" s="45">
        <v>0</v>
      </c>
      <c r="H82" s="11" t="str">
        <f t="shared" si="13"/>
        <v>N/A</v>
      </c>
      <c r="I82" s="12" t="s">
        <v>1746</v>
      </c>
      <c r="J82" s="12" t="s">
        <v>1746</v>
      </c>
      <c r="K82" s="43" t="s">
        <v>739</v>
      </c>
      <c r="L82" s="9" t="str">
        <f t="shared" si="14"/>
        <v>N/A</v>
      </c>
    </row>
    <row r="83" spans="1:12" x14ac:dyDescent="0.25">
      <c r="A83" s="44" t="s">
        <v>602</v>
      </c>
      <c r="B83" s="35" t="s">
        <v>213</v>
      </c>
      <c r="C83" s="36">
        <v>0</v>
      </c>
      <c r="D83" s="11" t="str">
        <f t="shared" si="11"/>
        <v>N/A</v>
      </c>
      <c r="E83" s="36">
        <v>0</v>
      </c>
      <c r="F83" s="11" t="str">
        <f t="shared" si="12"/>
        <v>N/A</v>
      </c>
      <c r="G83" s="36">
        <v>0</v>
      </c>
      <c r="H83" s="11" t="str">
        <f t="shared" si="13"/>
        <v>N/A</v>
      </c>
      <c r="I83" s="12" t="s">
        <v>1746</v>
      </c>
      <c r="J83" s="12" t="s">
        <v>1746</v>
      </c>
      <c r="K83" s="43" t="s">
        <v>739</v>
      </c>
      <c r="L83" s="9" t="str">
        <f t="shared" si="14"/>
        <v>N/A</v>
      </c>
    </row>
    <row r="84" spans="1:12" ht="25" x14ac:dyDescent="0.25">
      <c r="A84" s="4" t="s">
        <v>1440</v>
      </c>
      <c r="B84" s="35" t="s">
        <v>213</v>
      </c>
      <c r="C84" s="45" t="s">
        <v>1746</v>
      </c>
      <c r="D84" s="11" t="str">
        <f t="shared" si="11"/>
        <v>N/A</v>
      </c>
      <c r="E84" s="45" t="s">
        <v>1746</v>
      </c>
      <c r="F84" s="11" t="str">
        <f t="shared" si="12"/>
        <v>N/A</v>
      </c>
      <c r="G84" s="45" t="s">
        <v>1746</v>
      </c>
      <c r="H84" s="11" t="str">
        <f t="shared" si="13"/>
        <v>N/A</v>
      </c>
      <c r="I84" s="12" t="s">
        <v>1746</v>
      </c>
      <c r="J84" s="12" t="s">
        <v>1746</v>
      </c>
      <c r="K84" s="43" t="s">
        <v>739</v>
      </c>
      <c r="L84" s="9" t="str">
        <f t="shared" si="14"/>
        <v>N/A</v>
      </c>
    </row>
    <row r="85" spans="1:12" x14ac:dyDescent="0.25">
      <c r="A85" s="4" t="s">
        <v>603</v>
      </c>
      <c r="B85" s="35" t="s">
        <v>213</v>
      </c>
      <c r="C85" s="45">
        <v>1208580</v>
      </c>
      <c r="D85" s="11" t="str">
        <f t="shared" si="11"/>
        <v>N/A</v>
      </c>
      <c r="E85" s="45">
        <v>1162609</v>
      </c>
      <c r="F85" s="11" t="str">
        <f t="shared" si="12"/>
        <v>N/A</v>
      </c>
      <c r="G85" s="45">
        <v>1177477</v>
      </c>
      <c r="H85" s="11" t="str">
        <f t="shared" si="13"/>
        <v>N/A</v>
      </c>
      <c r="I85" s="12">
        <v>-3.8</v>
      </c>
      <c r="J85" s="12">
        <v>1.2789999999999999</v>
      </c>
      <c r="K85" s="43" t="s">
        <v>739</v>
      </c>
      <c r="L85" s="9" t="str">
        <f t="shared" si="14"/>
        <v>Yes</v>
      </c>
    </row>
    <row r="86" spans="1:12" x14ac:dyDescent="0.25">
      <c r="A86" s="4" t="s">
        <v>604</v>
      </c>
      <c r="B86" s="35" t="s">
        <v>213</v>
      </c>
      <c r="C86" s="36">
        <v>11</v>
      </c>
      <c r="D86" s="11" t="str">
        <f t="shared" si="11"/>
        <v>N/A</v>
      </c>
      <c r="E86" s="36">
        <v>11</v>
      </c>
      <c r="F86" s="11" t="str">
        <f t="shared" si="12"/>
        <v>N/A</v>
      </c>
      <c r="G86" s="36">
        <v>11</v>
      </c>
      <c r="H86" s="11" t="str">
        <f t="shared" si="13"/>
        <v>N/A</v>
      </c>
      <c r="I86" s="12">
        <v>16.670000000000002</v>
      </c>
      <c r="J86" s="12">
        <v>-14.3</v>
      </c>
      <c r="K86" s="43" t="s">
        <v>739</v>
      </c>
      <c r="L86" s="9" t="str">
        <f t="shared" si="14"/>
        <v>Yes</v>
      </c>
    </row>
    <row r="87" spans="1:12" x14ac:dyDescent="0.25">
      <c r="A87" s="4" t="s">
        <v>1441</v>
      </c>
      <c r="B87" s="35" t="s">
        <v>213</v>
      </c>
      <c r="C87" s="45">
        <v>201430</v>
      </c>
      <c r="D87" s="11" t="str">
        <f t="shared" si="11"/>
        <v>N/A</v>
      </c>
      <c r="E87" s="45">
        <v>166087</v>
      </c>
      <c r="F87" s="11" t="str">
        <f t="shared" si="12"/>
        <v>N/A</v>
      </c>
      <c r="G87" s="45">
        <v>196246.16667000001</v>
      </c>
      <c r="H87" s="11" t="str">
        <f t="shared" si="13"/>
        <v>N/A</v>
      </c>
      <c r="I87" s="12">
        <v>-17.5</v>
      </c>
      <c r="J87" s="12">
        <v>18.16</v>
      </c>
      <c r="K87" s="43" t="s">
        <v>739</v>
      </c>
      <c r="L87" s="9" t="str">
        <f t="shared" si="14"/>
        <v>Yes</v>
      </c>
    </row>
    <row r="88" spans="1:12" x14ac:dyDescent="0.25">
      <c r="A88" s="44" t="s">
        <v>605</v>
      </c>
      <c r="B88" s="35" t="s">
        <v>213</v>
      </c>
      <c r="C88" s="45">
        <v>115251680</v>
      </c>
      <c r="D88" s="11" t="str">
        <f t="shared" si="11"/>
        <v>N/A</v>
      </c>
      <c r="E88" s="45">
        <v>113742441</v>
      </c>
      <c r="F88" s="11" t="str">
        <f t="shared" si="12"/>
        <v>N/A</v>
      </c>
      <c r="G88" s="45">
        <v>113091937</v>
      </c>
      <c r="H88" s="11" t="str">
        <f t="shared" si="13"/>
        <v>N/A</v>
      </c>
      <c r="I88" s="12">
        <v>-1.31</v>
      </c>
      <c r="J88" s="12">
        <v>-0.57199999999999995</v>
      </c>
      <c r="K88" s="43" t="s">
        <v>739</v>
      </c>
      <c r="L88" s="9" t="str">
        <f t="shared" si="14"/>
        <v>Yes</v>
      </c>
    </row>
    <row r="89" spans="1:12" x14ac:dyDescent="0.25">
      <c r="A89" s="46" t="s">
        <v>606</v>
      </c>
      <c r="B89" s="36" t="s">
        <v>213</v>
      </c>
      <c r="C89" s="36">
        <v>3479</v>
      </c>
      <c r="D89" s="11" t="str">
        <f t="shared" si="11"/>
        <v>N/A</v>
      </c>
      <c r="E89" s="36">
        <v>3439</v>
      </c>
      <c r="F89" s="11" t="str">
        <f t="shared" si="12"/>
        <v>N/A</v>
      </c>
      <c r="G89" s="36">
        <v>3365</v>
      </c>
      <c r="H89" s="11" t="str">
        <f t="shared" si="13"/>
        <v>N/A</v>
      </c>
      <c r="I89" s="12">
        <v>-1.1499999999999999</v>
      </c>
      <c r="J89" s="12">
        <v>-2.15</v>
      </c>
      <c r="K89" s="1" t="s">
        <v>739</v>
      </c>
      <c r="L89" s="9" t="str">
        <f t="shared" si="14"/>
        <v>Yes</v>
      </c>
    </row>
    <row r="90" spans="1:12" x14ac:dyDescent="0.25">
      <c r="A90" s="44" t="s">
        <v>1442</v>
      </c>
      <c r="B90" s="35" t="s">
        <v>213</v>
      </c>
      <c r="C90" s="45">
        <v>33127.818338999998</v>
      </c>
      <c r="D90" s="11" t="str">
        <f t="shared" si="11"/>
        <v>N/A</v>
      </c>
      <c r="E90" s="45">
        <v>33074.277696999998</v>
      </c>
      <c r="F90" s="11" t="str">
        <f t="shared" si="12"/>
        <v>N/A</v>
      </c>
      <c r="G90" s="45">
        <v>33608.302229000001</v>
      </c>
      <c r="H90" s="11" t="str">
        <f t="shared" si="13"/>
        <v>N/A</v>
      </c>
      <c r="I90" s="12">
        <v>-0.16200000000000001</v>
      </c>
      <c r="J90" s="12">
        <v>1.615</v>
      </c>
      <c r="K90" s="43" t="s">
        <v>739</v>
      </c>
      <c r="L90" s="9" t="str">
        <f t="shared" si="14"/>
        <v>Yes</v>
      </c>
    </row>
    <row r="91" spans="1:12" x14ac:dyDescent="0.25">
      <c r="A91" s="44" t="s">
        <v>607</v>
      </c>
      <c r="B91" s="35" t="s">
        <v>213</v>
      </c>
      <c r="C91" s="45">
        <v>58617310</v>
      </c>
      <c r="D91" s="11" t="str">
        <f t="shared" si="11"/>
        <v>N/A</v>
      </c>
      <c r="E91" s="45">
        <v>62943908</v>
      </c>
      <c r="F91" s="11" t="str">
        <f t="shared" si="12"/>
        <v>N/A</v>
      </c>
      <c r="G91" s="45">
        <v>66444881</v>
      </c>
      <c r="H91" s="11" t="str">
        <f t="shared" si="13"/>
        <v>N/A</v>
      </c>
      <c r="I91" s="12">
        <v>7.3810000000000002</v>
      </c>
      <c r="J91" s="12">
        <v>5.5620000000000003</v>
      </c>
      <c r="K91" s="43" t="s">
        <v>739</v>
      </c>
      <c r="L91" s="9" t="str">
        <f t="shared" si="14"/>
        <v>Yes</v>
      </c>
    </row>
    <row r="92" spans="1:12" x14ac:dyDescent="0.25">
      <c r="A92" s="44" t="s">
        <v>608</v>
      </c>
      <c r="B92" s="35" t="s">
        <v>213</v>
      </c>
      <c r="C92" s="36">
        <v>119363</v>
      </c>
      <c r="D92" s="11" t="str">
        <f t="shared" si="11"/>
        <v>N/A</v>
      </c>
      <c r="E92" s="36">
        <v>124298</v>
      </c>
      <c r="F92" s="11" t="str">
        <f t="shared" si="12"/>
        <v>N/A</v>
      </c>
      <c r="G92" s="36">
        <v>126675</v>
      </c>
      <c r="H92" s="11" t="str">
        <f t="shared" si="13"/>
        <v>N/A</v>
      </c>
      <c r="I92" s="12">
        <v>4.1340000000000003</v>
      </c>
      <c r="J92" s="12">
        <v>1.9119999999999999</v>
      </c>
      <c r="K92" s="43" t="s">
        <v>739</v>
      </c>
      <c r="L92" s="9" t="str">
        <f t="shared" si="14"/>
        <v>Yes</v>
      </c>
    </row>
    <row r="93" spans="1:12" x14ac:dyDescent="0.25">
      <c r="A93" s="44" t="s">
        <v>1443</v>
      </c>
      <c r="B93" s="35" t="s">
        <v>213</v>
      </c>
      <c r="C93" s="45">
        <v>491.08442315000002</v>
      </c>
      <c r="D93" s="11" t="str">
        <f t="shared" si="11"/>
        <v>N/A</v>
      </c>
      <c r="E93" s="45">
        <v>506.39517933000002</v>
      </c>
      <c r="F93" s="11" t="str">
        <f t="shared" si="12"/>
        <v>N/A</v>
      </c>
      <c r="G93" s="45">
        <v>524.53034142000001</v>
      </c>
      <c r="H93" s="11" t="str">
        <f t="shared" si="13"/>
        <v>N/A</v>
      </c>
      <c r="I93" s="12">
        <v>3.1179999999999999</v>
      </c>
      <c r="J93" s="12">
        <v>3.581</v>
      </c>
      <c r="K93" s="43" t="s">
        <v>739</v>
      </c>
      <c r="L93" s="9" t="str">
        <f t="shared" si="14"/>
        <v>Yes</v>
      </c>
    </row>
    <row r="94" spans="1:12" x14ac:dyDescent="0.25">
      <c r="A94" s="44" t="s">
        <v>609</v>
      </c>
      <c r="B94" s="35" t="s">
        <v>213</v>
      </c>
      <c r="C94" s="45">
        <v>17837674</v>
      </c>
      <c r="D94" s="11" t="str">
        <f t="shared" si="11"/>
        <v>N/A</v>
      </c>
      <c r="E94" s="45">
        <v>18306886</v>
      </c>
      <c r="F94" s="11" t="str">
        <f t="shared" si="12"/>
        <v>N/A</v>
      </c>
      <c r="G94" s="45">
        <v>17923922</v>
      </c>
      <c r="H94" s="11" t="str">
        <f t="shared" si="13"/>
        <v>N/A</v>
      </c>
      <c r="I94" s="12">
        <v>2.63</v>
      </c>
      <c r="J94" s="12">
        <v>-2.09</v>
      </c>
      <c r="K94" s="43" t="s">
        <v>739</v>
      </c>
      <c r="L94" s="9" t="str">
        <f t="shared" si="14"/>
        <v>Yes</v>
      </c>
    </row>
    <row r="95" spans="1:12" x14ac:dyDescent="0.25">
      <c r="A95" s="44" t="s">
        <v>610</v>
      </c>
      <c r="B95" s="35" t="s">
        <v>213</v>
      </c>
      <c r="C95" s="36">
        <v>52007</v>
      </c>
      <c r="D95" s="11" t="str">
        <f t="shared" si="11"/>
        <v>N/A</v>
      </c>
      <c r="E95" s="36">
        <v>53307</v>
      </c>
      <c r="F95" s="11" t="str">
        <f t="shared" si="12"/>
        <v>N/A</v>
      </c>
      <c r="G95" s="36">
        <v>53645</v>
      </c>
      <c r="H95" s="11" t="str">
        <f t="shared" si="13"/>
        <v>N/A</v>
      </c>
      <c r="I95" s="12">
        <v>2.5</v>
      </c>
      <c r="J95" s="12">
        <v>0.6341</v>
      </c>
      <c r="K95" s="43" t="s">
        <v>739</v>
      </c>
      <c r="L95" s="9" t="str">
        <f t="shared" si="14"/>
        <v>Yes</v>
      </c>
    </row>
    <row r="96" spans="1:12" x14ac:dyDescent="0.25">
      <c r="A96" s="44" t="s">
        <v>1444</v>
      </c>
      <c r="B96" s="35" t="s">
        <v>213</v>
      </c>
      <c r="C96" s="45">
        <v>342.98602111000002</v>
      </c>
      <c r="D96" s="11" t="str">
        <f t="shared" si="11"/>
        <v>N/A</v>
      </c>
      <c r="E96" s="45">
        <v>343.42367794</v>
      </c>
      <c r="F96" s="11" t="str">
        <f t="shared" si="12"/>
        <v>N/A</v>
      </c>
      <c r="G96" s="45">
        <v>334.1210178</v>
      </c>
      <c r="H96" s="11" t="str">
        <f t="shared" si="13"/>
        <v>N/A</v>
      </c>
      <c r="I96" s="12">
        <v>0.12759999999999999</v>
      </c>
      <c r="J96" s="12">
        <v>-2.71</v>
      </c>
      <c r="K96" s="43" t="s">
        <v>739</v>
      </c>
      <c r="L96" s="9" t="str">
        <f t="shared" si="14"/>
        <v>Yes</v>
      </c>
    </row>
    <row r="97" spans="1:12" ht="25" x14ac:dyDescent="0.25">
      <c r="A97" s="44" t="s">
        <v>611</v>
      </c>
      <c r="B97" s="35" t="s">
        <v>213</v>
      </c>
      <c r="C97" s="45">
        <v>5140037</v>
      </c>
      <c r="D97" s="11" t="str">
        <f t="shared" si="11"/>
        <v>N/A</v>
      </c>
      <c r="E97" s="45">
        <v>5563665</v>
      </c>
      <c r="F97" s="11" t="str">
        <f t="shared" si="12"/>
        <v>N/A</v>
      </c>
      <c r="G97" s="45">
        <v>6028199</v>
      </c>
      <c r="H97" s="11" t="str">
        <f t="shared" si="13"/>
        <v>N/A</v>
      </c>
      <c r="I97" s="12">
        <v>8.2420000000000009</v>
      </c>
      <c r="J97" s="12">
        <v>8.3490000000000002</v>
      </c>
      <c r="K97" s="43" t="s">
        <v>739</v>
      </c>
      <c r="L97" s="9" t="str">
        <f t="shared" si="14"/>
        <v>Yes</v>
      </c>
    </row>
    <row r="98" spans="1:12" x14ac:dyDescent="0.25">
      <c r="A98" s="44" t="s">
        <v>612</v>
      </c>
      <c r="B98" s="35" t="s">
        <v>213</v>
      </c>
      <c r="C98" s="36">
        <v>18207</v>
      </c>
      <c r="D98" s="11" t="str">
        <f t="shared" si="11"/>
        <v>N/A</v>
      </c>
      <c r="E98" s="36">
        <v>19384</v>
      </c>
      <c r="F98" s="11" t="str">
        <f t="shared" si="12"/>
        <v>N/A</v>
      </c>
      <c r="G98" s="36">
        <v>20266</v>
      </c>
      <c r="H98" s="11" t="str">
        <f t="shared" si="13"/>
        <v>N/A</v>
      </c>
      <c r="I98" s="12">
        <v>6.4649999999999999</v>
      </c>
      <c r="J98" s="12">
        <v>4.55</v>
      </c>
      <c r="K98" s="43" t="s">
        <v>739</v>
      </c>
      <c r="L98" s="9" t="str">
        <f t="shared" si="14"/>
        <v>Yes</v>
      </c>
    </row>
    <row r="99" spans="1:12" ht="25" x14ac:dyDescent="0.25">
      <c r="A99" s="44" t="s">
        <v>1445</v>
      </c>
      <c r="B99" s="35" t="s">
        <v>213</v>
      </c>
      <c r="C99" s="45">
        <v>282.31103422000001</v>
      </c>
      <c r="D99" s="11" t="str">
        <f t="shared" si="11"/>
        <v>N/A</v>
      </c>
      <c r="E99" s="45">
        <v>287.02357615</v>
      </c>
      <c r="F99" s="11" t="str">
        <f t="shared" si="12"/>
        <v>N/A</v>
      </c>
      <c r="G99" s="45">
        <v>297.45381427000001</v>
      </c>
      <c r="H99" s="11" t="str">
        <f t="shared" si="13"/>
        <v>N/A</v>
      </c>
      <c r="I99" s="12">
        <v>1.669</v>
      </c>
      <c r="J99" s="12">
        <v>3.6339999999999999</v>
      </c>
      <c r="K99" s="43" t="s">
        <v>739</v>
      </c>
      <c r="L99" s="9" t="str">
        <f t="shared" si="14"/>
        <v>Yes</v>
      </c>
    </row>
    <row r="100" spans="1:12" ht="25" x14ac:dyDescent="0.25">
      <c r="A100" s="44" t="s">
        <v>613</v>
      </c>
      <c r="B100" s="35" t="s">
        <v>213</v>
      </c>
      <c r="C100" s="45">
        <v>48530241</v>
      </c>
      <c r="D100" s="11" t="str">
        <f t="shared" si="11"/>
        <v>N/A</v>
      </c>
      <c r="E100" s="45">
        <v>52054537</v>
      </c>
      <c r="F100" s="11" t="str">
        <f t="shared" si="12"/>
        <v>N/A</v>
      </c>
      <c r="G100" s="45">
        <v>63062022</v>
      </c>
      <c r="H100" s="11" t="str">
        <f t="shared" si="13"/>
        <v>N/A</v>
      </c>
      <c r="I100" s="12">
        <v>7.2619999999999996</v>
      </c>
      <c r="J100" s="12">
        <v>21.15</v>
      </c>
      <c r="K100" s="43" t="s">
        <v>739</v>
      </c>
      <c r="L100" s="9" t="str">
        <f t="shared" si="14"/>
        <v>Yes</v>
      </c>
    </row>
    <row r="101" spans="1:12" x14ac:dyDescent="0.25">
      <c r="A101" s="44" t="s">
        <v>614</v>
      </c>
      <c r="B101" s="35" t="s">
        <v>213</v>
      </c>
      <c r="C101" s="36">
        <v>62979</v>
      </c>
      <c r="D101" s="11" t="str">
        <f t="shared" si="11"/>
        <v>N/A</v>
      </c>
      <c r="E101" s="36">
        <v>65396</v>
      </c>
      <c r="F101" s="11" t="str">
        <f t="shared" si="12"/>
        <v>N/A</v>
      </c>
      <c r="G101" s="36">
        <v>68716</v>
      </c>
      <c r="H101" s="11" t="str">
        <f t="shared" si="13"/>
        <v>N/A</v>
      </c>
      <c r="I101" s="12">
        <v>3.8380000000000001</v>
      </c>
      <c r="J101" s="12">
        <v>5.077</v>
      </c>
      <c r="K101" s="43" t="s">
        <v>739</v>
      </c>
      <c r="L101" s="9" t="str">
        <f t="shared" si="14"/>
        <v>Yes</v>
      </c>
    </row>
    <row r="102" spans="1:12" x14ac:dyDescent="0.25">
      <c r="A102" s="44" t="s">
        <v>1446</v>
      </c>
      <c r="B102" s="35" t="s">
        <v>213</v>
      </c>
      <c r="C102" s="45">
        <v>770.57814510000003</v>
      </c>
      <c r="D102" s="11" t="str">
        <f t="shared" si="11"/>
        <v>N/A</v>
      </c>
      <c r="E102" s="45">
        <v>795.98961710000003</v>
      </c>
      <c r="F102" s="11" t="str">
        <f t="shared" si="12"/>
        <v>N/A</v>
      </c>
      <c r="G102" s="45">
        <v>917.71962861999998</v>
      </c>
      <c r="H102" s="11" t="str">
        <f t="shared" si="13"/>
        <v>N/A</v>
      </c>
      <c r="I102" s="12">
        <v>3.298</v>
      </c>
      <c r="J102" s="12">
        <v>15.29</v>
      </c>
      <c r="K102" s="43" t="s">
        <v>739</v>
      </c>
      <c r="L102" s="9" t="str">
        <f t="shared" si="14"/>
        <v>Yes</v>
      </c>
    </row>
    <row r="103" spans="1:12" x14ac:dyDescent="0.25">
      <c r="A103" s="44" t="s">
        <v>615</v>
      </c>
      <c r="B103" s="35" t="s">
        <v>213</v>
      </c>
      <c r="C103" s="45">
        <v>18817630</v>
      </c>
      <c r="D103" s="11" t="str">
        <f t="shared" si="11"/>
        <v>N/A</v>
      </c>
      <c r="E103" s="45">
        <v>21734971</v>
      </c>
      <c r="F103" s="11" t="str">
        <f t="shared" si="12"/>
        <v>N/A</v>
      </c>
      <c r="G103" s="45">
        <v>23394588</v>
      </c>
      <c r="H103" s="11" t="str">
        <f t="shared" si="13"/>
        <v>N/A</v>
      </c>
      <c r="I103" s="12">
        <v>15.5</v>
      </c>
      <c r="J103" s="12">
        <v>7.6360000000000001</v>
      </c>
      <c r="K103" s="43" t="s">
        <v>739</v>
      </c>
      <c r="L103" s="9" t="str">
        <f t="shared" si="14"/>
        <v>Yes</v>
      </c>
    </row>
    <row r="104" spans="1:12" x14ac:dyDescent="0.25">
      <c r="A104" s="44" t="s">
        <v>616</v>
      </c>
      <c r="B104" s="35" t="s">
        <v>213</v>
      </c>
      <c r="C104" s="36">
        <v>40353</v>
      </c>
      <c r="D104" s="11" t="str">
        <f t="shared" si="11"/>
        <v>N/A</v>
      </c>
      <c r="E104" s="36">
        <v>43887</v>
      </c>
      <c r="F104" s="11" t="str">
        <f t="shared" si="12"/>
        <v>N/A</v>
      </c>
      <c r="G104" s="36">
        <v>46872</v>
      </c>
      <c r="H104" s="11" t="str">
        <f t="shared" si="13"/>
        <v>N/A</v>
      </c>
      <c r="I104" s="12">
        <v>8.7579999999999991</v>
      </c>
      <c r="J104" s="12">
        <v>6.8019999999999996</v>
      </c>
      <c r="K104" s="43" t="s">
        <v>739</v>
      </c>
      <c r="L104" s="9" t="str">
        <f t="shared" si="14"/>
        <v>Yes</v>
      </c>
    </row>
    <row r="105" spans="1:12" x14ac:dyDescent="0.25">
      <c r="A105" s="44" t="s">
        <v>1447</v>
      </c>
      <c r="B105" s="35" t="s">
        <v>213</v>
      </c>
      <c r="C105" s="45">
        <v>466.32542810000001</v>
      </c>
      <c r="D105" s="11" t="str">
        <f t="shared" si="11"/>
        <v>N/A</v>
      </c>
      <c r="E105" s="45">
        <v>495.24850183000001</v>
      </c>
      <c r="F105" s="11" t="str">
        <f t="shared" si="12"/>
        <v>N/A</v>
      </c>
      <c r="G105" s="45">
        <v>499.11648745999997</v>
      </c>
      <c r="H105" s="11" t="str">
        <f t="shared" si="13"/>
        <v>N/A</v>
      </c>
      <c r="I105" s="12">
        <v>6.202</v>
      </c>
      <c r="J105" s="12">
        <v>0.78100000000000003</v>
      </c>
      <c r="K105" s="43" t="s">
        <v>739</v>
      </c>
      <c r="L105" s="9" t="str">
        <f t="shared" si="14"/>
        <v>Yes</v>
      </c>
    </row>
    <row r="106" spans="1:12" ht="25" x14ac:dyDescent="0.25">
      <c r="A106" s="44" t="s">
        <v>617</v>
      </c>
      <c r="B106" s="35" t="s">
        <v>213</v>
      </c>
      <c r="C106" s="45">
        <v>7228933</v>
      </c>
      <c r="D106" s="11" t="str">
        <f t="shared" si="11"/>
        <v>N/A</v>
      </c>
      <c r="E106" s="45">
        <v>7564228</v>
      </c>
      <c r="F106" s="11" t="str">
        <f t="shared" si="12"/>
        <v>N/A</v>
      </c>
      <c r="G106" s="45">
        <v>7519151</v>
      </c>
      <c r="H106" s="11" t="str">
        <f t="shared" si="13"/>
        <v>N/A</v>
      </c>
      <c r="I106" s="12">
        <v>4.6379999999999999</v>
      </c>
      <c r="J106" s="12">
        <v>-0.59599999999999997</v>
      </c>
      <c r="K106" s="43" t="s">
        <v>739</v>
      </c>
      <c r="L106" s="9" t="str">
        <f t="shared" si="14"/>
        <v>Yes</v>
      </c>
    </row>
    <row r="107" spans="1:12" x14ac:dyDescent="0.25">
      <c r="A107" s="44" t="s">
        <v>618</v>
      </c>
      <c r="B107" s="35" t="s">
        <v>213</v>
      </c>
      <c r="C107" s="36">
        <v>3648</v>
      </c>
      <c r="D107" s="11" t="str">
        <f t="shared" si="11"/>
        <v>N/A</v>
      </c>
      <c r="E107" s="36">
        <v>3655</v>
      </c>
      <c r="F107" s="11" t="str">
        <f t="shared" si="12"/>
        <v>N/A</v>
      </c>
      <c r="G107" s="36">
        <v>3665</v>
      </c>
      <c r="H107" s="11" t="str">
        <f t="shared" si="13"/>
        <v>N/A</v>
      </c>
      <c r="I107" s="12">
        <v>0.19189999999999999</v>
      </c>
      <c r="J107" s="12">
        <v>0.27360000000000001</v>
      </c>
      <c r="K107" s="43" t="s">
        <v>739</v>
      </c>
      <c r="L107" s="9" t="str">
        <f t="shared" si="14"/>
        <v>Yes</v>
      </c>
    </row>
    <row r="108" spans="1:12" x14ac:dyDescent="0.25">
      <c r="A108" s="44" t="s">
        <v>1448</v>
      </c>
      <c r="B108" s="35" t="s">
        <v>213</v>
      </c>
      <c r="C108" s="45">
        <v>1981.6154057000001</v>
      </c>
      <c r="D108" s="11" t="str">
        <f t="shared" si="11"/>
        <v>N/A</v>
      </c>
      <c r="E108" s="45">
        <v>2069.5562243999998</v>
      </c>
      <c r="F108" s="11" t="str">
        <f t="shared" si="12"/>
        <v>N/A</v>
      </c>
      <c r="G108" s="45">
        <v>2051.6100955000002</v>
      </c>
      <c r="H108" s="11" t="str">
        <f t="shared" si="13"/>
        <v>N/A</v>
      </c>
      <c r="I108" s="12">
        <v>4.4379999999999997</v>
      </c>
      <c r="J108" s="12">
        <v>-0.86699999999999999</v>
      </c>
      <c r="K108" s="43" t="s">
        <v>739</v>
      </c>
      <c r="L108" s="9" t="str">
        <f t="shared" si="14"/>
        <v>Yes</v>
      </c>
    </row>
    <row r="109" spans="1:12" x14ac:dyDescent="0.25">
      <c r="A109" s="44" t="s">
        <v>619</v>
      </c>
      <c r="B109" s="35" t="s">
        <v>213</v>
      </c>
      <c r="C109" s="45">
        <v>45101054</v>
      </c>
      <c r="D109" s="11" t="str">
        <f t="shared" si="11"/>
        <v>N/A</v>
      </c>
      <c r="E109" s="45">
        <v>43952679</v>
      </c>
      <c r="F109" s="11" t="str">
        <f t="shared" si="12"/>
        <v>N/A</v>
      </c>
      <c r="G109" s="45">
        <v>40747903</v>
      </c>
      <c r="H109" s="11" t="str">
        <f t="shared" si="13"/>
        <v>N/A</v>
      </c>
      <c r="I109" s="12">
        <v>-2.5499999999999998</v>
      </c>
      <c r="J109" s="12">
        <v>-7.29</v>
      </c>
      <c r="K109" s="43" t="s">
        <v>739</v>
      </c>
      <c r="L109" s="9" t="str">
        <f t="shared" si="14"/>
        <v>Yes</v>
      </c>
    </row>
    <row r="110" spans="1:12" x14ac:dyDescent="0.25">
      <c r="A110" s="44" t="s">
        <v>620</v>
      </c>
      <c r="B110" s="35" t="s">
        <v>213</v>
      </c>
      <c r="C110" s="36">
        <v>95448</v>
      </c>
      <c r="D110" s="11" t="str">
        <f t="shared" si="11"/>
        <v>N/A</v>
      </c>
      <c r="E110" s="36">
        <v>99719</v>
      </c>
      <c r="F110" s="11" t="str">
        <f t="shared" si="12"/>
        <v>N/A</v>
      </c>
      <c r="G110" s="36">
        <v>100967</v>
      </c>
      <c r="H110" s="11" t="str">
        <f t="shared" si="13"/>
        <v>N/A</v>
      </c>
      <c r="I110" s="12">
        <v>4.4749999999999996</v>
      </c>
      <c r="J110" s="12">
        <v>1.252</v>
      </c>
      <c r="K110" s="43" t="s">
        <v>739</v>
      </c>
      <c r="L110" s="9" t="str">
        <f t="shared" si="14"/>
        <v>Yes</v>
      </c>
    </row>
    <row r="111" spans="1:12" x14ac:dyDescent="0.25">
      <c r="A111" s="44" t="s">
        <v>1449</v>
      </c>
      <c r="B111" s="35" t="s">
        <v>213</v>
      </c>
      <c r="C111" s="45">
        <v>472.51963373000001</v>
      </c>
      <c r="D111" s="11" t="str">
        <f t="shared" si="11"/>
        <v>N/A</v>
      </c>
      <c r="E111" s="45">
        <v>440.76534061000001</v>
      </c>
      <c r="F111" s="11" t="str">
        <f t="shared" si="12"/>
        <v>N/A</v>
      </c>
      <c r="G111" s="45">
        <v>403.57644577000002</v>
      </c>
      <c r="H111" s="11" t="str">
        <f t="shared" si="13"/>
        <v>N/A</v>
      </c>
      <c r="I111" s="12">
        <v>-6.72</v>
      </c>
      <c r="J111" s="12">
        <v>-8.44</v>
      </c>
      <c r="K111" s="43" t="s">
        <v>739</v>
      </c>
      <c r="L111" s="9" t="str">
        <f t="shared" si="14"/>
        <v>Yes</v>
      </c>
    </row>
    <row r="112" spans="1:12" x14ac:dyDescent="0.25">
      <c r="A112" s="44" t="s">
        <v>621</v>
      </c>
      <c r="B112" s="35" t="s">
        <v>213</v>
      </c>
      <c r="C112" s="45">
        <v>121975069</v>
      </c>
      <c r="D112" s="11" t="str">
        <f t="shared" si="11"/>
        <v>N/A</v>
      </c>
      <c r="E112" s="45">
        <v>124436663</v>
      </c>
      <c r="F112" s="11" t="str">
        <f t="shared" si="12"/>
        <v>N/A</v>
      </c>
      <c r="G112" s="45">
        <v>128625394</v>
      </c>
      <c r="H112" s="11" t="str">
        <f t="shared" si="13"/>
        <v>N/A</v>
      </c>
      <c r="I112" s="12">
        <v>2.0179999999999998</v>
      </c>
      <c r="J112" s="12">
        <v>3.3660000000000001</v>
      </c>
      <c r="K112" s="43" t="s">
        <v>739</v>
      </c>
      <c r="L112" s="9" t="str">
        <f t="shared" si="14"/>
        <v>Yes</v>
      </c>
    </row>
    <row r="113" spans="1:12" x14ac:dyDescent="0.25">
      <c r="A113" s="44" t="s">
        <v>622</v>
      </c>
      <c r="B113" s="35" t="s">
        <v>213</v>
      </c>
      <c r="C113" s="36">
        <v>110592</v>
      </c>
      <c r="D113" s="11" t="str">
        <f t="shared" si="11"/>
        <v>N/A</v>
      </c>
      <c r="E113" s="36">
        <v>115580</v>
      </c>
      <c r="F113" s="11" t="str">
        <f t="shared" si="12"/>
        <v>N/A</v>
      </c>
      <c r="G113" s="36">
        <v>117857</v>
      </c>
      <c r="H113" s="11" t="str">
        <f t="shared" si="13"/>
        <v>N/A</v>
      </c>
      <c r="I113" s="12">
        <v>4.51</v>
      </c>
      <c r="J113" s="12">
        <v>1.97</v>
      </c>
      <c r="K113" s="43" t="s">
        <v>739</v>
      </c>
      <c r="L113" s="9" t="str">
        <f t="shared" si="14"/>
        <v>Yes</v>
      </c>
    </row>
    <row r="114" spans="1:12" x14ac:dyDescent="0.25">
      <c r="A114" s="44" t="s">
        <v>1450</v>
      </c>
      <c r="B114" s="35" t="s">
        <v>213</v>
      </c>
      <c r="C114" s="45">
        <v>1102.9285030000001</v>
      </c>
      <c r="D114" s="11" t="str">
        <f t="shared" si="11"/>
        <v>N/A</v>
      </c>
      <c r="E114" s="45">
        <v>1076.6279893000001</v>
      </c>
      <c r="F114" s="11" t="str">
        <f t="shared" si="12"/>
        <v>N/A</v>
      </c>
      <c r="G114" s="45">
        <v>1091.3683023000001</v>
      </c>
      <c r="H114" s="11" t="str">
        <f t="shared" si="13"/>
        <v>N/A</v>
      </c>
      <c r="I114" s="12">
        <v>-2.38</v>
      </c>
      <c r="J114" s="12">
        <v>1.369</v>
      </c>
      <c r="K114" s="43" t="s">
        <v>739</v>
      </c>
      <c r="L114" s="9" t="str">
        <f t="shared" si="14"/>
        <v>Yes</v>
      </c>
    </row>
    <row r="115" spans="1:12" ht="25" x14ac:dyDescent="0.25">
      <c r="A115" s="44" t="s">
        <v>623</v>
      </c>
      <c r="B115" s="35" t="s">
        <v>213</v>
      </c>
      <c r="C115" s="45">
        <v>130422439</v>
      </c>
      <c r="D115" s="11" t="str">
        <f t="shared" si="11"/>
        <v>N/A</v>
      </c>
      <c r="E115" s="45">
        <v>130893294</v>
      </c>
      <c r="F115" s="11" t="str">
        <f t="shared" si="12"/>
        <v>N/A</v>
      </c>
      <c r="G115" s="45">
        <v>133132924</v>
      </c>
      <c r="H115" s="11" t="str">
        <f t="shared" si="13"/>
        <v>N/A</v>
      </c>
      <c r="I115" s="12">
        <v>0.36099999999999999</v>
      </c>
      <c r="J115" s="12">
        <v>1.7110000000000001</v>
      </c>
      <c r="K115" s="43" t="s">
        <v>739</v>
      </c>
      <c r="L115" s="9" t="str">
        <f t="shared" si="14"/>
        <v>Yes</v>
      </c>
    </row>
    <row r="116" spans="1:12" x14ac:dyDescent="0.25">
      <c r="A116" s="46" t="s">
        <v>624</v>
      </c>
      <c r="B116" s="36" t="s">
        <v>213</v>
      </c>
      <c r="C116" s="36">
        <v>22803</v>
      </c>
      <c r="D116" s="11" t="str">
        <f t="shared" si="11"/>
        <v>N/A</v>
      </c>
      <c r="E116" s="36">
        <v>22993</v>
      </c>
      <c r="F116" s="11" t="str">
        <f t="shared" si="12"/>
        <v>N/A</v>
      </c>
      <c r="G116" s="36">
        <v>24053</v>
      </c>
      <c r="H116" s="11" t="str">
        <f t="shared" si="13"/>
        <v>N/A</v>
      </c>
      <c r="I116" s="12">
        <v>0.83320000000000005</v>
      </c>
      <c r="J116" s="12">
        <v>4.6100000000000003</v>
      </c>
      <c r="K116" s="1" t="s">
        <v>739</v>
      </c>
      <c r="L116" s="9" t="str">
        <f t="shared" si="14"/>
        <v>Yes</v>
      </c>
    </row>
    <row r="117" spans="1:12" x14ac:dyDescent="0.25">
      <c r="A117" s="44" t="s">
        <v>1451</v>
      </c>
      <c r="B117" s="35" t="s">
        <v>213</v>
      </c>
      <c r="C117" s="45">
        <v>5719.5298425999999</v>
      </c>
      <c r="D117" s="11" t="str">
        <f t="shared" si="11"/>
        <v>N/A</v>
      </c>
      <c r="E117" s="45">
        <v>5692.7453573000003</v>
      </c>
      <c r="F117" s="11" t="str">
        <f t="shared" si="12"/>
        <v>N/A</v>
      </c>
      <c r="G117" s="45">
        <v>5534.9820811999998</v>
      </c>
      <c r="H117" s="11" t="str">
        <f t="shared" si="13"/>
        <v>N/A</v>
      </c>
      <c r="I117" s="12">
        <v>-0.46800000000000003</v>
      </c>
      <c r="J117" s="12">
        <v>-2.77</v>
      </c>
      <c r="K117" s="43" t="s">
        <v>739</v>
      </c>
      <c r="L117" s="9" t="str">
        <f t="shared" si="14"/>
        <v>Yes</v>
      </c>
    </row>
    <row r="118" spans="1:12" ht="25" x14ac:dyDescent="0.25">
      <c r="A118" s="44" t="s">
        <v>625</v>
      </c>
      <c r="B118" s="35" t="s">
        <v>213</v>
      </c>
      <c r="C118" s="45">
        <v>12560825</v>
      </c>
      <c r="D118" s="11" t="str">
        <f t="shared" si="11"/>
        <v>N/A</v>
      </c>
      <c r="E118" s="45">
        <v>12382895</v>
      </c>
      <c r="F118" s="11" t="str">
        <f t="shared" si="12"/>
        <v>N/A</v>
      </c>
      <c r="G118" s="45">
        <v>12487913</v>
      </c>
      <c r="H118" s="11" t="str">
        <f t="shared" si="13"/>
        <v>N/A</v>
      </c>
      <c r="I118" s="12">
        <v>-1.42</v>
      </c>
      <c r="J118" s="12">
        <v>0.84809999999999997</v>
      </c>
      <c r="K118" s="43" t="s">
        <v>739</v>
      </c>
      <c r="L118" s="9" t="str">
        <f t="shared" si="14"/>
        <v>Yes</v>
      </c>
    </row>
    <row r="119" spans="1:12" x14ac:dyDescent="0.25">
      <c r="A119" s="44" t="s">
        <v>626</v>
      </c>
      <c r="B119" s="35" t="s">
        <v>213</v>
      </c>
      <c r="C119" s="36">
        <v>18055</v>
      </c>
      <c r="D119" s="11" t="str">
        <f t="shared" si="11"/>
        <v>N/A</v>
      </c>
      <c r="E119" s="36">
        <v>18229</v>
      </c>
      <c r="F119" s="11" t="str">
        <f t="shared" si="12"/>
        <v>N/A</v>
      </c>
      <c r="G119" s="36">
        <v>18593</v>
      </c>
      <c r="H119" s="11" t="str">
        <f t="shared" si="13"/>
        <v>N/A</v>
      </c>
      <c r="I119" s="12">
        <v>0.9637</v>
      </c>
      <c r="J119" s="12">
        <v>1.9970000000000001</v>
      </c>
      <c r="K119" s="43" t="s">
        <v>739</v>
      </c>
      <c r="L119" s="9" t="str">
        <f t="shared" si="14"/>
        <v>Yes</v>
      </c>
    </row>
    <row r="120" spans="1:12" x14ac:dyDescent="0.25">
      <c r="A120" s="44" t="s">
        <v>1452</v>
      </c>
      <c r="B120" s="35" t="s">
        <v>213</v>
      </c>
      <c r="C120" s="45">
        <v>695.69786763000002</v>
      </c>
      <c r="D120" s="11" t="str">
        <f t="shared" si="11"/>
        <v>N/A</v>
      </c>
      <c r="E120" s="45">
        <v>679.29645071000004</v>
      </c>
      <c r="F120" s="11" t="str">
        <f t="shared" si="12"/>
        <v>N/A</v>
      </c>
      <c r="G120" s="45">
        <v>671.64594202000001</v>
      </c>
      <c r="H120" s="11" t="str">
        <f t="shared" si="13"/>
        <v>N/A</v>
      </c>
      <c r="I120" s="12">
        <v>-2.36</v>
      </c>
      <c r="J120" s="12">
        <v>-1.1299999999999999</v>
      </c>
      <c r="K120" s="43" t="s">
        <v>739</v>
      </c>
      <c r="L120" s="9" t="str">
        <f t="shared" si="14"/>
        <v>Yes</v>
      </c>
    </row>
    <row r="121" spans="1:12" ht="25" x14ac:dyDescent="0.25">
      <c r="A121" s="44" t="s">
        <v>627</v>
      </c>
      <c r="B121" s="35" t="s">
        <v>213</v>
      </c>
      <c r="C121" s="45">
        <v>20275806</v>
      </c>
      <c r="D121" s="11" t="str">
        <f t="shared" si="11"/>
        <v>N/A</v>
      </c>
      <c r="E121" s="45">
        <v>21181900</v>
      </c>
      <c r="F121" s="11" t="str">
        <f t="shared" si="12"/>
        <v>N/A</v>
      </c>
      <c r="G121" s="45">
        <v>24014179</v>
      </c>
      <c r="H121" s="11" t="str">
        <f t="shared" si="13"/>
        <v>N/A</v>
      </c>
      <c r="I121" s="12">
        <v>4.4690000000000003</v>
      </c>
      <c r="J121" s="12">
        <v>13.37</v>
      </c>
      <c r="K121" s="43" t="s">
        <v>739</v>
      </c>
      <c r="L121" s="9" t="str">
        <f t="shared" si="14"/>
        <v>Yes</v>
      </c>
    </row>
    <row r="122" spans="1:12" x14ac:dyDescent="0.25">
      <c r="A122" s="44" t="s">
        <v>628</v>
      </c>
      <c r="B122" s="35" t="s">
        <v>213</v>
      </c>
      <c r="C122" s="36">
        <v>2413</v>
      </c>
      <c r="D122" s="11" t="str">
        <f t="shared" si="11"/>
        <v>N/A</v>
      </c>
      <c r="E122" s="36">
        <v>2592</v>
      </c>
      <c r="F122" s="11" t="str">
        <f t="shared" si="12"/>
        <v>N/A</v>
      </c>
      <c r="G122" s="36">
        <v>2722</v>
      </c>
      <c r="H122" s="11" t="str">
        <f t="shared" si="13"/>
        <v>N/A</v>
      </c>
      <c r="I122" s="12">
        <v>7.4180000000000001</v>
      </c>
      <c r="J122" s="12">
        <v>5.0149999999999997</v>
      </c>
      <c r="K122" s="43" t="s">
        <v>739</v>
      </c>
      <c r="L122" s="9" t="str">
        <f t="shared" si="14"/>
        <v>Yes</v>
      </c>
    </row>
    <row r="123" spans="1:12" ht="25" x14ac:dyDescent="0.25">
      <c r="A123" s="44" t="s">
        <v>1453</v>
      </c>
      <c r="B123" s="35" t="s">
        <v>213</v>
      </c>
      <c r="C123" s="45">
        <v>8402.7376709</v>
      </c>
      <c r="D123" s="11" t="str">
        <f t="shared" si="11"/>
        <v>N/A</v>
      </c>
      <c r="E123" s="45">
        <v>8172.029321</v>
      </c>
      <c r="F123" s="11" t="str">
        <f t="shared" si="12"/>
        <v>N/A</v>
      </c>
      <c r="G123" s="45">
        <v>8822.2553270000008</v>
      </c>
      <c r="H123" s="11" t="str">
        <f t="shared" si="13"/>
        <v>N/A</v>
      </c>
      <c r="I123" s="12">
        <v>-2.75</v>
      </c>
      <c r="J123" s="12">
        <v>7.9569999999999999</v>
      </c>
      <c r="K123" s="43" t="s">
        <v>739</v>
      </c>
      <c r="L123" s="9" t="str">
        <f t="shared" si="14"/>
        <v>Yes</v>
      </c>
    </row>
    <row r="124" spans="1:12" ht="25" x14ac:dyDescent="0.25">
      <c r="A124" s="44" t="s">
        <v>629</v>
      </c>
      <c r="B124" s="35" t="s">
        <v>213</v>
      </c>
      <c r="C124" s="45">
        <v>8094254</v>
      </c>
      <c r="D124" s="11" t="str">
        <f t="shared" si="11"/>
        <v>N/A</v>
      </c>
      <c r="E124" s="45">
        <v>7604956</v>
      </c>
      <c r="F124" s="11" t="str">
        <f t="shared" si="12"/>
        <v>N/A</v>
      </c>
      <c r="G124" s="45">
        <v>7138897</v>
      </c>
      <c r="H124" s="11" t="str">
        <f t="shared" si="13"/>
        <v>N/A</v>
      </c>
      <c r="I124" s="12">
        <v>-6.05</v>
      </c>
      <c r="J124" s="12">
        <v>-6.13</v>
      </c>
      <c r="K124" s="43" t="s">
        <v>739</v>
      </c>
      <c r="L124" s="9" t="str">
        <f t="shared" si="14"/>
        <v>Yes</v>
      </c>
    </row>
    <row r="125" spans="1:12" x14ac:dyDescent="0.25">
      <c r="A125" s="44" t="s">
        <v>630</v>
      </c>
      <c r="B125" s="35" t="s">
        <v>213</v>
      </c>
      <c r="C125" s="36">
        <v>6814</v>
      </c>
      <c r="D125" s="11" t="str">
        <f t="shared" si="11"/>
        <v>N/A</v>
      </c>
      <c r="E125" s="36">
        <v>6680</v>
      </c>
      <c r="F125" s="11" t="str">
        <f t="shared" si="12"/>
        <v>N/A</v>
      </c>
      <c r="G125" s="36">
        <v>6483</v>
      </c>
      <c r="H125" s="11" t="str">
        <f t="shared" si="13"/>
        <v>N/A</v>
      </c>
      <c r="I125" s="12">
        <v>-1.97</v>
      </c>
      <c r="J125" s="12">
        <v>-2.95</v>
      </c>
      <c r="K125" s="43" t="s">
        <v>739</v>
      </c>
      <c r="L125" s="9" t="str">
        <f t="shared" si="14"/>
        <v>Yes</v>
      </c>
    </row>
    <row r="126" spans="1:12" ht="25" x14ac:dyDescent="0.25">
      <c r="A126" s="44" t="s">
        <v>1454</v>
      </c>
      <c r="B126" s="35" t="s">
        <v>213</v>
      </c>
      <c r="C126" s="45">
        <v>1187.8858233000001</v>
      </c>
      <c r="D126" s="11" t="str">
        <f t="shared" si="11"/>
        <v>N/A</v>
      </c>
      <c r="E126" s="45">
        <v>1138.4664671</v>
      </c>
      <c r="F126" s="11" t="str">
        <f t="shared" si="12"/>
        <v>N/A</v>
      </c>
      <c r="G126" s="45">
        <v>1101.171834</v>
      </c>
      <c r="H126" s="11" t="str">
        <f t="shared" si="13"/>
        <v>N/A</v>
      </c>
      <c r="I126" s="12">
        <v>-4.16</v>
      </c>
      <c r="J126" s="12">
        <v>-3.28</v>
      </c>
      <c r="K126" s="43" t="s">
        <v>739</v>
      </c>
      <c r="L126" s="9" t="str">
        <f t="shared" si="14"/>
        <v>Yes</v>
      </c>
    </row>
    <row r="127" spans="1:12" ht="25" x14ac:dyDescent="0.25">
      <c r="A127" s="44" t="s">
        <v>631</v>
      </c>
      <c r="B127" s="35" t="s">
        <v>213</v>
      </c>
      <c r="C127" s="45">
        <v>9639</v>
      </c>
      <c r="D127" s="11" t="str">
        <f t="shared" si="11"/>
        <v>N/A</v>
      </c>
      <c r="E127" s="45">
        <v>31911</v>
      </c>
      <c r="F127" s="11" t="str">
        <f t="shared" si="12"/>
        <v>N/A</v>
      </c>
      <c r="G127" s="45">
        <v>13232</v>
      </c>
      <c r="H127" s="11" t="str">
        <f t="shared" si="13"/>
        <v>N/A</v>
      </c>
      <c r="I127" s="12">
        <v>231.1</v>
      </c>
      <c r="J127" s="12">
        <v>-58.5</v>
      </c>
      <c r="K127" s="43" t="s">
        <v>739</v>
      </c>
      <c r="L127" s="9" t="str">
        <f t="shared" si="14"/>
        <v>No</v>
      </c>
    </row>
    <row r="128" spans="1:12" x14ac:dyDescent="0.25">
      <c r="A128" s="44" t="s">
        <v>632</v>
      </c>
      <c r="B128" s="35" t="s">
        <v>213</v>
      </c>
      <c r="C128" s="36">
        <v>11</v>
      </c>
      <c r="D128" s="11" t="str">
        <f t="shared" si="11"/>
        <v>N/A</v>
      </c>
      <c r="E128" s="36">
        <v>51</v>
      </c>
      <c r="F128" s="11" t="str">
        <f t="shared" si="12"/>
        <v>N/A</v>
      </c>
      <c r="G128" s="36">
        <v>15</v>
      </c>
      <c r="H128" s="11" t="str">
        <f t="shared" si="13"/>
        <v>N/A</v>
      </c>
      <c r="I128" s="12">
        <v>466.7</v>
      </c>
      <c r="J128" s="12">
        <v>-70.599999999999994</v>
      </c>
      <c r="K128" s="43" t="s">
        <v>739</v>
      </c>
      <c r="L128" s="9" t="str">
        <f t="shared" si="14"/>
        <v>No</v>
      </c>
    </row>
    <row r="129" spans="1:12" ht="25" x14ac:dyDescent="0.25">
      <c r="A129" s="44" t="s">
        <v>1455</v>
      </c>
      <c r="B129" s="35" t="s">
        <v>213</v>
      </c>
      <c r="C129" s="45">
        <v>1071</v>
      </c>
      <c r="D129" s="11" t="str">
        <f t="shared" si="11"/>
        <v>N/A</v>
      </c>
      <c r="E129" s="45">
        <v>625.70588235000002</v>
      </c>
      <c r="F129" s="11" t="str">
        <f t="shared" si="12"/>
        <v>N/A</v>
      </c>
      <c r="G129" s="45">
        <v>882.13333333000003</v>
      </c>
      <c r="H129" s="11" t="str">
        <f t="shared" si="13"/>
        <v>N/A</v>
      </c>
      <c r="I129" s="12">
        <v>-41.6</v>
      </c>
      <c r="J129" s="12">
        <v>40.98</v>
      </c>
      <c r="K129" s="43" t="s">
        <v>739</v>
      </c>
      <c r="L129" s="9" t="str">
        <f t="shared" si="14"/>
        <v>No</v>
      </c>
    </row>
    <row r="130" spans="1:12" ht="25" x14ac:dyDescent="0.25">
      <c r="A130" s="44" t="s">
        <v>633</v>
      </c>
      <c r="B130" s="35" t="s">
        <v>213</v>
      </c>
      <c r="C130" s="45">
        <v>2238675</v>
      </c>
      <c r="D130" s="11" t="str">
        <f t="shared" si="11"/>
        <v>N/A</v>
      </c>
      <c r="E130" s="45">
        <v>3085958</v>
      </c>
      <c r="F130" s="11" t="str">
        <f t="shared" si="12"/>
        <v>N/A</v>
      </c>
      <c r="G130" s="45">
        <v>3074212</v>
      </c>
      <c r="H130" s="11" t="str">
        <f t="shared" si="13"/>
        <v>N/A</v>
      </c>
      <c r="I130" s="12">
        <v>37.85</v>
      </c>
      <c r="J130" s="12">
        <v>-0.38100000000000001</v>
      </c>
      <c r="K130" s="43" t="s">
        <v>739</v>
      </c>
      <c r="L130" s="9" t="str">
        <f t="shared" si="14"/>
        <v>Yes</v>
      </c>
    </row>
    <row r="131" spans="1:12" x14ac:dyDescent="0.25">
      <c r="A131" s="44" t="s">
        <v>634</v>
      </c>
      <c r="B131" s="35" t="s">
        <v>213</v>
      </c>
      <c r="C131" s="36">
        <v>4905</v>
      </c>
      <c r="D131" s="11" t="str">
        <f t="shared" si="11"/>
        <v>N/A</v>
      </c>
      <c r="E131" s="36">
        <v>5934</v>
      </c>
      <c r="F131" s="11" t="str">
        <f t="shared" si="12"/>
        <v>N/A</v>
      </c>
      <c r="G131" s="36">
        <v>6205</v>
      </c>
      <c r="H131" s="11" t="str">
        <f t="shared" si="13"/>
        <v>N/A</v>
      </c>
      <c r="I131" s="12">
        <v>20.98</v>
      </c>
      <c r="J131" s="12">
        <v>4.5670000000000002</v>
      </c>
      <c r="K131" s="43" t="s">
        <v>739</v>
      </c>
      <c r="L131" s="9" t="str">
        <f t="shared" si="14"/>
        <v>Yes</v>
      </c>
    </row>
    <row r="132" spans="1:12" ht="25" x14ac:dyDescent="0.25">
      <c r="A132" s="44" t="s">
        <v>1456</v>
      </c>
      <c r="B132" s="35" t="s">
        <v>213</v>
      </c>
      <c r="C132" s="45">
        <v>456.40672783000002</v>
      </c>
      <c r="D132" s="11" t="str">
        <f t="shared" si="11"/>
        <v>N/A</v>
      </c>
      <c r="E132" s="45">
        <v>520.04684867000003</v>
      </c>
      <c r="F132" s="11" t="str">
        <f t="shared" si="12"/>
        <v>N/A</v>
      </c>
      <c r="G132" s="45">
        <v>495.44109588999999</v>
      </c>
      <c r="H132" s="11" t="str">
        <f t="shared" si="13"/>
        <v>N/A</v>
      </c>
      <c r="I132" s="12">
        <v>13.94</v>
      </c>
      <c r="J132" s="12">
        <v>-4.7300000000000004</v>
      </c>
      <c r="K132" s="43" t="s">
        <v>739</v>
      </c>
      <c r="L132" s="9" t="str">
        <f t="shared" si="14"/>
        <v>Yes</v>
      </c>
    </row>
    <row r="133" spans="1:12" x14ac:dyDescent="0.25">
      <c r="A133" s="44" t="s">
        <v>635</v>
      </c>
      <c r="B133" s="35" t="s">
        <v>213</v>
      </c>
      <c r="C133" s="45">
        <v>1969492</v>
      </c>
      <c r="D133" s="11" t="str">
        <f t="shared" si="11"/>
        <v>N/A</v>
      </c>
      <c r="E133" s="45">
        <v>1524630</v>
      </c>
      <c r="F133" s="11" t="str">
        <f t="shared" si="12"/>
        <v>N/A</v>
      </c>
      <c r="G133" s="45">
        <v>1351549</v>
      </c>
      <c r="H133" s="11" t="str">
        <f t="shared" si="13"/>
        <v>N/A</v>
      </c>
      <c r="I133" s="12">
        <v>-22.6</v>
      </c>
      <c r="J133" s="12">
        <v>-11.4</v>
      </c>
      <c r="K133" s="43" t="s">
        <v>739</v>
      </c>
      <c r="L133" s="9" t="str">
        <f t="shared" si="14"/>
        <v>Yes</v>
      </c>
    </row>
    <row r="134" spans="1:12" x14ac:dyDescent="0.25">
      <c r="A134" s="44" t="s">
        <v>636</v>
      </c>
      <c r="B134" s="35" t="s">
        <v>213</v>
      </c>
      <c r="C134" s="36">
        <v>186</v>
      </c>
      <c r="D134" s="11" t="str">
        <f t="shared" si="11"/>
        <v>N/A</v>
      </c>
      <c r="E134" s="36">
        <v>168</v>
      </c>
      <c r="F134" s="11" t="str">
        <f t="shared" si="12"/>
        <v>N/A</v>
      </c>
      <c r="G134" s="36">
        <v>139</v>
      </c>
      <c r="H134" s="11" t="str">
        <f t="shared" si="13"/>
        <v>N/A</v>
      </c>
      <c r="I134" s="12">
        <v>-9.68</v>
      </c>
      <c r="J134" s="12">
        <v>-17.3</v>
      </c>
      <c r="K134" s="43" t="s">
        <v>739</v>
      </c>
      <c r="L134" s="9" t="str">
        <f t="shared" si="14"/>
        <v>Yes</v>
      </c>
    </row>
    <row r="135" spans="1:12" x14ac:dyDescent="0.25">
      <c r="A135" s="44" t="s">
        <v>1457</v>
      </c>
      <c r="B135" s="35" t="s">
        <v>213</v>
      </c>
      <c r="C135" s="45">
        <v>10588.666667</v>
      </c>
      <c r="D135" s="11" t="str">
        <f t="shared" si="11"/>
        <v>N/A</v>
      </c>
      <c r="E135" s="45">
        <v>9075.1785713999998</v>
      </c>
      <c r="F135" s="11" t="str">
        <f t="shared" si="12"/>
        <v>N/A</v>
      </c>
      <c r="G135" s="45">
        <v>9723.3741007000008</v>
      </c>
      <c r="H135" s="11" t="str">
        <f t="shared" si="13"/>
        <v>N/A</v>
      </c>
      <c r="I135" s="12">
        <v>-14.3</v>
      </c>
      <c r="J135" s="12">
        <v>7.1429999999999998</v>
      </c>
      <c r="K135" s="43" t="s">
        <v>739</v>
      </c>
      <c r="L135" s="9" t="str">
        <f t="shared" si="14"/>
        <v>Yes</v>
      </c>
    </row>
    <row r="136" spans="1:12" ht="25" x14ac:dyDescent="0.25">
      <c r="A136" s="44" t="s">
        <v>637</v>
      </c>
      <c r="B136" s="35" t="s">
        <v>213</v>
      </c>
      <c r="C136" s="45">
        <v>383818</v>
      </c>
      <c r="D136" s="11" t="str">
        <f t="shared" si="11"/>
        <v>N/A</v>
      </c>
      <c r="E136" s="45">
        <v>296583</v>
      </c>
      <c r="F136" s="11" t="str">
        <f t="shared" si="12"/>
        <v>N/A</v>
      </c>
      <c r="G136" s="45">
        <v>287287</v>
      </c>
      <c r="H136" s="11" t="str">
        <f t="shared" si="13"/>
        <v>N/A</v>
      </c>
      <c r="I136" s="12">
        <v>-22.7</v>
      </c>
      <c r="J136" s="12">
        <v>-3.13</v>
      </c>
      <c r="K136" s="43" t="s">
        <v>739</v>
      </c>
      <c r="L136" s="9" t="str">
        <f>IF(J136="Div by 0", "N/A", IF(OR(J136="N/A",K136="N/A"),"N/A", IF(J136&gt;VALUE(MID(K136,1,2)), "No", IF(J136&lt;-1*VALUE(MID(K136,1,2)), "No", "Yes"))))</f>
        <v>Yes</v>
      </c>
    </row>
    <row r="137" spans="1:12" x14ac:dyDescent="0.25">
      <c r="A137" s="44" t="s">
        <v>638</v>
      </c>
      <c r="B137" s="35" t="s">
        <v>213</v>
      </c>
      <c r="C137" s="36">
        <v>2697</v>
      </c>
      <c r="D137" s="11" t="str">
        <f t="shared" si="11"/>
        <v>N/A</v>
      </c>
      <c r="E137" s="36">
        <v>2286</v>
      </c>
      <c r="F137" s="11" t="str">
        <f t="shared" si="12"/>
        <v>N/A</v>
      </c>
      <c r="G137" s="36">
        <v>2127</v>
      </c>
      <c r="H137" s="11" t="str">
        <f t="shared" si="13"/>
        <v>N/A</v>
      </c>
      <c r="I137" s="12">
        <v>-15.2</v>
      </c>
      <c r="J137" s="12">
        <v>-6.96</v>
      </c>
      <c r="K137" s="43" t="s">
        <v>739</v>
      </c>
      <c r="L137" s="9" t="str">
        <f t="shared" ref="L137:L141" si="15">IF(J137="Div by 0", "N/A", IF(OR(J137="N/A",K137="N/A"),"N/A", IF(J137&gt;VALUE(MID(K137,1,2)), "No", IF(J137&lt;-1*VALUE(MID(K137,1,2)), "No", "Yes"))))</f>
        <v>Yes</v>
      </c>
    </row>
    <row r="138" spans="1:12" ht="25" x14ac:dyDescent="0.25">
      <c r="A138" s="44" t="s">
        <v>1458</v>
      </c>
      <c r="B138" s="35" t="s">
        <v>213</v>
      </c>
      <c r="C138" s="45">
        <v>142.31294030000001</v>
      </c>
      <c r="D138" s="11" t="str">
        <f t="shared" si="11"/>
        <v>N/A</v>
      </c>
      <c r="E138" s="45">
        <v>129.73884514</v>
      </c>
      <c r="F138" s="11" t="str">
        <f t="shared" si="12"/>
        <v>N/A</v>
      </c>
      <c r="G138" s="45">
        <v>135.0667607</v>
      </c>
      <c r="H138" s="11" t="str">
        <f t="shared" si="13"/>
        <v>N/A</v>
      </c>
      <c r="I138" s="12">
        <v>-8.84</v>
      </c>
      <c r="J138" s="12">
        <v>4.1070000000000002</v>
      </c>
      <c r="K138" s="43" t="s">
        <v>739</v>
      </c>
      <c r="L138" s="9" t="str">
        <f t="shared" si="15"/>
        <v>Yes</v>
      </c>
    </row>
    <row r="139" spans="1:12" ht="25" x14ac:dyDescent="0.25">
      <c r="A139" s="44" t="s">
        <v>639</v>
      </c>
      <c r="B139" s="35" t="s">
        <v>213</v>
      </c>
      <c r="C139" s="45">
        <v>0</v>
      </c>
      <c r="D139" s="11" t="str">
        <f t="shared" si="11"/>
        <v>N/A</v>
      </c>
      <c r="E139" s="45">
        <v>0</v>
      </c>
      <c r="F139" s="11" t="str">
        <f t="shared" si="12"/>
        <v>N/A</v>
      </c>
      <c r="G139" s="45">
        <v>0</v>
      </c>
      <c r="H139" s="11" t="str">
        <f t="shared" si="13"/>
        <v>N/A</v>
      </c>
      <c r="I139" s="12" t="s">
        <v>1746</v>
      </c>
      <c r="J139" s="12" t="s">
        <v>1746</v>
      </c>
      <c r="K139" s="43" t="s">
        <v>739</v>
      </c>
      <c r="L139" s="9" t="str">
        <f t="shared" si="15"/>
        <v>N/A</v>
      </c>
    </row>
    <row r="140" spans="1:12" x14ac:dyDescent="0.25">
      <c r="A140" s="44" t="s">
        <v>640</v>
      </c>
      <c r="B140" s="35" t="s">
        <v>213</v>
      </c>
      <c r="C140" s="36">
        <v>0</v>
      </c>
      <c r="D140" s="11" t="str">
        <f t="shared" si="11"/>
        <v>N/A</v>
      </c>
      <c r="E140" s="36">
        <v>0</v>
      </c>
      <c r="F140" s="11" t="str">
        <f t="shared" si="12"/>
        <v>N/A</v>
      </c>
      <c r="G140" s="36">
        <v>0</v>
      </c>
      <c r="H140" s="11" t="str">
        <f t="shared" si="13"/>
        <v>N/A</v>
      </c>
      <c r="I140" s="12" t="s">
        <v>1746</v>
      </c>
      <c r="J140" s="12" t="s">
        <v>1746</v>
      </c>
      <c r="K140" s="43" t="s">
        <v>739</v>
      </c>
      <c r="L140" s="9" t="str">
        <f t="shared" si="15"/>
        <v>N/A</v>
      </c>
    </row>
    <row r="141" spans="1:12" ht="25" x14ac:dyDescent="0.25">
      <c r="A141" s="44" t="s">
        <v>1459</v>
      </c>
      <c r="B141" s="35" t="s">
        <v>213</v>
      </c>
      <c r="C141" s="45" t="s">
        <v>1746</v>
      </c>
      <c r="D141" s="11" t="str">
        <f t="shared" si="11"/>
        <v>N/A</v>
      </c>
      <c r="E141" s="45" t="s">
        <v>1746</v>
      </c>
      <c r="F141" s="11" t="str">
        <f t="shared" si="12"/>
        <v>N/A</v>
      </c>
      <c r="G141" s="45" t="s">
        <v>1746</v>
      </c>
      <c r="H141" s="11" t="str">
        <f t="shared" si="13"/>
        <v>N/A</v>
      </c>
      <c r="I141" s="12" t="s">
        <v>1746</v>
      </c>
      <c r="J141" s="12" t="s">
        <v>1746</v>
      </c>
      <c r="K141" s="43" t="s">
        <v>739</v>
      </c>
      <c r="L141" s="9" t="str">
        <f t="shared" si="15"/>
        <v>N/A</v>
      </c>
    </row>
    <row r="142" spans="1:12" ht="25" x14ac:dyDescent="0.25">
      <c r="A142" s="44" t="s">
        <v>641</v>
      </c>
      <c r="B142" s="35" t="s">
        <v>213</v>
      </c>
      <c r="C142" s="45">
        <v>12541432</v>
      </c>
      <c r="D142" s="11" t="str">
        <f t="shared" si="11"/>
        <v>N/A</v>
      </c>
      <c r="E142" s="45">
        <v>12986324</v>
      </c>
      <c r="F142" s="11" t="str">
        <f t="shared" si="12"/>
        <v>N/A</v>
      </c>
      <c r="G142" s="45">
        <v>12882511</v>
      </c>
      <c r="H142" s="11" t="str">
        <f t="shared" si="13"/>
        <v>N/A</v>
      </c>
      <c r="I142" s="12">
        <v>3.5470000000000002</v>
      </c>
      <c r="J142" s="12">
        <v>-0.79900000000000004</v>
      </c>
      <c r="K142" s="43" t="s">
        <v>739</v>
      </c>
      <c r="L142" s="9" t="str">
        <f t="shared" ref="L142:L153" si="16">IF(J142="Div by 0", "N/A", IF(K142="N/A","N/A", IF(J142&gt;VALUE(MID(K142,1,2)), "No", IF(J142&lt;-1*VALUE(MID(K142,1,2)), "No", "Yes"))))</f>
        <v>Yes</v>
      </c>
    </row>
    <row r="143" spans="1:12" x14ac:dyDescent="0.25">
      <c r="A143" s="44" t="s">
        <v>642</v>
      </c>
      <c r="B143" s="35" t="s">
        <v>213</v>
      </c>
      <c r="C143" s="36">
        <v>24153</v>
      </c>
      <c r="D143" s="11" t="str">
        <f t="shared" si="11"/>
        <v>N/A</v>
      </c>
      <c r="E143" s="36">
        <v>24492</v>
      </c>
      <c r="F143" s="11" t="str">
        <f t="shared" si="12"/>
        <v>N/A</v>
      </c>
      <c r="G143" s="36">
        <v>23464</v>
      </c>
      <c r="H143" s="11" t="str">
        <f t="shared" si="13"/>
        <v>N/A</v>
      </c>
      <c r="I143" s="12">
        <v>1.4039999999999999</v>
      </c>
      <c r="J143" s="12">
        <v>-4.2</v>
      </c>
      <c r="K143" s="43" t="s">
        <v>739</v>
      </c>
      <c r="L143" s="9" t="str">
        <f t="shared" si="16"/>
        <v>Yes</v>
      </c>
    </row>
    <row r="144" spans="1:12" ht="25" x14ac:dyDescent="0.25">
      <c r="A144" s="44" t="s">
        <v>1460</v>
      </c>
      <c r="B144" s="35" t="s">
        <v>213</v>
      </c>
      <c r="C144" s="45">
        <v>519.24945141000001</v>
      </c>
      <c r="D144" s="11" t="str">
        <f t="shared" si="11"/>
        <v>N/A</v>
      </c>
      <c r="E144" s="45">
        <v>530.22717622000005</v>
      </c>
      <c r="F144" s="11" t="str">
        <f t="shared" si="12"/>
        <v>N/A</v>
      </c>
      <c r="G144" s="45">
        <v>549.03302931999997</v>
      </c>
      <c r="H144" s="11" t="str">
        <f t="shared" si="13"/>
        <v>N/A</v>
      </c>
      <c r="I144" s="12">
        <v>2.1139999999999999</v>
      </c>
      <c r="J144" s="12">
        <v>3.5470000000000002</v>
      </c>
      <c r="K144" s="43" t="s">
        <v>739</v>
      </c>
      <c r="L144" s="9" t="str">
        <f t="shared" si="16"/>
        <v>Yes</v>
      </c>
    </row>
    <row r="145" spans="1:12" ht="25" x14ac:dyDescent="0.25">
      <c r="A145" s="44" t="s">
        <v>643</v>
      </c>
      <c r="B145" s="35" t="s">
        <v>213</v>
      </c>
      <c r="C145" s="45">
        <v>2423012</v>
      </c>
      <c r="D145" s="11" t="str">
        <f t="shared" ref="D145:D153" si="17">IF($B145="N/A","N/A",IF(C145&gt;10,"No",IF(C145&lt;-10,"No","Yes")))</f>
        <v>N/A</v>
      </c>
      <c r="E145" s="45">
        <v>2270553</v>
      </c>
      <c r="F145" s="11" t="str">
        <f t="shared" ref="F145:F153" si="18">IF($B145="N/A","N/A",IF(E145&gt;10,"No",IF(E145&lt;-10,"No","Yes")))</f>
        <v>N/A</v>
      </c>
      <c r="G145" s="45">
        <v>2117583</v>
      </c>
      <c r="H145" s="11" t="str">
        <f t="shared" ref="H145:H153" si="19">IF($B145="N/A","N/A",IF(G145&gt;10,"No",IF(G145&lt;-10,"No","Yes")))</f>
        <v>N/A</v>
      </c>
      <c r="I145" s="12">
        <v>-6.29</v>
      </c>
      <c r="J145" s="12">
        <v>-6.74</v>
      </c>
      <c r="K145" s="43" t="s">
        <v>739</v>
      </c>
      <c r="L145" s="9" t="str">
        <f t="shared" si="16"/>
        <v>Yes</v>
      </c>
    </row>
    <row r="146" spans="1:12" x14ac:dyDescent="0.25">
      <c r="A146" s="44" t="s">
        <v>644</v>
      </c>
      <c r="B146" s="35" t="s">
        <v>213</v>
      </c>
      <c r="C146" s="36">
        <v>79</v>
      </c>
      <c r="D146" s="11" t="str">
        <f t="shared" si="17"/>
        <v>N/A</v>
      </c>
      <c r="E146" s="36">
        <v>70</v>
      </c>
      <c r="F146" s="11" t="str">
        <f t="shared" si="18"/>
        <v>N/A</v>
      </c>
      <c r="G146" s="36">
        <v>59</v>
      </c>
      <c r="H146" s="11" t="str">
        <f t="shared" si="19"/>
        <v>N/A</v>
      </c>
      <c r="I146" s="12">
        <v>-11.4</v>
      </c>
      <c r="J146" s="12">
        <v>-15.7</v>
      </c>
      <c r="K146" s="43" t="s">
        <v>739</v>
      </c>
      <c r="L146" s="9" t="str">
        <f t="shared" si="16"/>
        <v>Yes</v>
      </c>
    </row>
    <row r="147" spans="1:12" ht="25" x14ac:dyDescent="0.25">
      <c r="A147" s="44" t="s">
        <v>1461</v>
      </c>
      <c r="B147" s="35" t="s">
        <v>213</v>
      </c>
      <c r="C147" s="45">
        <v>30671.037974999999</v>
      </c>
      <c r="D147" s="11" t="str">
        <f t="shared" si="17"/>
        <v>N/A</v>
      </c>
      <c r="E147" s="45">
        <v>32436.471429000001</v>
      </c>
      <c r="F147" s="11" t="str">
        <f t="shared" si="18"/>
        <v>N/A</v>
      </c>
      <c r="G147" s="45">
        <v>35891.237287999997</v>
      </c>
      <c r="H147" s="11" t="str">
        <f t="shared" si="19"/>
        <v>N/A</v>
      </c>
      <c r="I147" s="12">
        <v>5.7560000000000002</v>
      </c>
      <c r="J147" s="12">
        <v>10.65</v>
      </c>
      <c r="K147" s="43" t="s">
        <v>739</v>
      </c>
      <c r="L147" s="9" t="str">
        <f t="shared" si="16"/>
        <v>Yes</v>
      </c>
    </row>
    <row r="148" spans="1:12" ht="25" x14ac:dyDescent="0.25">
      <c r="A148" s="44" t="s">
        <v>645</v>
      </c>
      <c r="B148" s="35" t="s">
        <v>213</v>
      </c>
      <c r="C148" s="45">
        <v>243591554</v>
      </c>
      <c r="D148" s="11" t="str">
        <f t="shared" si="17"/>
        <v>N/A</v>
      </c>
      <c r="E148" s="45">
        <v>249722080</v>
      </c>
      <c r="F148" s="11" t="str">
        <f t="shared" si="18"/>
        <v>N/A</v>
      </c>
      <c r="G148" s="45">
        <v>260649334</v>
      </c>
      <c r="H148" s="11" t="str">
        <f t="shared" si="19"/>
        <v>N/A</v>
      </c>
      <c r="I148" s="12">
        <v>2.5169999999999999</v>
      </c>
      <c r="J148" s="12">
        <v>4.3760000000000003</v>
      </c>
      <c r="K148" s="43" t="s">
        <v>739</v>
      </c>
      <c r="L148" s="9" t="str">
        <f t="shared" si="16"/>
        <v>Yes</v>
      </c>
    </row>
    <row r="149" spans="1:12" x14ac:dyDescent="0.25">
      <c r="A149" s="44" t="s">
        <v>646</v>
      </c>
      <c r="B149" s="35" t="s">
        <v>213</v>
      </c>
      <c r="C149" s="36">
        <v>44345</v>
      </c>
      <c r="D149" s="11" t="str">
        <f t="shared" si="17"/>
        <v>N/A</v>
      </c>
      <c r="E149" s="36">
        <v>39170</v>
      </c>
      <c r="F149" s="11" t="str">
        <f t="shared" si="18"/>
        <v>N/A</v>
      </c>
      <c r="G149" s="36">
        <v>40993</v>
      </c>
      <c r="H149" s="11" t="str">
        <f t="shared" si="19"/>
        <v>N/A</v>
      </c>
      <c r="I149" s="12">
        <v>-11.7</v>
      </c>
      <c r="J149" s="12">
        <v>4.6539999999999999</v>
      </c>
      <c r="K149" s="43" t="s">
        <v>739</v>
      </c>
      <c r="L149" s="9" t="str">
        <f t="shared" si="16"/>
        <v>Yes</v>
      </c>
    </row>
    <row r="150" spans="1:12" ht="25" x14ac:dyDescent="0.25">
      <c r="A150" s="44" t="s">
        <v>1462</v>
      </c>
      <c r="B150" s="35" t="s">
        <v>213</v>
      </c>
      <c r="C150" s="45">
        <v>5493.100778</v>
      </c>
      <c r="D150" s="11" t="str">
        <f t="shared" si="17"/>
        <v>N/A</v>
      </c>
      <c r="E150" s="45">
        <v>6375.3403115000001</v>
      </c>
      <c r="F150" s="11" t="str">
        <f t="shared" si="18"/>
        <v>N/A</v>
      </c>
      <c r="G150" s="45">
        <v>6358.3864074000003</v>
      </c>
      <c r="H150" s="11" t="str">
        <f t="shared" si="19"/>
        <v>N/A</v>
      </c>
      <c r="I150" s="12">
        <v>16.059999999999999</v>
      </c>
      <c r="J150" s="12">
        <v>-0.26600000000000001</v>
      </c>
      <c r="K150" s="43" t="s">
        <v>739</v>
      </c>
      <c r="L150" s="9" t="str">
        <f t="shared" si="16"/>
        <v>Yes</v>
      </c>
    </row>
    <row r="151" spans="1:12" ht="25" x14ac:dyDescent="0.25">
      <c r="A151" s="44" t="s">
        <v>647</v>
      </c>
      <c r="B151" s="35" t="s">
        <v>213</v>
      </c>
      <c r="C151" s="45">
        <v>0</v>
      </c>
      <c r="D151" s="11" t="str">
        <f t="shared" si="17"/>
        <v>N/A</v>
      </c>
      <c r="E151" s="45">
        <v>0</v>
      </c>
      <c r="F151" s="11" t="str">
        <f t="shared" si="18"/>
        <v>N/A</v>
      </c>
      <c r="G151" s="45">
        <v>0</v>
      </c>
      <c r="H151" s="11" t="str">
        <f t="shared" si="19"/>
        <v>N/A</v>
      </c>
      <c r="I151" s="12" t="s">
        <v>1746</v>
      </c>
      <c r="J151" s="12" t="s">
        <v>1746</v>
      </c>
      <c r="K151" s="43" t="s">
        <v>739</v>
      </c>
      <c r="L151" s="9" t="str">
        <f t="shared" si="16"/>
        <v>N/A</v>
      </c>
    </row>
    <row r="152" spans="1:12" x14ac:dyDescent="0.25">
      <c r="A152" s="44" t="s">
        <v>648</v>
      </c>
      <c r="B152" s="35" t="s">
        <v>213</v>
      </c>
      <c r="C152" s="36">
        <v>0</v>
      </c>
      <c r="D152" s="11" t="str">
        <f t="shared" si="17"/>
        <v>N/A</v>
      </c>
      <c r="E152" s="36">
        <v>0</v>
      </c>
      <c r="F152" s="11" t="str">
        <f t="shared" si="18"/>
        <v>N/A</v>
      </c>
      <c r="G152" s="36">
        <v>0</v>
      </c>
      <c r="H152" s="11" t="str">
        <f t="shared" si="19"/>
        <v>N/A</v>
      </c>
      <c r="I152" s="12" t="s">
        <v>1746</v>
      </c>
      <c r="J152" s="12" t="s">
        <v>1746</v>
      </c>
      <c r="K152" s="43" t="s">
        <v>739</v>
      </c>
      <c r="L152" s="9" t="str">
        <f t="shared" si="16"/>
        <v>N/A</v>
      </c>
    </row>
    <row r="153" spans="1:12" ht="25" x14ac:dyDescent="0.25">
      <c r="A153" s="44" t="s">
        <v>1463</v>
      </c>
      <c r="B153" s="35" t="s">
        <v>213</v>
      </c>
      <c r="C153" s="45" t="s">
        <v>1746</v>
      </c>
      <c r="D153" s="11" t="str">
        <f t="shared" si="17"/>
        <v>N/A</v>
      </c>
      <c r="E153" s="45" t="s">
        <v>1746</v>
      </c>
      <c r="F153" s="11" t="str">
        <f t="shared" si="18"/>
        <v>N/A</v>
      </c>
      <c r="G153" s="45" t="s">
        <v>1746</v>
      </c>
      <c r="H153" s="11" t="str">
        <f t="shared" si="19"/>
        <v>N/A</v>
      </c>
      <c r="I153" s="12" t="s">
        <v>1746</v>
      </c>
      <c r="J153" s="12" t="s">
        <v>1746</v>
      </c>
      <c r="K153" s="43" t="s">
        <v>739</v>
      </c>
      <c r="L153" s="9" t="str">
        <f t="shared" si="16"/>
        <v>N/A</v>
      </c>
    </row>
    <row r="154" spans="1:12" x14ac:dyDescent="0.25">
      <c r="A154" s="44" t="s">
        <v>1529</v>
      </c>
      <c r="B154" s="35" t="s">
        <v>213</v>
      </c>
      <c r="C154" s="45">
        <v>553.25459994000005</v>
      </c>
      <c r="D154" s="11" t="str">
        <f t="shared" ref="D154:D173" si="20">IF($B154="N/A","N/A",IF(C154&gt;10,"No",IF(C154&lt;-10,"No","Yes")))</f>
        <v>N/A</v>
      </c>
      <c r="E154" s="45">
        <v>615.04139265000003</v>
      </c>
      <c r="F154" s="11" t="str">
        <f t="shared" ref="F154:F173" si="21">IF($B154="N/A","N/A",IF(E154&gt;10,"No",IF(E154&lt;-10,"No","Yes")))</f>
        <v>N/A</v>
      </c>
      <c r="G154" s="45">
        <v>681.20187584999996</v>
      </c>
      <c r="H154" s="11" t="str">
        <f t="shared" ref="H154:H173" si="22">IF($B154="N/A","N/A",IF(G154&gt;10,"No",IF(G154&lt;-10,"No","Yes")))</f>
        <v>N/A</v>
      </c>
      <c r="I154" s="12">
        <v>11.17</v>
      </c>
      <c r="J154" s="12">
        <v>10.76</v>
      </c>
      <c r="K154" s="43" t="s">
        <v>739</v>
      </c>
      <c r="L154" s="9" t="str">
        <f t="shared" ref="L154:L173" si="23">IF(J154="Div by 0", "N/A", IF(K154="N/A","N/A", IF(J154&gt;VALUE(MID(K154,1,2)), "No", IF(J154&lt;-1*VALUE(MID(K154,1,2)), "No", "Yes"))))</f>
        <v>Yes</v>
      </c>
    </row>
    <row r="155" spans="1:12" x14ac:dyDescent="0.25">
      <c r="A155" s="47" t="s">
        <v>1530</v>
      </c>
      <c r="B155" s="35" t="s">
        <v>213</v>
      </c>
      <c r="C155" s="45">
        <v>371.25812565000001</v>
      </c>
      <c r="D155" s="11" t="str">
        <f t="shared" si="20"/>
        <v>N/A</v>
      </c>
      <c r="E155" s="45">
        <v>334.35051936000002</v>
      </c>
      <c r="F155" s="11" t="str">
        <f t="shared" si="21"/>
        <v>N/A</v>
      </c>
      <c r="G155" s="45">
        <v>319.66497929000002</v>
      </c>
      <c r="H155" s="11" t="str">
        <f t="shared" si="22"/>
        <v>N/A</v>
      </c>
      <c r="I155" s="12">
        <v>-9.94</v>
      </c>
      <c r="J155" s="12">
        <v>-4.3899999999999997</v>
      </c>
      <c r="K155" s="43" t="s">
        <v>739</v>
      </c>
      <c r="L155" s="9" t="str">
        <f t="shared" si="23"/>
        <v>Yes</v>
      </c>
    </row>
    <row r="156" spans="1:12" x14ac:dyDescent="0.25">
      <c r="A156" s="47" t="s">
        <v>1531</v>
      </c>
      <c r="B156" s="35" t="s">
        <v>213</v>
      </c>
      <c r="C156" s="45">
        <v>1224.93388</v>
      </c>
      <c r="D156" s="11" t="str">
        <f t="shared" si="20"/>
        <v>N/A</v>
      </c>
      <c r="E156" s="45">
        <v>1336.3256812</v>
      </c>
      <c r="F156" s="11" t="str">
        <f t="shared" si="21"/>
        <v>N/A</v>
      </c>
      <c r="G156" s="45">
        <v>1580.2135813</v>
      </c>
      <c r="H156" s="11" t="str">
        <f t="shared" si="22"/>
        <v>N/A</v>
      </c>
      <c r="I156" s="12">
        <v>9.0939999999999994</v>
      </c>
      <c r="J156" s="12">
        <v>18.25</v>
      </c>
      <c r="K156" s="43" t="s">
        <v>739</v>
      </c>
      <c r="L156" s="9" t="str">
        <f t="shared" si="23"/>
        <v>Yes</v>
      </c>
    </row>
    <row r="157" spans="1:12" x14ac:dyDescent="0.25">
      <c r="A157" s="47" t="s">
        <v>1532</v>
      </c>
      <c r="B157" s="35" t="s">
        <v>213</v>
      </c>
      <c r="C157" s="45">
        <v>322.99044011000001</v>
      </c>
      <c r="D157" s="11" t="str">
        <f t="shared" si="20"/>
        <v>N/A</v>
      </c>
      <c r="E157" s="45">
        <v>344.09774972999998</v>
      </c>
      <c r="F157" s="11" t="str">
        <f t="shared" si="21"/>
        <v>N/A</v>
      </c>
      <c r="G157" s="45">
        <v>352.22964287999997</v>
      </c>
      <c r="H157" s="11" t="str">
        <f t="shared" si="22"/>
        <v>N/A</v>
      </c>
      <c r="I157" s="12">
        <v>6.5350000000000001</v>
      </c>
      <c r="J157" s="12">
        <v>2.363</v>
      </c>
      <c r="K157" s="43" t="s">
        <v>739</v>
      </c>
      <c r="L157" s="9" t="str">
        <f t="shared" si="23"/>
        <v>Yes</v>
      </c>
    </row>
    <row r="158" spans="1:12" x14ac:dyDescent="0.25">
      <c r="A158" s="47" t="s">
        <v>1533</v>
      </c>
      <c r="B158" s="35" t="s">
        <v>213</v>
      </c>
      <c r="C158" s="45">
        <v>600.41174266999997</v>
      </c>
      <c r="D158" s="11" t="str">
        <f t="shared" si="20"/>
        <v>N/A</v>
      </c>
      <c r="E158" s="45">
        <v>691.37606289999997</v>
      </c>
      <c r="F158" s="11" t="str">
        <f t="shared" si="21"/>
        <v>N/A</v>
      </c>
      <c r="G158" s="45">
        <v>758.80765512000005</v>
      </c>
      <c r="H158" s="11" t="str">
        <f t="shared" si="22"/>
        <v>N/A</v>
      </c>
      <c r="I158" s="12">
        <v>15.15</v>
      </c>
      <c r="J158" s="12">
        <v>9.7530000000000001</v>
      </c>
      <c r="K158" s="43" t="s">
        <v>739</v>
      </c>
      <c r="L158" s="9" t="str">
        <f t="shared" si="23"/>
        <v>Yes</v>
      </c>
    </row>
    <row r="159" spans="1:12" x14ac:dyDescent="0.25">
      <c r="A159" s="44" t="s">
        <v>1534</v>
      </c>
      <c r="B159" s="35" t="s">
        <v>213</v>
      </c>
      <c r="C159" s="45">
        <v>702.11841298000002</v>
      </c>
      <c r="D159" s="11" t="str">
        <f t="shared" si="20"/>
        <v>N/A</v>
      </c>
      <c r="E159" s="45">
        <v>659.09394049000002</v>
      </c>
      <c r="F159" s="11" t="str">
        <f t="shared" si="21"/>
        <v>N/A</v>
      </c>
      <c r="G159" s="45">
        <v>643.29817186000002</v>
      </c>
      <c r="H159" s="11" t="str">
        <f t="shared" si="22"/>
        <v>N/A</v>
      </c>
      <c r="I159" s="12">
        <v>-6.13</v>
      </c>
      <c r="J159" s="12">
        <v>-2.4</v>
      </c>
      <c r="K159" s="43" t="s">
        <v>739</v>
      </c>
      <c r="L159" s="9" t="str">
        <f t="shared" si="23"/>
        <v>Yes</v>
      </c>
    </row>
    <row r="160" spans="1:12" x14ac:dyDescent="0.25">
      <c r="A160" s="47" t="s">
        <v>1535</v>
      </c>
      <c r="B160" s="35" t="s">
        <v>213</v>
      </c>
      <c r="C160" s="45">
        <v>9839.4275560999995</v>
      </c>
      <c r="D160" s="11" t="str">
        <f t="shared" si="20"/>
        <v>N/A</v>
      </c>
      <c r="E160" s="45">
        <v>9603.1152029999994</v>
      </c>
      <c r="F160" s="11" t="str">
        <f t="shared" si="21"/>
        <v>N/A</v>
      </c>
      <c r="G160" s="45">
        <v>9183.9972388000006</v>
      </c>
      <c r="H160" s="11" t="str">
        <f t="shared" si="22"/>
        <v>N/A</v>
      </c>
      <c r="I160" s="12">
        <v>-2.4</v>
      </c>
      <c r="J160" s="12">
        <v>-4.3600000000000003</v>
      </c>
      <c r="K160" s="43" t="s">
        <v>739</v>
      </c>
      <c r="L160" s="9" t="str">
        <f t="shared" si="23"/>
        <v>Yes</v>
      </c>
    </row>
    <row r="161" spans="1:12" x14ac:dyDescent="0.25">
      <c r="A161" s="47" t="s">
        <v>1536</v>
      </c>
      <c r="B161" s="35" t="s">
        <v>213</v>
      </c>
      <c r="C161" s="45">
        <v>596.50646673000006</v>
      </c>
      <c r="D161" s="11" t="str">
        <f t="shared" si="20"/>
        <v>N/A</v>
      </c>
      <c r="E161" s="45">
        <v>585.63898052000002</v>
      </c>
      <c r="F161" s="11" t="str">
        <f t="shared" si="21"/>
        <v>N/A</v>
      </c>
      <c r="G161" s="45">
        <v>627.61263413999995</v>
      </c>
      <c r="H161" s="11" t="str">
        <f t="shared" si="22"/>
        <v>N/A</v>
      </c>
      <c r="I161" s="12">
        <v>-1.82</v>
      </c>
      <c r="J161" s="12">
        <v>7.1669999999999998</v>
      </c>
      <c r="K161" s="43" t="s">
        <v>739</v>
      </c>
      <c r="L161" s="9" t="str">
        <f t="shared" si="23"/>
        <v>Yes</v>
      </c>
    </row>
    <row r="162" spans="1:12" x14ac:dyDescent="0.25">
      <c r="A162" s="47" t="s">
        <v>1537</v>
      </c>
      <c r="B162" s="35" t="s">
        <v>213</v>
      </c>
      <c r="C162" s="45">
        <v>3.4628703300000001E-2</v>
      </c>
      <c r="D162" s="11" t="str">
        <f t="shared" si="20"/>
        <v>N/A</v>
      </c>
      <c r="E162" s="45">
        <v>1.8820648847000001</v>
      </c>
      <c r="F162" s="11" t="str">
        <f t="shared" si="21"/>
        <v>N/A</v>
      </c>
      <c r="G162" s="45">
        <v>2.3619205491000002</v>
      </c>
      <c r="H162" s="11" t="str">
        <f t="shared" si="22"/>
        <v>N/A</v>
      </c>
      <c r="I162" s="12">
        <v>5335</v>
      </c>
      <c r="J162" s="12">
        <v>25.5</v>
      </c>
      <c r="K162" s="43" t="s">
        <v>739</v>
      </c>
      <c r="L162" s="9" t="str">
        <f t="shared" si="23"/>
        <v>Yes</v>
      </c>
    </row>
    <row r="163" spans="1:12" x14ac:dyDescent="0.25">
      <c r="A163" s="47" t="s">
        <v>1538</v>
      </c>
      <c r="B163" s="35" t="s">
        <v>213</v>
      </c>
      <c r="C163" s="45">
        <v>1.8493503768999999</v>
      </c>
      <c r="D163" s="11" t="str">
        <f t="shared" si="20"/>
        <v>N/A</v>
      </c>
      <c r="E163" s="45">
        <v>5.0308650387</v>
      </c>
      <c r="F163" s="11" t="str">
        <f t="shared" si="21"/>
        <v>N/A</v>
      </c>
      <c r="G163" s="45">
        <v>2.874445401</v>
      </c>
      <c r="H163" s="11" t="str">
        <f t="shared" si="22"/>
        <v>N/A</v>
      </c>
      <c r="I163" s="12">
        <v>172</v>
      </c>
      <c r="J163" s="12">
        <v>-42.9</v>
      </c>
      <c r="K163" s="43" t="s">
        <v>739</v>
      </c>
      <c r="L163" s="9" t="str">
        <f t="shared" si="23"/>
        <v>No</v>
      </c>
    </row>
    <row r="164" spans="1:12" x14ac:dyDescent="0.25">
      <c r="A164" s="44" t="s">
        <v>1539</v>
      </c>
      <c r="B164" s="35" t="s">
        <v>213</v>
      </c>
      <c r="C164" s="45">
        <v>733.91418067999996</v>
      </c>
      <c r="D164" s="11" t="str">
        <f t="shared" si="20"/>
        <v>N/A</v>
      </c>
      <c r="E164" s="45">
        <v>712.21840462</v>
      </c>
      <c r="F164" s="11" t="str">
        <f t="shared" si="21"/>
        <v>N/A</v>
      </c>
      <c r="G164" s="45">
        <v>721.96966754000005</v>
      </c>
      <c r="H164" s="11" t="str">
        <f t="shared" si="22"/>
        <v>N/A</v>
      </c>
      <c r="I164" s="12">
        <v>-2.96</v>
      </c>
      <c r="J164" s="12">
        <v>1.369</v>
      </c>
      <c r="K164" s="43" t="s">
        <v>739</v>
      </c>
      <c r="L164" s="9" t="str">
        <f t="shared" si="23"/>
        <v>Yes</v>
      </c>
    </row>
    <row r="165" spans="1:12" x14ac:dyDescent="0.25">
      <c r="A165" s="47" t="s">
        <v>1540</v>
      </c>
      <c r="B165" s="35" t="s">
        <v>213</v>
      </c>
      <c r="C165" s="45">
        <v>192.89017340999999</v>
      </c>
      <c r="D165" s="11" t="str">
        <f t="shared" si="20"/>
        <v>N/A</v>
      </c>
      <c r="E165" s="45">
        <v>184.09593957000001</v>
      </c>
      <c r="F165" s="11" t="str">
        <f t="shared" si="21"/>
        <v>N/A</v>
      </c>
      <c r="G165" s="45">
        <v>182.62853197999999</v>
      </c>
      <c r="H165" s="11" t="str">
        <f t="shared" si="22"/>
        <v>N/A</v>
      </c>
      <c r="I165" s="12">
        <v>-4.5599999999999996</v>
      </c>
      <c r="J165" s="12">
        <v>-0.79700000000000004</v>
      </c>
      <c r="K165" s="43" t="s">
        <v>739</v>
      </c>
      <c r="L165" s="9" t="str">
        <f t="shared" si="23"/>
        <v>Yes</v>
      </c>
    </row>
    <row r="166" spans="1:12" x14ac:dyDescent="0.25">
      <c r="A166" s="47" t="s">
        <v>1541</v>
      </c>
      <c r="B166" s="35" t="s">
        <v>213</v>
      </c>
      <c r="C166" s="45">
        <v>1883.8683693</v>
      </c>
      <c r="D166" s="11" t="str">
        <f t="shared" si="20"/>
        <v>N/A</v>
      </c>
      <c r="E166" s="45">
        <v>1792.8429211</v>
      </c>
      <c r="F166" s="11" t="str">
        <f t="shared" si="21"/>
        <v>N/A</v>
      </c>
      <c r="G166" s="45">
        <v>1809.1172177000001</v>
      </c>
      <c r="H166" s="11" t="str">
        <f t="shared" si="22"/>
        <v>N/A</v>
      </c>
      <c r="I166" s="12">
        <v>-4.83</v>
      </c>
      <c r="J166" s="12">
        <v>0.90769999999999995</v>
      </c>
      <c r="K166" s="43" t="s">
        <v>739</v>
      </c>
      <c r="L166" s="9" t="str">
        <f t="shared" si="23"/>
        <v>Yes</v>
      </c>
    </row>
    <row r="167" spans="1:12" x14ac:dyDescent="0.25">
      <c r="A167" s="47" t="s">
        <v>1542</v>
      </c>
      <c r="B167" s="35" t="s">
        <v>213</v>
      </c>
      <c r="C167" s="45">
        <v>323.11834433000001</v>
      </c>
      <c r="D167" s="11" t="str">
        <f t="shared" si="20"/>
        <v>N/A</v>
      </c>
      <c r="E167" s="45">
        <v>318.36072812999998</v>
      </c>
      <c r="F167" s="11" t="str">
        <f t="shared" si="21"/>
        <v>N/A</v>
      </c>
      <c r="G167" s="45">
        <v>324.54030710000001</v>
      </c>
      <c r="H167" s="11" t="str">
        <f t="shared" si="22"/>
        <v>N/A</v>
      </c>
      <c r="I167" s="12">
        <v>-1.47</v>
      </c>
      <c r="J167" s="12">
        <v>1.9410000000000001</v>
      </c>
      <c r="K167" s="43" t="s">
        <v>739</v>
      </c>
      <c r="L167" s="9" t="str">
        <f t="shared" si="23"/>
        <v>Yes</v>
      </c>
    </row>
    <row r="168" spans="1:12" x14ac:dyDescent="0.25">
      <c r="A168" s="47" t="s">
        <v>1543</v>
      </c>
      <c r="B168" s="35" t="s">
        <v>213</v>
      </c>
      <c r="C168" s="45">
        <v>867.71289205999994</v>
      </c>
      <c r="D168" s="11" t="str">
        <f t="shared" si="20"/>
        <v>N/A</v>
      </c>
      <c r="E168" s="45">
        <v>830.82501635000006</v>
      </c>
      <c r="F168" s="11" t="str">
        <f t="shared" si="21"/>
        <v>N/A</v>
      </c>
      <c r="G168" s="45">
        <v>830.16221442000005</v>
      </c>
      <c r="H168" s="11" t="str">
        <f t="shared" si="22"/>
        <v>N/A</v>
      </c>
      <c r="I168" s="12">
        <v>-4.25</v>
      </c>
      <c r="J168" s="12">
        <v>-0.08</v>
      </c>
      <c r="K168" s="43" t="s">
        <v>739</v>
      </c>
      <c r="L168" s="9" t="str">
        <f t="shared" si="23"/>
        <v>Yes</v>
      </c>
    </row>
    <row r="169" spans="1:12" x14ac:dyDescent="0.25">
      <c r="A169" s="44" t="s">
        <v>1544</v>
      </c>
      <c r="B169" s="35" t="s">
        <v>213</v>
      </c>
      <c r="C169" s="45">
        <v>3834.8373747000001</v>
      </c>
      <c r="D169" s="11" t="str">
        <f t="shared" si="20"/>
        <v>N/A</v>
      </c>
      <c r="E169" s="45">
        <v>3754.3344723</v>
      </c>
      <c r="F169" s="11" t="str">
        <f t="shared" si="21"/>
        <v>N/A</v>
      </c>
      <c r="G169" s="45">
        <v>3841.0273688000002</v>
      </c>
      <c r="H169" s="11" t="str">
        <f t="shared" si="22"/>
        <v>N/A</v>
      </c>
      <c r="I169" s="12">
        <v>-2.1</v>
      </c>
      <c r="J169" s="12">
        <v>2.3090000000000002</v>
      </c>
      <c r="K169" s="43" t="s">
        <v>739</v>
      </c>
      <c r="L169" s="9" t="str">
        <f t="shared" si="23"/>
        <v>Yes</v>
      </c>
    </row>
    <row r="170" spans="1:12" x14ac:dyDescent="0.25">
      <c r="A170" s="47" t="s">
        <v>1545</v>
      </c>
      <c r="B170" s="35" t="s">
        <v>213</v>
      </c>
      <c r="C170" s="45">
        <v>7159.1322847000001</v>
      </c>
      <c r="D170" s="11" t="str">
        <f t="shared" si="20"/>
        <v>N/A</v>
      </c>
      <c r="E170" s="45">
        <v>7288.0827195000002</v>
      </c>
      <c r="F170" s="11" t="str">
        <f t="shared" si="21"/>
        <v>N/A</v>
      </c>
      <c r="G170" s="45">
        <v>7163.0995857999997</v>
      </c>
      <c r="H170" s="11" t="str">
        <f t="shared" si="22"/>
        <v>N/A</v>
      </c>
      <c r="I170" s="12">
        <v>1.8009999999999999</v>
      </c>
      <c r="J170" s="12">
        <v>-1.71</v>
      </c>
      <c r="K170" s="43" t="s">
        <v>739</v>
      </c>
      <c r="L170" s="9" t="str">
        <f t="shared" si="23"/>
        <v>Yes</v>
      </c>
    </row>
    <row r="171" spans="1:12" x14ac:dyDescent="0.25">
      <c r="A171" s="47" t="s">
        <v>1546</v>
      </c>
      <c r="B171" s="35" t="s">
        <v>213</v>
      </c>
      <c r="C171" s="45">
        <v>12855.893486000001</v>
      </c>
      <c r="D171" s="11" t="str">
        <f t="shared" si="20"/>
        <v>N/A</v>
      </c>
      <c r="E171" s="45">
        <v>12929.657192000001</v>
      </c>
      <c r="F171" s="11" t="str">
        <f t="shared" si="21"/>
        <v>N/A</v>
      </c>
      <c r="G171" s="45">
        <v>12934.137768000001</v>
      </c>
      <c r="H171" s="11" t="str">
        <f t="shared" si="22"/>
        <v>N/A</v>
      </c>
      <c r="I171" s="12">
        <v>0.57379999999999998</v>
      </c>
      <c r="J171" s="12">
        <v>3.4700000000000002E-2</v>
      </c>
      <c r="K171" s="43" t="s">
        <v>739</v>
      </c>
      <c r="L171" s="9" t="str">
        <f t="shared" si="23"/>
        <v>Yes</v>
      </c>
    </row>
    <row r="172" spans="1:12" x14ac:dyDescent="0.25">
      <c r="A172" s="47" t="s">
        <v>1547</v>
      </c>
      <c r="B172" s="35" t="s">
        <v>213</v>
      </c>
      <c r="C172" s="45">
        <v>2463.2959274</v>
      </c>
      <c r="D172" s="11" t="str">
        <f t="shared" si="20"/>
        <v>N/A</v>
      </c>
      <c r="E172" s="45">
        <v>2412.2688956000002</v>
      </c>
      <c r="F172" s="11" t="str">
        <f t="shared" si="21"/>
        <v>N/A</v>
      </c>
      <c r="G172" s="45">
        <v>2525.9680684</v>
      </c>
      <c r="H172" s="11" t="str">
        <f t="shared" si="22"/>
        <v>N/A</v>
      </c>
      <c r="I172" s="12">
        <v>-2.0699999999999998</v>
      </c>
      <c r="J172" s="12">
        <v>4.7130000000000001</v>
      </c>
      <c r="K172" s="43" t="s">
        <v>739</v>
      </c>
      <c r="L172" s="9" t="str">
        <f t="shared" si="23"/>
        <v>Yes</v>
      </c>
    </row>
    <row r="173" spans="1:12" x14ac:dyDescent="0.25">
      <c r="A173" s="47" t="s">
        <v>1548</v>
      </c>
      <c r="B173" s="35" t="s">
        <v>213</v>
      </c>
      <c r="C173" s="45">
        <v>1813.1371177000001</v>
      </c>
      <c r="D173" s="11" t="str">
        <f t="shared" si="20"/>
        <v>N/A</v>
      </c>
      <c r="E173" s="45">
        <v>1732.3865965</v>
      </c>
      <c r="F173" s="11" t="str">
        <f t="shared" si="21"/>
        <v>N/A</v>
      </c>
      <c r="G173" s="45">
        <v>1788.8297861000001</v>
      </c>
      <c r="H173" s="11" t="str">
        <f t="shared" si="22"/>
        <v>N/A</v>
      </c>
      <c r="I173" s="12">
        <v>-4.45</v>
      </c>
      <c r="J173" s="12">
        <v>3.258</v>
      </c>
      <c r="K173" s="43" t="s">
        <v>739</v>
      </c>
      <c r="L173" s="9" t="str">
        <f t="shared" si="23"/>
        <v>Yes</v>
      </c>
    </row>
    <row r="174" spans="1:12" x14ac:dyDescent="0.25">
      <c r="A174" s="44" t="s">
        <v>373</v>
      </c>
      <c r="B174" s="35" t="s">
        <v>213</v>
      </c>
      <c r="C174" s="8">
        <v>7.2552016269999999</v>
      </c>
      <c r="D174" s="11" t="str">
        <f t="shared" ref="D174:D203" si="24">IF($B174="N/A","N/A",IF(C174&gt;10,"No",IF(C174&lt;-10,"No","Yes")))</f>
        <v>N/A</v>
      </c>
      <c r="E174" s="8">
        <v>7.2019322676000002</v>
      </c>
      <c r="F174" s="11" t="str">
        <f t="shared" ref="F174:F203" si="25">IF($B174="N/A","N/A",IF(E174&gt;10,"No",IF(E174&lt;-10,"No","Yes")))</f>
        <v>N/A</v>
      </c>
      <c r="G174" s="8">
        <v>6.9746686948000001</v>
      </c>
      <c r="H174" s="11" t="str">
        <f t="shared" ref="H174:H203" si="26">IF($B174="N/A","N/A",IF(G174&gt;10,"No",IF(G174&lt;-10,"No","Yes")))</f>
        <v>N/A</v>
      </c>
      <c r="I174" s="12">
        <v>-0.73399999999999999</v>
      </c>
      <c r="J174" s="12">
        <v>-3.16</v>
      </c>
      <c r="K174" s="43" t="s">
        <v>739</v>
      </c>
      <c r="L174" s="9" t="str">
        <f t="shared" ref="L174:L203" si="27">IF(J174="Div by 0", "N/A", IF(K174="N/A","N/A", IF(J174&gt;VALUE(MID(K174,1,2)), "No", IF(J174&lt;-1*VALUE(MID(K174,1,2)), "No", "Yes"))))</f>
        <v>Yes</v>
      </c>
    </row>
    <row r="175" spans="1:12" x14ac:dyDescent="0.25">
      <c r="A175" s="47" t="s">
        <v>483</v>
      </c>
      <c r="B175" s="35" t="s">
        <v>213</v>
      </c>
      <c r="C175" s="8">
        <v>17.388420354000001</v>
      </c>
      <c r="D175" s="11" t="str">
        <f t="shared" si="24"/>
        <v>N/A</v>
      </c>
      <c r="E175" s="8">
        <v>17.271010387</v>
      </c>
      <c r="F175" s="11" t="str">
        <f t="shared" si="25"/>
        <v>N/A</v>
      </c>
      <c r="G175" s="8">
        <v>16.677404509999999</v>
      </c>
      <c r="H175" s="11" t="str">
        <f t="shared" si="26"/>
        <v>N/A</v>
      </c>
      <c r="I175" s="12">
        <v>-0.67500000000000004</v>
      </c>
      <c r="J175" s="12">
        <v>-3.44</v>
      </c>
      <c r="K175" s="43" t="s">
        <v>739</v>
      </c>
      <c r="L175" s="9" t="str">
        <f t="shared" si="27"/>
        <v>Yes</v>
      </c>
    </row>
    <row r="176" spans="1:12" x14ac:dyDescent="0.25">
      <c r="A176" s="47" t="s">
        <v>484</v>
      </c>
      <c r="B176" s="35" t="s">
        <v>213</v>
      </c>
      <c r="C176" s="8">
        <v>13.491096532</v>
      </c>
      <c r="D176" s="11" t="str">
        <f t="shared" si="24"/>
        <v>N/A</v>
      </c>
      <c r="E176" s="8">
        <v>13.389669663999999</v>
      </c>
      <c r="F176" s="11" t="str">
        <f t="shared" si="25"/>
        <v>N/A</v>
      </c>
      <c r="G176" s="8">
        <v>13.246730677</v>
      </c>
      <c r="H176" s="11" t="str">
        <f t="shared" si="26"/>
        <v>N/A</v>
      </c>
      <c r="I176" s="12">
        <v>-0.752</v>
      </c>
      <c r="J176" s="12">
        <v>-1.07</v>
      </c>
      <c r="K176" s="43" t="s">
        <v>739</v>
      </c>
      <c r="L176" s="9" t="str">
        <f t="shared" si="27"/>
        <v>Yes</v>
      </c>
    </row>
    <row r="177" spans="1:12" x14ac:dyDescent="0.25">
      <c r="A177" s="47" t="s">
        <v>485</v>
      </c>
      <c r="B177" s="35" t="s">
        <v>213</v>
      </c>
      <c r="C177" s="8">
        <v>3.5546215999999999</v>
      </c>
      <c r="D177" s="11" t="str">
        <f t="shared" si="24"/>
        <v>N/A</v>
      </c>
      <c r="E177" s="8">
        <v>3.6464861398999999</v>
      </c>
      <c r="F177" s="11" t="str">
        <f t="shared" si="25"/>
        <v>N/A</v>
      </c>
      <c r="G177" s="8">
        <v>3.2702262548999999</v>
      </c>
      <c r="H177" s="11" t="str">
        <f t="shared" si="26"/>
        <v>N/A</v>
      </c>
      <c r="I177" s="12">
        <v>2.5840000000000001</v>
      </c>
      <c r="J177" s="12">
        <v>-10.3</v>
      </c>
      <c r="K177" s="43" t="s">
        <v>739</v>
      </c>
      <c r="L177" s="9" t="str">
        <f t="shared" si="27"/>
        <v>Yes</v>
      </c>
    </row>
    <row r="178" spans="1:12" x14ac:dyDescent="0.25">
      <c r="A178" s="47" t="s">
        <v>486</v>
      </c>
      <c r="B178" s="35" t="s">
        <v>213</v>
      </c>
      <c r="C178" s="8">
        <v>7.4058533515000002</v>
      </c>
      <c r="D178" s="11" t="str">
        <f t="shared" si="24"/>
        <v>N/A</v>
      </c>
      <c r="E178" s="8">
        <v>7.2072931429000002</v>
      </c>
      <c r="F178" s="11" t="str">
        <f t="shared" si="25"/>
        <v>N/A</v>
      </c>
      <c r="G178" s="8">
        <v>7.0405933381999999</v>
      </c>
      <c r="H178" s="11" t="str">
        <f t="shared" si="26"/>
        <v>N/A</v>
      </c>
      <c r="I178" s="12">
        <v>-2.68</v>
      </c>
      <c r="J178" s="12">
        <v>-2.31</v>
      </c>
      <c r="K178" s="43" t="s">
        <v>739</v>
      </c>
      <c r="L178" s="9" t="str">
        <f t="shared" si="27"/>
        <v>Yes</v>
      </c>
    </row>
    <row r="179" spans="1:12" x14ac:dyDescent="0.25">
      <c r="A179" s="44" t="s">
        <v>1549</v>
      </c>
      <c r="B179" s="35" t="s">
        <v>213</v>
      </c>
      <c r="C179" s="8">
        <v>2.2226500920999999</v>
      </c>
      <c r="D179" s="11" t="str">
        <f t="shared" si="24"/>
        <v>N/A</v>
      </c>
      <c r="E179" s="8">
        <v>2.0908097094000002</v>
      </c>
      <c r="F179" s="11" t="str">
        <f t="shared" si="25"/>
        <v>N/A</v>
      </c>
      <c r="G179" s="8">
        <v>2.0403123053000001</v>
      </c>
      <c r="H179" s="11" t="str">
        <f t="shared" si="26"/>
        <v>N/A</v>
      </c>
      <c r="I179" s="12">
        <v>-5.93</v>
      </c>
      <c r="J179" s="12">
        <v>-2.42</v>
      </c>
      <c r="K179" s="43" t="s">
        <v>739</v>
      </c>
      <c r="L179" s="9" t="str">
        <f t="shared" si="27"/>
        <v>Yes</v>
      </c>
    </row>
    <row r="180" spans="1:12" x14ac:dyDescent="0.25">
      <c r="A180" s="47" t="s">
        <v>1550</v>
      </c>
      <c r="B180" s="35" t="s">
        <v>213</v>
      </c>
      <c r="C180" s="8">
        <v>28.598502795000002</v>
      </c>
      <c r="D180" s="11" t="str">
        <f t="shared" si="24"/>
        <v>N/A</v>
      </c>
      <c r="E180" s="8">
        <v>28.092540132</v>
      </c>
      <c r="F180" s="11" t="str">
        <f t="shared" si="25"/>
        <v>N/A</v>
      </c>
      <c r="G180" s="8">
        <v>26.175793833</v>
      </c>
      <c r="H180" s="11" t="str">
        <f t="shared" si="26"/>
        <v>N/A</v>
      </c>
      <c r="I180" s="12">
        <v>-1.77</v>
      </c>
      <c r="J180" s="12">
        <v>-6.82</v>
      </c>
      <c r="K180" s="43" t="s">
        <v>739</v>
      </c>
      <c r="L180" s="9" t="str">
        <f t="shared" si="27"/>
        <v>Yes</v>
      </c>
    </row>
    <row r="181" spans="1:12" x14ac:dyDescent="0.25">
      <c r="A181" s="47" t="s">
        <v>1551</v>
      </c>
      <c r="B181" s="35" t="s">
        <v>213</v>
      </c>
      <c r="C181" s="8">
        <v>2.9381443299000001</v>
      </c>
      <c r="D181" s="11" t="str">
        <f t="shared" si="24"/>
        <v>N/A</v>
      </c>
      <c r="E181" s="8">
        <v>2.8379050115000002</v>
      </c>
      <c r="F181" s="11" t="str">
        <f t="shared" si="25"/>
        <v>N/A</v>
      </c>
      <c r="G181" s="8">
        <v>3.2063257591999998</v>
      </c>
      <c r="H181" s="11" t="str">
        <f t="shared" si="26"/>
        <v>N/A</v>
      </c>
      <c r="I181" s="12">
        <v>-3.41</v>
      </c>
      <c r="J181" s="12">
        <v>12.98</v>
      </c>
      <c r="K181" s="43" t="s">
        <v>739</v>
      </c>
      <c r="L181" s="9" t="str">
        <f t="shared" si="27"/>
        <v>Yes</v>
      </c>
    </row>
    <row r="182" spans="1:12" x14ac:dyDescent="0.25">
      <c r="A182" s="47" t="s">
        <v>1552</v>
      </c>
      <c r="B182" s="35" t="s">
        <v>213</v>
      </c>
      <c r="C182" s="8">
        <v>1.4798591000000001E-3</v>
      </c>
      <c r="D182" s="11" t="str">
        <f t="shared" si="24"/>
        <v>N/A</v>
      </c>
      <c r="E182" s="8">
        <v>2.9148569999999999E-3</v>
      </c>
      <c r="F182" s="11" t="str">
        <f t="shared" si="25"/>
        <v>N/A</v>
      </c>
      <c r="G182" s="8">
        <v>2.9081603E-3</v>
      </c>
      <c r="H182" s="11" t="str">
        <f t="shared" si="26"/>
        <v>N/A</v>
      </c>
      <c r="I182" s="12">
        <v>96.97</v>
      </c>
      <c r="J182" s="12">
        <v>-0.23</v>
      </c>
      <c r="K182" s="43" t="s">
        <v>739</v>
      </c>
      <c r="L182" s="9" t="str">
        <f t="shared" si="27"/>
        <v>Yes</v>
      </c>
    </row>
    <row r="183" spans="1:12" x14ac:dyDescent="0.25">
      <c r="A183" s="47" t="s">
        <v>1553</v>
      </c>
      <c r="B183" s="35" t="s">
        <v>213</v>
      </c>
      <c r="C183" s="8">
        <v>7.1930587000000004E-2</v>
      </c>
      <c r="D183" s="11" t="str">
        <f t="shared" si="24"/>
        <v>N/A</v>
      </c>
      <c r="E183" s="8">
        <v>6.5409353500000003E-2</v>
      </c>
      <c r="F183" s="11" t="str">
        <f t="shared" si="25"/>
        <v>N/A</v>
      </c>
      <c r="G183" s="8">
        <v>6.7545195700000005E-2</v>
      </c>
      <c r="H183" s="11" t="str">
        <f t="shared" si="26"/>
        <v>N/A</v>
      </c>
      <c r="I183" s="12">
        <v>-9.07</v>
      </c>
      <c r="J183" s="12">
        <v>3.2650000000000001</v>
      </c>
      <c r="K183" s="43" t="s">
        <v>739</v>
      </c>
      <c r="L183" s="9" t="str">
        <f t="shared" si="27"/>
        <v>Yes</v>
      </c>
    </row>
    <row r="184" spans="1:12" x14ac:dyDescent="0.25">
      <c r="A184" s="44" t="s">
        <v>97</v>
      </c>
      <c r="B184" s="35" t="s">
        <v>213</v>
      </c>
      <c r="C184" s="8">
        <v>66.542316994999993</v>
      </c>
      <c r="D184" s="11" t="str">
        <f t="shared" si="24"/>
        <v>N/A</v>
      </c>
      <c r="E184" s="8">
        <v>66.152692639999998</v>
      </c>
      <c r="F184" s="11" t="str">
        <f t="shared" si="25"/>
        <v>N/A</v>
      </c>
      <c r="G184" s="8">
        <v>66.152706289999998</v>
      </c>
      <c r="H184" s="11" t="str">
        <f t="shared" si="26"/>
        <v>N/A</v>
      </c>
      <c r="I184" s="12">
        <v>-0.58599999999999997</v>
      </c>
      <c r="J184" s="12">
        <v>0</v>
      </c>
      <c r="K184" s="43" t="s">
        <v>739</v>
      </c>
      <c r="L184" s="9" t="str">
        <f t="shared" si="27"/>
        <v>Yes</v>
      </c>
    </row>
    <row r="185" spans="1:12" x14ac:dyDescent="0.25">
      <c r="A185" s="47" t="s">
        <v>487</v>
      </c>
      <c r="B185" s="35" t="s">
        <v>213</v>
      </c>
      <c r="C185" s="8">
        <v>59.44281247</v>
      </c>
      <c r="D185" s="11" t="str">
        <f t="shared" si="24"/>
        <v>N/A</v>
      </c>
      <c r="E185" s="8">
        <v>60.330500471999997</v>
      </c>
      <c r="F185" s="11" t="str">
        <f t="shared" si="25"/>
        <v>N/A</v>
      </c>
      <c r="G185" s="8">
        <v>59.963184538</v>
      </c>
      <c r="H185" s="11" t="str">
        <f t="shared" si="26"/>
        <v>N/A</v>
      </c>
      <c r="I185" s="12">
        <v>1.4930000000000001</v>
      </c>
      <c r="J185" s="12">
        <v>-0.60899999999999999</v>
      </c>
      <c r="K185" s="43" t="s">
        <v>739</v>
      </c>
      <c r="L185" s="9" t="str">
        <f t="shared" si="27"/>
        <v>Yes</v>
      </c>
    </row>
    <row r="186" spans="1:12" x14ac:dyDescent="0.25">
      <c r="A186" s="47" t="s">
        <v>488</v>
      </c>
      <c r="B186" s="35" t="s">
        <v>213</v>
      </c>
      <c r="C186" s="8">
        <v>72.282099344000002</v>
      </c>
      <c r="D186" s="11" t="str">
        <f t="shared" si="24"/>
        <v>N/A</v>
      </c>
      <c r="E186" s="8">
        <v>72.475032761999998</v>
      </c>
      <c r="F186" s="11" t="str">
        <f t="shared" si="25"/>
        <v>N/A</v>
      </c>
      <c r="G186" s="8">
        <v>72.003301906999994</v>
      </c>
      <c r="H186" s="11" t="str">
        <f t="shared" si="26"/>
        <v>N/A</v>
      </c>
      <c r="I186" s="12">
        <v>0.26690000000000003</v>
      </c>
      <c r="J186" s="12">
        <v>-0.65100000000000002</v>
      </c>
      <c r="K186" s="43" t="s">
        <v>739</v>
      </c>
      <c r="L186" s="9" t="str">
        <f t="shared" si="27"/>
        <v>Yes</v>
      </c>
    </row>
    <row r="187" spans="1:12" x14ac:dyDescent="0.25">
      <c r="A187" s="47" t="s">
        <v>489</v>
      </c>
      <c r="B187" s="35" t="s">
        <v>213</v>
      </c>
      <c r="C187" s="8">
        <v>64.255482877999995</v>
      </c>
      <c r="D187" s="11" t="str">
        <f t="shared" si="24"/>
        <v>N/A</v>
      </c>
      <c r="E187" s="8">
        <v>64.090418865000004</v>
      </c>
      <c r="F187" s="11" t="str">
        <f t="shared" si="25"/>
        <v>N/A</v>
      </c>
      <c r="G187" s="8">
        <v>63.774501250999997</v>
      </c>
      <c r="H187" s="11" t="str">
        <f t="shared" si="26"/>
        <v>N/A</v>
      </c>
      <c r="I187" s="12">
        <v>-0.25700000000000001</v>
      </c>
      <c r="J187" s="12">
        <v>-0.49299999999999999</v>
      </c>
      <c r="K187" s="43" t="s">
        <v>739</v>
      </c>
      <c r="L187" s="9" t="str">
        <f t="shared" si="27"/>
        <v>Yes</v>
      </c>
    </row>
    <row r="188" spans="1:12" x14ac:dyDescent="0.25">
      <c r="A188" s="47" t="s">
        <v>490</v>
      </c>
      <c r="B188" s="35" t="s">
        <v>213</v>
      </c>
      <c r="C188" s="8">
        <v>68.145239844000002</v>
      </c>
      <c r="D188" s="11" t="str">
        <f t="shared" si="24"/>
        <v>N/A</v>
      </c>
      <c r="E188" s="8">
        <v>67.014608089000006</v>
      </c>
      <c r="F188" s="11" t="str">
        <f t="shared" si="25"/>
        <v>N/A</v>
      </c>
      <c r="G188" s="8">
        <v>67.425998277999994</v>
      </c>
      <c r="H188" s="11" t="str">
        <f t="shared" si="26"/>
        <v>N/A</v>
      </c>
      <c r="I188" s="12">
        <v>-1.66</v>
      </c>
      <c r="J188" s="12">
        <v>0.6139</v>
      </c>
      <c r="K188" s="43" t="s">
        <v>739</v>
      </c>
      <c r="L188" s="9" t="str">
        <f t="shared" si="27"/>
        <v>Yes</v>
      </c>
    </row>
    <row r="189" spans="1:12" x14ac:dyDescent="0.25">
      <c r="A189" s="44" t="s">
        <v>118</v>
      </c>
      <c r="B189" s="35" t="s">
        <v>213</v>
      </c>
      <c r="C189" s="8">
        <v>85.452291845000005</v>
      </c>
      <c r="D189" s="11" t="str">
        <f t="shared" si="24"/>
        <v>N/A</v>
      </c>
      <c r="E189" s="8">
        <v>84.917895797</v>
      </c>
      <c r="F189" s="11" t="str">
        <f t="shared" si="25"/>
        <v>N/A</v>
      </c>
      <c r="G189" s="8">
        <v>84.979147839999996</v>
      </c>
      <c r="H189" s="11" t="str">
        <f t="shared" si="26"/>
        <v>N/A</v>
      </c>
      <c r="I189" s="12">
        <v>-0.625</v>
      </c>
      <c r="J189" s="12">
        <v>7.2099999999999997E-2</v>
      </c>
      <c r="K189" s="43" t="s">
        <v>739</v>
      </c>
      <c r="L189" s="9" t="str">
        <f t="shared" si="27"/>
        <v>Yes</v>
      </c>
    </row>
    <row r="190" spans="1:12" x14ac:dyDescent="0.25">
      <c r="A190" s="47" t="s">
        <v>491</v>
      </c>
      <c r="B190" s="35" t="s">
        <v>213</v>
      </c>
      <c r="C190" s="8">
        <v>90.486117691999993</v>
      </c>
      <c r="D190" s="11" t="str">
        <f t="shared" si="24"/>
        <v>N/A</v>
      </c>
      <c r="E190" s="8">
        <v>90.415486307999998</v>
      </c>
      <c r="F190" s="11" t="str">
        <f t="shared" si="25"/>
        <v>N/A</v>
      </c>
      <c r="G190" s="8">
        <v>89.848136217000004</v>
      </c>
      <c r="H190" s="11" t="str">
        <f t="shared" si="26"/>
        <v>N/A</v>
      </c>
      <c r="I190" s="12">
        <v>-7.8E-2</v>
      </c>
      <c r="J190" s="12">
        <v>-0.627</v>
      </c>
      <c r="K190" s="43" t="s">
        <v>739</v>
      </c>
      <c r="L190" s="9" t="str">
        <f t="shared" si="27"/>
        <v>Yes</v>
      </c>
    </row>
    <row r="191" spans="1:12" x14ac:dyDescent="0.25">
      <c r="A191" s="47" t="s">
        <v>492</v>
      </c>
      <c r="B191" s="35" t="s">
        <v>213</v>
      </c>
      <c r="C191" s="8">
        <v>94.212746017000001</v>
      </c>
      <c r="D191" s="11" t="str">
        <f t="shared" si="24"/>
        <v>N/A</v>
      </c>
      <c r="E191" s="8">
        <v>94.016900899000007</v>
      </c>
      <c r="F191" s="11" t="str">
        <f t="shared" si="25"/>
        <v>N/A</v>
      </c>
      <c r="G191" s="8">
        <v>94.095668419000006</v>
      </c>
      <c r="H191" s="11" t="str">
        <f t="shared" si="26"/>
        <v>N/A</v>
      </c>
      <c r="I191" s="12">
        <v>-0.20799999999999999</v>
      </c>
      <c r="J191" s="12">
        <v>8.3799999999999999E-2</v>
      </c>
      <c r="K191" s="43" t="s">
        <v>739</v>
      </c>
      <c r="L191" s="9" t="str">
        <f t="shared" si="27"/>
        <v>Yes</v>
      </c>
    </row>
    <row r="192" spans="1:12" x14ac:dyDescent="0.25">
      <c r="A192" s="47" t="s">
        <v>493</v>
      </c>
      <c r="B192" s="35" t="s">
        <v>213</v>
      </c>
      <c r="C192" s="8">
        <v>89.836327581999996</v>
      </c>
      <c r="D192" s="11" t="str">
        <f t="shared" si="24"/>
        <v>N/A</v>
      </c>
      <c r="E192" s="8">
        <v>89.819861836000001</v>
      </c>
      <c r="F192" s="11" t="str">
        <f t="shared" si="25"/>
        <v>N/A</v>
      </c>
      <c r="G192" s="8">
        <v>89.809806316999996</v>
      </c>
      <c r="H192" s="11" t="str">
        <f t="shared" si="26"/>
        <v>N/A</v>
      </c>
      <c r="I192" s="12">
        <v>-1.7999999999999999E-2</v>
      </c>
      <c r="J192" s="12">
        <v>-1.0999999999999999E-2</v>
      </c>
      <c r="K192" s="43" t="s">
        <v>739</v>
      </c>
      <c r="L192" s="9" t="str">
        <f t="shared" si="27"/>
        <v>Yes</v>
      </c>
    </row>
    <row r="193" spans="1:12" x14ac:dyDescent="0.25">
      <c r="A193" s="47" t="s">
        <v>494</v>
      </c>
      <c r="B193" s="35" t="s">
        <v>213</v>
      </c>
      <c r="C193" s="8">
        <v>77.415294240999998</v>
      </c>
      <c r="D193" s="11" t="str">
        <f t="shared" si="24"/>
        <v>N/A</v>
      </c>
      <c r="E193" s="8">
        <v>76.797394526999994</v>
      </c>
      <c r="F193" s="11" t="str">
        <f t="shared" si="25"/>
        <v>N/A</v>
      </c>
      <c r="G193" s="8">
        <v>77.099529832000002</v>
      </c>
      <c r="H193" s="11" t="str">
        <f t="shared" si="26"/>
        <v>N/A</v>
      </c>
      <c r="I193" s="12">
        <v>-0.79800000000000004</v>
      </c>
      <c r="J193" s="12">
        <v>0.39340000000000003</v>
      </c>
      <c r="K193" s="43" t="s">
        <v>739</v>
      </c>
      <c r="L193" s="9" t="str">
        <f t="shared" si="27"/>
        <v>Yes</v>
      </c>
    </row>
    <row r="194" spans="1:12" x14ac:dyDescent="0.25">
      <c r="A194" s="44" t="s">
        <v>1554</v>
      </c>
      <c r="B194" s="35" t="s">
        <v>213</v>
      </c>
      <c r="C194" s="36">
        <v>14.382069995</v>
      </c>
      <c r="D194" s="11" t="str">
        <f t="shared" si="24"/>
        <v>N/A</v>
      </c>
      <c r="E194" s="36">
        <v>9.1449574823000006</v>
      </c>
      <c r="F194" s="11" t="str">
        <f t="shared" si="25"/>
        <v>N/A</v>
      </c>
      <c r="G194" s="36">
        <v>10.751730243000001</v>
      </c>
      <c r="H194" s="11" t="str">
        <f t="shared" si="26"/>
        <v>N/A</v>
      </c>
      <c r="I194" s="12">
        <v>-36.4</v>
      </c>
      <c r="J194" s="12">
        <v>17.57</v>
      </c>
      <c r="K194" s="43" t="s">
        <v>739</v>
      </c>
      <c r="L194" s="9" t="str">
        <f t="shared" si="27"/>
        <v>Yes</v>
      </c>
    </row>
    <row r="195" spans="1:12" x14ac:dyDescent="0.25">
      <c r="A195" s="47" t="s">
        <v>1555</v>
      </c>
      <c r="B195" s="35" t="s">
        <v>213</v>
      </c>
      <c r="C195" s="36">
        <v>2.6795640327000001</v>
      </c>
      <c r="D195" s="11" t="str">
        <f t="shared" si="24"/>
        <v>N/A</v>
      </c>
      <c r="E195" s="36">
        <v>2.2990705302999999</v>
      </c>
      <c r="F195" s="11" t="str">
        <f t="shared" si="25"/>
        <v>N/A</v>
      </c>
      <c r="G195" s="36">
        <v>0.44922737309999999</v>
      </c>
      <c r="H195" s="11" t="str">
        <f t="shared" si="26"/>
        <v>N/A</v>
      </c>
      <c r="I195" s="12">
        <v>-14.2</v>
      </c>
      <c r="J195" s="12">
        <v>-80.5</v>
      </c>
      <c r="K195" s="43" t="s">
        <v>739</v>
      </c>
      <c r="L195" s="9" t="str">
        <f t="shared" si="27"/>
        <v>No</v>
      </c>
    </row>
    <row r="196" spans="1:12" x14ac:dyDescent="0.25">
      <c r="A196" s="47" t="s">
        <v>1556</v>
      </c>
      <c r="B196" s="35" t="s">
        <v>213</v>
      </c>
      <c r="C196" s="36">
        <v>11.088919764</v>
      </c>
      <c r="D196" s="11" t="str">
        <f t="shared" si="24"/>
        <v>N/A</v>
      </c>
      <c r="E196" s="36">
        <v>7.7323658454000004</v>
      </c>
      <c r="F196" s="11" t="str">
        <f t="shared" si="25"/>
        <v>N/A</v>
      </c>
      <c r="G196" s="36">
        <v>9.1967858313999997</v>
      </c>
      <c r="H196" s="11" t="str">
        <f t="shared" si="26"/>
        <v>N/A</v>
      </c>
      <c r="I196" s="12">
        <v>-30.3</v>
      </c>
      <c r="J196" s="12">
        <v>18.940000000000001</v>
      </c>
      <c r="K196" s="43" t="s">
        <v>739</v>
      </c>
      <c r="L196" s="9" t="str">
        <f t="shared" si="27"/>
        <v>Yes</v>
      </c>
    </row>
    <row r="197" spans="1:12" x14ac:dyDescent="0.25">
      <c r="A197" s="47" t="s">
        <v>1557</v>
      </c>
      <c r="B197" s="35" t="s">
        <v>213</v>
      </c>
      <c r="C197" s="36">
        <v>16.947543713999998</v>
      </c>
      <c r="D197" s="11" t="str">
        <f t="shared" si="24"/>
        <v>N/A</v>
      </c>
      <c r="E197" s="36">
        <v>9.8836930455999994</v>
      </c>
      <c r="F197" s="11" t="str">
        <f t="shared" si="25"/>
        <v>N/A</v>
      </c>
      <c r="G197" s="36">
        <v>12.403734993</v>
      </c>
      <c r="H197" s="11" t="str">
        <f t="shared" si="26"/>
        <v>N/A</v>
      </c>
      <c r="I197" s="12">
        <v>-41.7</v>
      </c>
      <c r="J197" s="12">
        <v>25.5</v>
      </c>
      <c r="K197" s="43" t="s">
        <v>739</v>
      </c>
      <c r="L197" s="9" t="str">
        <f t="shared" si="27"/>
        <v>Yes</v>
      </c>
    </row>
    <row r="198" spans="1:12" x14ac:dyDescent="0.25">
      <c r="A198" s="47" t="s">
        <v>1558</v>
      </c>
      <c r="B198" s="35" t="s">
        <v>213</v>
      </c>
      <c r="C198" s="36">
        <v>19.398826386</v>
      </c>
      <c r="D198" s="11" t="str">
        <f t="shared" si="24"/>
        <v>N/A</v>
      </c>
      <c r="E198" s="36">
        <v>11.954244659</v>
      </c>
      <c r="F198" s="11" t="str">
        <f t="shared" si="25"/>
        <v>N/A</v>
      </c>
      <c r="G198" s="36">
        <v>14.456358163999999</v>
      </c>
      <c r="H198" s="11" t="str">
        <f t="shared" si="26"/>
        <v>N/A</v>
      </c>
      <c r="I198" s="12">
        <v>-38.4</v>
      </c>
      <c r="J198" s="12">
        <v>20.93</v>
      </c>
      <c r="K198" s="43" t="s">
        <v>739</v>
      </c>
      <c r="L198" s="9" t="str">
        <f t="shared" si="27"/>
        <v>Yes</v>
      </c>
    </row>
    <row r="199" spans="1:12" x14ac:dyDescent="0.25">
      <c r="A199" s="44" t="s">
        <v>1559</v>
      </c>
      <c r="B199" s="35" t="s">
        <v>213</v>
      </c>
      <c r="C199" s="36">
        <v>194.96832702</v>
      </c>
      <c r="D199" s="11" t="str">
        <f t="shared" si="24"/>
        <v>N/A</v>
      </c>
      <c r="E199" s="36">
        <v>188.67807282000001</v>
      </c>
      <c r="F199" s="11" t="str">
        <f t="shared" si="25"/>
        <v>N/A</v>
      </c>
      <c r="G199" s="36">
        <v>180.75075652999999</v>
      </c>
      <c r="H199" s="11" t="str">
        <f t="shared" si="26"/>
        <v>N/A</v>
      </c>
      <c r="I199" s="12">
        <v>-3.23</v>
      </c>
      <c r="J199" s="12">
        <v>-4.2</v>
      </c>
      <c r="K199" s="43" t="s">
        <v>739</v>
      </c>
      <c r="L199" s="9" t="str">
        <f t="shared" si="27"/>
        <v>Yes</v>
      </c>
    </row>
    <row r="200" spans="1:12" x14ac:dyDescent="0.25">
      <c r="A200" s="47" t="s">
        <v>1560</v>
      </c>
      <c r="B200" s="35" t="s">
        <v>213</v>
      </c>
      <c r="C200" s="36">
        <v>217.79854208</v>
      </c>
      <c r="D200" s="11" t="str">
        <f t="shared" si="24"/>
        <v>N/A</v>
      </c>
      <c r="E200" s="36">
        <v>210.42084034000001</v>
      </c>
      <c r="F200" s="11" t="str">
        <f t="shared" si="25"/>
        <v>N/A</v>
      </c>
      <c r="G200" s="36">
        <v>207.65049225999999</v>
      </c>
      <c r="H200" s="11" t="str">
        <f t="shared" si="26"/>
        <v>N/A</v>
      </c>
      <c r="I200" s="12">
        <v>-3.39</v>
      </c>
      <c r="J200" s="12">
        <v>-1.32</v>
      </c>
      <c r="K200" s="43" t="s">
        <v>739</v>
      </c>
      <c r="L200" s="9" t="str">
        <f t="shared" si="27"/>
        <v>Yes</v>
      </c>
    </row>
    <row r="201" spans="1:12" x14ac:dyDescent="0.25">
      <c r="A201" s="47" t="s">
        <v>1561</v>
      </c>
      <c r="B201" s="35" t="s">
        <v>213</v>
      </c>
      <c r="C201" s="36">
        <v>99.215311005000004</v>
      </c>
      <c r="D201" s="11" t="str">
        <f t="shared" si="24"/>
        <v>N/A</v>
      </c>
      <c r="E201" s="36">
        <v>99.294585987000005</v>
      </c>
      <c r="F201" s="11" t="str">
        <f t="shared" si="25"/>
        <v>N/A</v>
      </c>
      <c r="G201" s="36">
        <v>88.948509485000002</v>
      </c>
      <c r="H201" s="11" t="str">
        <f t="shared" si="26"/>
        <v>N/A</v>
      </c>
      <c r="I201" s="12">
        <v>7.9899999999999999E-2</v>
      </c>
      <c r="J201" s="12">
        <v>-10.4</v>
      </c>
      <c r="K201" s="43" t="s">
        <v>739</v>
      </c>
      <c r="L201" s="9" t="str">
        <f t="shared" si="27"/>
        <v>Yes</v>
      </c>
    </row>
    <row r="202" spans="1:12" x14ac:dyDescent="0.25">
      <c r="A202" s="47" t="s">
        <v>1562</v>
      </c>
      <c r="B202" s="35" t="s">
        <v>213</v>
      </c>
      <c r="C202" s="36">
        <v>13</v>
      </c>
      <c r="D202" s="11" t="str">
        <f t="shared" si="24"/>
        <v>N/A</v>
      </c>
      <c r="E202" s="36">
        <v>106</v>
      </c>
      <c r="F202" s="11" t="str">
        <f t="shared" si="25"/>
        <v>N/A</v>
      </c>
      <c r="G202" s="36">
        <v>138</v>
      </c>
      <c r="H202" s="11" t="str">
        <f t="shared" si="26"/>
        <v>N/A</v>
      </c>
      <c r="I202" s="12">
        <v>715.4</v>
      </c>
      <c r="J202" s="12">
        <v>30.19</v>
      </c>
      <c r="K202" s="43" t="s">
        <v>739</v>
      </c>
      <c r="L202" s="9" t="str">
        <f t="shared" si="27"/>
        <v>No</v>
      </c>
    </row>
    <row r="203" spans="1:12" x14ac:dyDescent="0.25">
      <c r="A203" s="47" t="s">
        <v>1563</v>
      </c>
      <c r="B203" s="35" t="s">
        <v>213</v>
      </c>
      <c r="C203" s="36">
        <v>14.083333333000001</v>
      </c>
      <c r="D203" s="11" t="str">
        <f t="shared" si="24"/>
        <v>N/A</v>
      </c>
      <c r="E203" s="36">
        <v>13.958333333000001</v>
      </c>
      <c r="F203" s="11" t="str">
        <f t="shared" si="25"/>
        <v>N/A</v>
      </c>
      <c r="G203" s="36">
        <v>10.803921569</v>
      </c>
      <c r="H203" s="11" t="str">
        <f t="shared" si="26"/>
        <v>N/A</v>
      </c>
      <c r="I203" s="12">
        <v>-0.88800000000000001</v>
      </c>
      <c r="J203" s="12">
        <v>-22.6</v>
      </c>
      <c r="K203" s="43" t="s">
        <v>739</v>
      </c>
      <c r="L203" s="9" t="str">
        <f t="shared" si="27"/>
        <v>Yes</v>
      </c>
    </row>
    <row r="204" spans="1:12" x14ac:dyDescent="0.25">
      <c r="A204" s="44" t="s">
        <v>127</v>
      </c>
      <c r="B204" s="35" t="s">
        <v>213</v>
      </c>
      <c r="C204" s="36">
        <v>0</v>
      </c>
      <c r="D204" s="11" t="str">
        <f t="shared" ref="D204:D214" si="28">IF($B204="N/A","N/A",IF(C204&gt;10,"No",IF(C204&lt;-10,"No","Yes")))</f>
        <v>N/A</v>
      </c>
      <c r="E204" s="36">
        <v>11</v>
      </c>
      <c r="F204" s="11" t="str">
        <f t="shared" ref="F204:F214" si="29">IF($B204="N/A","N/A",IF(E204&gt;10,"No",IF(E204&lt;-10,"No","Yes")))</f>
        <v>N/A</v>
      </c>
      <c r="G204" s="36">
        <v>0</v>
      </c>
      <c r="H204" s="11" t="str">
        <f t="shared" ref="H204:H214" si="30">IF($B204="N/A","N/A",IF(G204&gt;10,"No",IF(G204&lt;-10,"No","Yes")))</f>
        <v>N/A</v>
      </c>
      <c r="I204" s="12" t="s">
        <v>1746</v>
      </c>
      <c r="J204" s="12">
        <v>-100</v>
      </c>
      <c r="K204" s="14" t="s">
        <v>213</v>
      </c>
      <c r="L204" s="9" t="str">
        <f t="shared" ref="L204:L214" si="31">IF(J204="Div by 0", "N/A", IF(K204="N/A","N/A", IF(J204&gt;VALUE(MID(K204,1,2)), "No", IF(J204&lt;-1*VALUE(MID(K204,1,2)), "No", "Yes"))))</f>
        <v>N/A</v>
      </c>
    </row>
    <row r="205" spans="1:12" x14ac:dyDescent="0.25">
      <c r="A205" s="44" t="s">
        <v>128</v>
      </c>
      <c r="B205" s="35" t="s">
        <v>213</v>
      </c>
      <c r="C205" s="36">
        <v>11</v>
      </c>
      <c r="D205" s="11" t="str">
        <f t="shared" si="28"/>
        <v>N/A</v>
      </c>
      <c r="E205" s="36">
        <v>11</v>
      </c>
      <c r="F205" s="11" t="str">
        <f t="shared" si="29"/>
        <v>N/A</v>
      </c>
      <c r="G205" s="36">
        <v>11</v>
      </c>
      <c r="H205" s="11" t="str">
        <f t="shared" si="30"/>
        <v>N/A</v>
      </c>
      <c r="I205" s="12">
        <v>33.33</v>
      </c>
      <c r="J205" s="12">
        <v>-25</v>
      </c>
      <c r="K205" s="14" t="s">
        <v>213</v>
      </c>
      <c r="L205" s="9" t="str">
        <f t="shared" si="31"/>
        <v>N/A</v>
      </c>
    </row>
    <row r="206" spans="1:12" ht="25" x14ac:dyDescent="0.25">
      <c r="A206" s="44" t="s">
        <v>1611</v>
      </c>
      <c r="B206" s="35" t="s">
        <v>213</v>
      </c>
      <c r="C206" s="36">
        <v>11</v>
      </c>
      <c r="D206" s="11" t="str">
        <f t="shared" si="28"/>
        <v>N/A</v>
      </c>
      <c r="E206" s="36">
        <v>11</v>
      </c>
      <c r="F206" s="11" t="str">
        <f t="shared" si="29"/>
        <v>N/A</v>
      </c>
      <c r="G206" s="36">
        <v>11</v>
      </c>
      <c r="H206" s="11" t="str">
        <f t="shared" si="30"/>
        <v>N/A</v>
      </c>
      <c r="I206" s="12">
        <v>-50</v>
      </c>
      <c r="J206" s="12">
        <v>100</v>
      </c>
      <c r="K206" s="14" t="s">
        <v>213</v>
      </c>
      <c r="L206" s="9" t="str">
        <f t="shared" si="31"/>
        <v>N/A</v>
      </c>
    </row>
    <row r="207" spans="1:12" ht="25" x14ac:dyDescent="0.25">
      <c r="A207" s="44" t="s">
        <v>1564</v>
      </c>
      <c r="B207" s="35" t="s">
        <v>213</v>
      </c>
      <c r="C207" s="36">
        <v>11</v>
      </c>
      <c r="D207" s="11" t="str">
        <f t="shared" si="28"/>
        <v>N/A</v>
      </c>
      <c r="E207" s="36">
        <v>11</v>
      </c>
      <c r="F207" s="11" t="str">
        <f t="shared" si="29"/>
        <v>N/A</v>
      </c>
      <c r="G207" s="36">
        <v>11</v>
      </c>
      <c r="H207" s="11" t="str">
        <f t="shared" si="30"/>
        <v>N/A</v>
      </c>
      <c r="I207" s="12">
        <v>-25</v>
      </c>
      <c r="J207" s="12">
        <v>-66.7</v>
      </c>
      <c r="K207" s="14" t="s">
        <v>213</v>
      </c>
      <c r="L207" s="9" t="str">
        <f t="shared" si="31"/>
        <v>N/A</v>
      </c>
    </row>
    <row r="208" spans="1:12" x14ac:dyDescent="0.25">
      <c r="A208" s="44" t="s">
        <v>1612</v>
      </c>
      <c r="B208" s="35" t="s">
        <v>213</v>
      </c>
      <c r="C208" s="36">
        <v>11</v>
      </c>
      <c r="D208" s="11" t="str">
        <f t="shared" si="28"/>
        <v>N/A</v>
      </c>
      <c r="E208" s="36">
        <v>11</v>
      </c>
      <c r="F208" s="11" t="str">
        <f t="shared" si="29"/>
        <v>N/A</v>
      </c>
      <c r="G208" s="36">
        <v>11</v>
      </c>
      <c r="H208" s="11" t="str">
        <f t="shared" si="30"/>
        <v>N/A</v>
      </c>
      <c r="I208" s="12">
        <v>-33.299999999999997</v>
      </c>
      <c r="J208" s="12">
        <v>0</v>
      </c>
      <c r="K208" s="14" t="s">
        <v>213</v>
      </c>
      <c r="L208" s="9" t="str">
        <f t="shared" si="31"/>
        <v>N/A</v>
      </c>
    </row>
    <row r="209" spans="1:12" x14ac:dyDescent="0.25">
      <c r="A209" s="44" t="s">
        <v>1613</v>
      </c>
      <c r="B209" s="35" t="s">
        <v>213</v>
      </c>
      <c r="C209" s="36">
        <v>33</v>
      </c>
      <c r="D209" s="11" t="str">
        <f t="shared" si="28"/>
        <v>N/A</v>
      </c>
      <c r="E209" s="36">
        <v>40</v>
      </c>
      <c r="F209" s="11" t="str">
        <f t="shared" si="29"/>
        <v>N/A</v>
      </c>
      <c r="G209" s="36">
        <v>44</v>
      </c>
      <c r="H209" s="11" t="str">
        <f t="shared" si="30"/>
        <v>N/A</v>
      </c>
      <c r="I209" s="12">
        <v>21.21</v>
      </c>
      <c r="J209" s="12">
        <v>10</v>
      </c>
      <c r="K209" s="14" t="s">
        <v>213</v>
      </c>
      <c r="L209" s="9" t="str">
        <f t="shared" si="31"/>
        <v>N/A</v>
      </c>
    </row>
    <row r="210" spans="1:12" x14ac:dyDescent="0.25">
      <c r="A210" s="44" t="s">
        <v>125</v>
      </c>
      <c r="B210" s="35" t="s">
        <v>213</v>
      </c>
      <c r="C210" s="45">
        <v>665101</v>
      </c>
      <c r="D210" s="11" t="str">
        <f t="shared" si="28"/>
        <v>N/A</v>
      </c>
      <c r="E210" s="45">
        <v>1261284</v>
      </c>
      <c r="F210" s="11" t="str">
        <f t="shared" si="29"/>
        <v>N/A</v>
      </c>
      <c r="G210" s="45">
        <v>617743</v>
      </c>
      <c r="H210" s="11" t="str">
        <f t="shared" si="30"/>
        <v>N/A</v>
      </c>
      <c r="I210" s="12">
        <v>89.64</v>
      </c>
      <c r="J210" s="12">
        <v>-51</v>
      </c>
      <c r="K210" s="14" t="s">
        <v>213</v>
      </c>
      <c r="L210" s="9" t="str">
        <f t="shared" si="31"/>
        <v>N/A</v>
      </c>
    </row>
    <row r="211" spans="1:12" x14ac:dyDescent="0.25">
      <c r="A211" s="44" t="s">
        <v>1614</v>
      </c>
      <c r="B211" s="35" t="s">
        <v>213</v>
      </c>
      <c r="C211" s="45">
        <v>613988</v>
      </c>
      <c r="D211" s="11" t="str">
        <f t="shared" si="28"/>
        <v>N/A</v>
      </c>
      <c r="E211" s="45">
        <v>1261167</v>
      </c>
      <c r="F211" s="11" t="str">
        <f t="shared" si="29"/>
        <v>N/A</v>
      </c>
      <c r="G211" s="45">
        <v>574924</v>
      </c>
      <c r="H211" s="11" t="str">
        <f t="shared" si="30"/>
        <v>N/A</v>
      </c>
      <c r="I211" s="12">
        <v>105.4</v>
      </c>
      <c r="J211" s="12">
        <v>-54.4</v>
      </c>
      <c r="K211" s="14" t="s">
        <v>213</v>
      </c>
      <c r="L211" s="9" t="str">
        <f t="shared" si="31"/>
        <v>N/A</v>
      </c>
    </row>
    <row r="212" spans="1:12" x14ac:dyDescent="0.25">
      <c r="A212" s="44" t="s">
        <v>1565</v>
      </c>
      <c r="B212" s="35" t="s">
        <v>213</v>
      </c>
      <c r="C212" s="45">
        <v>212332</v>
      </c>
      <c r="D212" s="11" t="str">
        <f t="shared" si="28"/>
        <v>N/A</v>
      </c>
      <c r="E212" s="45">
        <v>245392</v>
      </c>
      <c r="F212" s="11" t="str">
        <f t="shared" si="29"/>
        <v>N/A</v>
      </c>
      <c r="G212" s="45">
        <v>202485</v>
      </c>
      <c r="H212" s="11" t="str">
        <f t="shared" si="30"/>
        <v>N/A</v>
      </c>
      <c r="I212" s="12">
        <v>15.57</v>
      </c>
      <c r="J212" s="12">
        <v>-17.5</v>
      </c>
      <c r="K212" s="14" t="s">
        <v>213</v>
      </c>
      <c r="L212" s="9" t="str">
        <f t="shared" si="31"/>
        <v>N/A</v>
      </c>
    </row>
    <row r="213" spans="1:12" x14ac:dyDescent="0.25">
      <c r="A213" s="44" t="s">
        <v>1615</v>
      </c>
      <c r="B213" s="35" t="s">
        <v>213</v>
      </c>
      <c r="C213" s="45">
        <v>353344</v>
      </c>
      <c r="D213" s="11" t="str">
        <f t="shared" si="28"/>
        <v>N/A</v>
      </c>
      <c r="E213" s="45">
        <v>214527</v>
      </c>
      <c r="F213" s="11" t="str">
        <f t="shared" si="29"/>
        <v>N/A</v>
      </c>
      <c r="G213" s="45">
        <v>377169</v>
      </c>
      <c r="H213" s="11" t="str">
        <f t="shared" si="30"/>
        <v>N/A</v>
      </c>
      <c r="I213" s="12">
        <v>-39.299999999999997</v>
      </c>
      <c r="J213" s="12">
        <v>75.81</v>
      </c>
      <c r="K213" s="14" t="s">
        <v>213</v>
      </c>
      <c r="L213" s="9" t="str">
        <f t="shared" si="31"/>
        <v>N/A</v>
      </c>
    </row>
    <row r="214" spans="1:12" x14ac:dyDescent="0.25">
      <c r="A214" s="47" t="s">
        <v>1616</v>
      </c>
      <c r="B214" s="35" t="s">
        <v>213</v>
      </c>
      <c r="C214" s="45">
        <v>328084</v>
      </c>
      <c r="D214" s="11" t="str">
        <f t="shared" si="28"/>
        <v>N/A</v>
      </c>
      <c r="E214" s="45">
        <v>356362</v>
      </c>
      <c r="F214" s="11" t="str">
        <f t="shared" si="29"/>
        <v>N/A</v>
      </c>
      <c r="G214" s="45">
        <v>320661</v>
      </c>
      <c r="H214" s="11" t="str">
        <f t="shared" si="30"/>
        <v>N/A</v>
      </c>
      <c r="I214" s="12">
        <v>8.6189999999999998</v>
      </c>
      <c r="J214" s="12">
        <v>-10</v>
      </c>
      <c r="K214" s="14" t="s">
        <v>213</v>
      </c>
      <c r="L214" s="9" t="str">
        <f t="shared" si="31"/>
        <v>N/A</v>
      </c>
    </row>
    <row r="215" spans="1:12" ht="25" x14ac:dyDescent="0.25">
      <c r="A215" s="44" t="s">
        <v>1379</v>
      </c>
      <c r="B215" s="35" t="s">
        <v>213</v>
      </c>
      <c r="C215" s="45">
        <v>5064680</v>
      </c>
      <c r="D215" s="11" t="str">
        <f t="shared" ref="D215:D229" si="32">IF($B215="N/A","N/A",IF(C215&gt;10,"No",IF(C215&lt;-10,"No","Yes")))</f>
        <v>N/A</v>
      </c>
      <c r="E215" s="45">
        <v>5368445</v>
      </c>
      <c r="F215" s="11" t="str">
        <f t="shared" ref="F215:F229" si="33">IF($B215="N/A","N/A",IF(E215&gt;10,"No",IF(E215&lt;-10,"No","Yes")))</f>
        <v>N/A</v>
      </c>
      <c r="G215" s="45">
        <v>5105702</v>
      </c>
      <c r="H215" s="11" t="str">
        <f t="shared" ref="H215:H229" si="34">IF($B215="N/A","N/A",IF(G215&gt;10,"No",IF(G215&lt;-10,"No","Yes")))</f>
        <v>N/A</v>
      </c>
      <c r="I215" s="12">
        <v>5.9980000000000002</v>
      </c>
      <c r="J215" s="12">
        <v>-4.8899999999999997</v>
      </c>
      <c r="K215" s="43" t="s">
        <v>739</v>
      </c>
      <c r="L215" s="9" t="str">
        <f t="shared" ref="L215:L229" si="35">IF(J215="Div by 0", "N/A", IF(K215="N/A","N/A", IF(J215&gt;VALUE(MID(K215,1,2)), "No", IF(J215&lt;-1*VALUE(MID(K215,1,2)), "No", "Yes"))))</f>
        <v>Yes</v>
      </c>
    </row>
    <row r="216" spans="1:12" x14ac:dyDescent="0.25">
      <c r="A216" s="44" t="s">
        <v>649</v>
      </c>
      <c r="B216" s="35" t="s">
        <v>213</v>
      </c>
      <c r="C216" s="36">
        <v>16562</v>
      </c>
      <c r="D216" s="11" t="str">
        <f t="shared" si="32"/>
        <v>N/A</v>
      </c>
      <c r="E216" s="36">
        <v>16739</v>
      </c>
      <c r="F216" s="11" t="str">
        <f t="shared" si="33"/>
        <v>N/A</v>
      </c>
      <c r="G216" s="36">
        <v>15951</v>
      </c>
      <c r="H216" s="11" t="str">
        <f t="shared" si="34"/>
        <v>N/A</v>
      </c>
      <c r="I216" s="12">
        <v>1.069</v>
      </c>
      <c r="J216" s="12">
        <v>-4.71</v>
      </c>
      <c r="K216" s="43" t="s">
        <v>739</v>
      </c>
      <c r="L216" s="9" t="str">
        <f t="shared" si="35"/>
        <v>Yes</v>
      </c>
    </row>
    <row r="217" spans="1:12" x14ac:dyDescent="0.25">
      <c r="A217" s="44" t="s">
        <v>1380</v>
      </c>
      <c r="B217" s="35" t="s">
        <v>213</v>
      </c>
      <c r="C217" s="45">
        <v>305.80123173999999</v>
      </c>
      <c r="D217" s="11" t="str">
        <f t="shared" si="32"/>
        <v>N/A</v>
      </c>
      <c r="E217" s="45">
        <v>320.71479778000003</v>
      </c>
      <c r="F217" s="11" t="str">
        <f t="shared" si="33"/>
        <v>N/A</v>
      </c>
      <c r="G217" s="45">
        <v>320.08664033999997</v>
      </c>
      <c r="H217" s="11" t="str">
        <f t="shared" si="34"/>
        <v>N/A</v>
      </c>
      <c r="I217" s="12">
        <v>4.8769999999999998</v>
      </c>
      <c r="J217" s="12">
        <v>-0.19600000000000001</v>
      </c>
      <c r="K217" s="43" t="s">
        <v>739</v>
      </c>
      <c r="L217" s="9" t="str">
        <f t="shared" si="35"/>
        <v>Yes</v>
      </c>
    </row>
    <row r="218" spans="1:12" ht="25" x14ac:dyDescent="0.25">
      <c r="A218" s="44" t="s">
        <v>1381</v>
      </c>
      <c r="B218" s="35" t="s">
        <v>213</v>
      </c>
      <c r="C218" s="45">
        <v>5203542</v>
      </c>
      <c r="D218" s="11" t="str">
        <f t="shared" si="32"/>
        <v>N/A</v>
      </c>
      <c r="E218" s="45">
        <v>4398896</v>
      </c>
      <c r="F218" s="11" t="str">
        <f t="shared" si="33"/>
        <v>N/A</v>
      </c>
      <c r="G218" s="45">
        <v>4870635</v>
      </c>
      <c r="H218" s="11" t="str">
        <f t="shared" si="34"/>
        <v>N/A</v>
      </c>
      <c r="I218" s="12">
        <v>-15.5</v>
      </c>
      <c r="J218" s="12">
        <v>10.72</v>
      </c>
      <c r="K218" s="43" t="s">
        <v>739</v>
      </c>
      <c r="L218" s="9" t="str">
        <f t="shared" si="35"/>
        <v>Yes</v>
      </c>
    </row>
    <row r="219" spans="1:12" x14ac:dyDescent="0.25">
      <c r="A219" s="44" t="s">
        <v>516</v>
      </c>
      <c r="B219" s="35" t="s">
        <v>213</v>
      </c>
      <c r="C219" s="36">
        <v>16075</v>
      </c>
      <c r="D219" s="11" t="str">
        <f t="shared" si="32"/>
        <v>N/A</v>
      </c>
      <c r="E219" s="36">
        <v>13161</v>
      </c>
      <c r="F219" s="11" t="str">
        <f t="shared" si="33"/>
        <v>N/A</v>
      </c>
      <c r="G219" s="36">
        <v>13692</v>
      </c>
      <c r="H219" s="11" t="str">
        <f t="shared" si="34"/>
        <v>N/A</v>
      </c>
      <c r="I219" s="12">
        <v>-18.100000000000001</v>
      </c>
      <c r="J219" s="12">
        <v>4.0350000000000001</v>
      </c>
      <c r="K219" s="43" t="s">
        <v>739</v>
      </c>
      <c r="L219" s="9" t="str">
        <f t="shared" si="35"/>
        <v>Yes</v>
      </c>
    </row>
    <row r="220" spans="1:12" x14ac:dyDescent="0.25">
      <c r="A220" s="44" t="s">
        <v>1382</v>
      </c>
      <c r="B220" s="35" t="s">
        <v>213</v>
      </c>
      <c r="C220" s="45">
        <v>323.70401243999999</v>
      </c>
      <c r="D220" s="11" t="str">
        <f t="shared" si="32"/>
        <v>N/A</v>
      </c>
      <c r="E220" s="45">
        <v>334.23721602000001</v>
      </c>
      <c r="F220" s="11" t="str">
        <f t="shared" si="33"/>
        <v>N/A</v>
      </c>
      <c r="G220" s="45">
        <v>355.72852761000001</v>
      </c>
      <c r="H220" s="11" t="str">
        <f t="shared" si="34"/>
        <v>N/A</v>
      </c>
      <c r="I220" s="12">
        <v>3.254</v>
      </c>
      <c r="J220" s="12">
        <v>6.43</v>
      </c>
      <c r="K220" s="43" t="s">
        <v>739</v>
      </c>
      <c r="L220" s="9" t="str">
        <f t="shared" si="35"/>
        <v>Yes</v>
      </c>
    </row>
    <row r="221" spans="1:12" ht="25" x14ac:dyDescent="0.25">
      <c r="A221" s="44" t="s">
        <v>1383</v>
      </c>
      <c r="B221" s="35" t="s">
        <v>213</v>
      </c>
      <c r="C221" s="45">
        <v>11510650</v>
      </c>
      <c r="D221" s="11" t="str">
        <f t="shared" si="32"/>
        <v>N/A</v>
      </c>
      <c r="E221" s="45">
        <v>14819377</v>
      </c>
      <c r="F221" s="11" t="str">
        <f t="shared" si="33"/>
        <v>N/A</v>
      </c>
      <c r="G221" s="45">
        <v>16478124</v>
      </c>
      <c r="H221" s="11" t="str">
        <f t="shared" si="34"/>
        <v>N/A</v>
      </c>
      <c r="I221" s="12">
        <v>28.74</v>
      </c>
      <c r="J221" s="12">
        <v>11.19</v>
      </c>
      <c r="K221" s="43" t="s">
        <v>739</v>
      </c>
      <c r="L221" s="9" t="str">
        <f t="shared" si="35"/>
        <v>Yes</v>
      </c>
    </row>
    <row r="222" spans="1:12" x14ac:dyDescent="0.25">
      <c r="A222" s="44" t="s">
        <v>517</v>
      </c>
      <c r="B222" s="35" t="s">
        <v>213</v>
      </c>
      <c r="C222" s="36">
        <v>25108</v>
      </c>
      <c r="D222" s="11" t="str">
        <f t="shared" si="32"/>
        <v>N/A</v>
      </c>
      <c r="E222" s="36">
        <v>30047</v>
      </c>
      <c r="F222" s="11" t="str">
        <f t="shared" si="33"/>
        <v>N/A</v>
      </c>
      <c r="G222" s="36">
        <v>32798</v>
      </c>
      <c r="H222" s="11" t="str">
        <f t="shared" si="34"/>
        <v>N/A</v>
      </c>
      <c r="I222" s="12">
        <v>19.670000000000002</v>
      </c>
      <c r="J222" s="12">
        <v>9.1560000000000006</v>
      </c>
      <c r="K222" s="43" t="s">
        <v>739</v>
      </c>
      <c r="L222" s="9" t="str">
        <f t="shared" si="35"/>
        <v>Yes</v>
      </c>
    </row>
    <row r="223" spans="1:12" ht="25" x14ac:dyDescent="0.25">
      <c r="A223" s="44" t="s">
        <v>1384</v>
      </c>
      <c r="B223" s="35" t="s">
        <v>213</v>
      </c>
      <c r="C223" s="45">
        <v>458.44551537000001</v>
      </c>
      <c r="D223" s="11" t="str">
        <f t="shared" si="32"/>
        <v>N/A</v>
      </c>
      <c r="E223" s="45">
        <v>493.20654308000002</v>
      </c>
      <c r="F223" s="11" t="str">
        <f t="shared" si="33"/>
        <v>N/A</v>
      </c>
      <c r="G223" s="45">
        <v>502.41246417000002</v>
      </c>
      <c r="H223" s="11" t="str">
        <f t="shared" si="34"/>
        <v>N/A</v>
      </c>
      <c r="I223" s="12">
        <v>7.5819999999999999</v>
      </c>
      <c r="J223" s="12">
        <v>1.867</v>
      </c>
      <c r="K223" s="43" t="s">
        <v>739</v>
      </c>
      <c r="L223" s="9" t="str">
        <f t="shared" si="35"/>
        <v>Yes</v>
      </c>
    </row>
    <row r="224" spans="1:12" ht="25" x14ac:dyDescent="0.25">
      <c r="A224" s="44" t="s">
        <v>1385</v>
      </c>
      <c r="B224" s="35" t="s">
        <v>213</v>
      </c>
      <c r="C224" s="45">
        <v>0</v>
      </c>
      <c r="D224" s="11" t="str">
        <f t="shared" si="32"/>
        <v>N/A</v>
      </c>
      <c r="E224" s="45">
        <v>0</v>
      </c>
      <c r="F224" s="11" t="str">
        <f t="shared" si="33"/>
        <v>N/A</v>
      </c>
      <c r="G224" s="45">
        <v>0</v>
      </c>
      <c r="H224" s="11" t="str">
        <f t="shared" si="34"/>
        <v>N/A</v>
      </c>
      <c r="I224" s="12" t="s">
        <v>1746</v>
      </c>
      <c r="J224" s="12" t="s">
        <v>1746</v>
      </c>
      <c r="K224" s="43" t="s">
        <v>739</v>
      </c>
      <c r="L224" s="9" t="str">
        <f t="shared" si="35"/>
        <v>N/A</v>
      </c>
    </row>
    <row r="225" spans="1:12" x14ac:dyDescent="0.25">
      <c r="A225" s="44" t="s">
        <v>518</v>
      </c>
      <c r="B225" s="35" t="s">
        <v>213</v>
      </c>
      <c r="C225" s="36">
        <v>0</v>
      </c>
      <c r="D225" s="11" t="str">
        <f t="shared" si="32"/>
        <v>N/A</v>
      </c>
      <c r="E225" s="36">
        <v>0</v>
      </c>
      <c r="F225" s="11" t="str">
        <f t="shared" si="33"/>
        <v>N/A</v>
      </c>
      <c r="G225" s="36">
        <v>0</v>
      </c>
      <c r="H225" s="11" t="str">
        <f t="shared" si="34"/>
        <v>N/A</v>
      </c>
      <c r="I225" s="12" t="s">
        <v>1746</v>
      </c>
      <c r="J225" s="12" t="s">
        <v>1746</v>
      </c>
      <c r="K225" s="43" t="s">
        <v>739</v>
      </c>
      <c r="L225" s="9" t="str">
        <f t="shared" si="35"/>
        <v>N/A</v>
      </c>
    </row>
    <row r="226" spans="1:12" x14ac:dyDescent="0.25">
      <c r="A226" s="44" t="s">
        <v>1386</v>
      </c>
      <c r="B226" s="35" t="s">
        <v>213</v>
      </c>
      <c r="C226" s="45" t="s">
        <v>1746</v>
      </c>
      <c r="D226" s="11" t="str">
        <f t="shared" si="32"/>
        <v>N/A</v>
      </c>
      <c r="E226" s="45" t="s">
        <v>1746</v>
      </c>
      <c r="F226" s="11" t="str">
        <f t="shared" si="33"/>
        <v>N/A</v>
      </c>
      <c r="G226" s="45" t="s">
        <v>1746</v>
      </c>
      <c r="H226" s="11" t="str">
        <f t="shared" si="34"/>
        <v>N/A</v>
      </c>
      <c r="I226" s="12" t="s">
        <v>1746</v>
      </c>
      <c r="J226" s="12" t="s">
        <v>1746</v>
      </c>
      <c r="K226" s="43" t="s">
        <v>739</v>
      </c>
      <c r="L226" s="9" t="str">
        <f t="shared" si="35"/>
        <v>N/A</v>
      </c>
    </row>
    <row r="227" spans="1:12" ht="25" x14ac:dyDescent="0.25">
      <c r="A227" s="44" t="s">
        <v>1387</v>
      </c>
      <c r="B227" s="35" t="s">
        <v>213</v>
      </c>
      <c r="C227" s="45">
        <v>169855318</v>
      </c>
      <c r="D227" s="11" t="str">
        <f t="shared" si="32"/>
        <v>N/A</v>
      </c>
      <c r="E227" s="45">
        <v>178955954</v>
      </c>
      <c r="F227" s="11" t="str">
        <f t="shared" si="33"/>
        <v>N/A</v>
      </c>
      <c r="G227" s="45">
        <v>182455225</v>
      </c>
      <c r="H227" s="11" t="str">
        <f t="shared" si="34"/>
        <v>N/A</v>
      </c>
      <c r="I227" s="12">
        <v>5.3579999999999997</v>
      </c>
      <c r="J227" s="12">
        <v>1.9550000000000001</v>
      </c>
      <c r="K227" s="43" t="s">
        <v>739</v>
      </c>
      <c r="L227" s="9" t="str">
        <f t="shared" si="35"/>
        <v>Yes</v>
      </c>
    </row>
    <row r="228" spans="1:12" ht="25" x14ac:dyDescent="0.25">
      <c r="A228" s="44" t="s">
        <v>519</v>
      </c>
      <c r="B228" s="35" t="s">
        <v>213</v>
      </c>
      <c r="C228" s="36">
        <v>6210</v>
      </c>
      <c r="D228" s="11" t="str">
        <f t="shared" si="32"/>
        <v>N/A</v>
      </c>
      <c r="E228" s="36">
        <v>5960</v>
      </c>
      <c r="F228" s="11" t="str">
        <f t="shared" si="33"/>
        <v>N/A</v>
      </c>
      <c r="G228" s="36">
        <v>6067</v>
      </c>
      <c r="H228" s="11" t="str">
        <f t="shared" si="34"/>
        <v>N/A</v>
      </c>
      <c r="I228" s="12">
        <v>-4.03</v>
      </c>
      <c r="J228" s="12">
        <v>1.7949999999999999</v>
      </c>
      <c r="K228" s="43" t="s">
        <v>739</v>
      </c>
      <c r="L228" s="9" t="str">
        <f t="shared" si="35"/>
        <v>Yes</v>
      </c>
    </row>
    <row r="229" spans="1:12" ht="25" x14ac:dyDescent="0.25">
      <c r="A229" s="44" t="s">
        <v>1388</v>
      </c>
      <c r="B229" s="35" t="s">
        <v>213</v>
      </c>
      <c r="C229" s="45">
        <v>27351.903060000001</v>
      </c>
      <c r="D229" s="11" t="str">
        <f t="shared" si="32"/>
        <v>N/A</v>
      </c>
      <c r="E229" s="45">
        <v>30026.166778999999</v>
      </c>
      <c r="F229" s="11" t="str">
        <f t="shared" si="33"/>
        <v>N/A</v>
      </c>
      <c r="G229" s="45">
        <v>30073.384704</v>
      </c>
      <c r="H229" s="11" t="str">
        <f t="shared" si="34"/>
        <v>N/A</v>
      </c>
      <c r="I229" s="12">
        <v>9.7769999999999992</v>
      </c>
      <c r="J229" s="12">
        <v>0.1573</v>
      </c>
      <c r="K229" s="43" t="s">
        <v>739</v>
      </c>
      <c r="L229" s="9" t="str">
        <f t="shared" si="35"/>
        <v>Yes</v>
      </c>
    </row>
    <row r="230" spans="1:12" x14ac:dyDescent="0.25">
      <c r="A230" s="4" t="s">
        <v>1389</v>
      </c>
      <c r="B230" s="35" t="s">
        <v>213</v>
      </c>
      <c r="C230" s="14">
        <v>197360057</v>
      </c>
      <c r="D230" s="11" t="str">
        <f t="shared" ref="D230:D253" si="36">IF($B230="N/A","N/A",IF(C230&gt;10,"No",IF(C230&lt;-10,"No","Yes")))</f>
        <v>N/A</v>
      </c>
      <c r="E230" s="14">
        <v>207702082</v>
      </c>
      <c r="F230" s="11" t="str">
        <f t="shared" ref="F230:F253" si="37">IF($B230="N/A","N/A",IF(E230&gt;10,"No",IF(E230&lt;-10,"No","Yes")))</f>
        <v>N/A</v>
      </c>
      <c r="G230" s="14">
        <v>213988555</v>
      </c>
      <c r="H230" s="11" t="str">
        <f t="shared" ref="H230:H253" si="38">IF($B230="N/A","N/A",IF(G230&gt;10,"No",IF(G230&lt;-10,"No","Yes")))</f>
        <v>N/A</v>
      </c>
      <c r="I230" s="12">
        <v>5.24</v>
      </c>
      <c r="J230" s="12">
        <v>3.0270000000000001</v>
      </c>
      <c r="K230" s="43" t="s">
        <v>739</v>
      </c>
      <c r="L230" s="9" t="str">
        <f t="shared" ref="L230:L253" si="39">IF(J230="Div by 0", "N/A", IF(K230="N/A","N/A", IF(J230&gt;VALUE(MID(K230,1,2)), "No", IF(J230&lt;-1*VALUE(MID(K230,1,2)), "No", "Yes"))))</f>
        <v>Yes</v>
      </c>
    </row>
    <row r="231" spans="1:12" x14ac:dyDescent="0.25">
      <c r="A231" s="4" t="s">
        <v>1566</v>
      </c>
      <c r="B231" s="35" t="s">
        <v>213</v>
      </c>
      <c r="C231" s="1">
        <v>10443</v>
      </c>
      <c r="D231" s="1" t="str">
        <f t="shared" si="36"/>
        <v>N/A</v>
      </c>
      <c r="E231" s="1">
        <v>10480</v>
      </c>
      <c r="F231" s="1" t="str">
        <f t="shared" si="37"/>
        <v>N/A</v>
      </c>
      <c r="G231" s="1">
        <v>10740</v>
      </c>
      <c r="H231" s="11" t="str">
        <f t="shared" si="38"/>
        <v>N/A</v>
      </c>
      <c r="I231" s="12">
        <v>0.3543</v>
      </c>
      <c r="J231" s="12">
        <v>2.4809999999999999</v>
      </c>
      <c r="K231" s="43" t="s">
        <v>739</v>
      </c>
      <c r="L231" s="9" t="str">
        <f t="shared" si="39"/>
        <v>Yes</v>
      </c>
    </row>
    <row r="232" spans="1:12" x14ac:dyDescent="0.25">
      <c r="A232" s="4" t="s">
        <v>1567</v>
      </c>
      <c r="B232" s="35" t="s">
        <v>213</v>
      </c>
      <c r="C232" s="14">
        <v>18898.789333000001</v>
      </c>
      <c r="D232" s="11" t="str">
        <f t="shared" si="36"/>
        <v>N/A</v>
      </c>
      <c r="E232" s="14">
        <v>19818.900954000001</v>
      </c>
      <c r="F232" s="11" t="str">
        <f t="shared" si="37"/>
        <v>N/A</v>
      </c>
      <c r="G232" s="14">
        <v>19924.446462</v>
      </c>
      <c r="H232" s="11" t="str">
        <f t="shared" si="38"/>
        <v>N/A</v>
      </c>
      <c r="I232" s="12">
        <v>4.8689999999999998</v>
      </c>
      <c r="J232" s="12">
        <v>0.53249999999999997</v>
      </c>
      <c r="K232" s="43" t="s">
        <v>739</v>
      </c>
      <c r="L232" s="9" t="str">
        <f t="shared" si="39"/>
        <v>Yes</v>
      </c>
    </row>
    <row r="233" spans="1:12" x14ac:dyDescent="0.25">
      <c r="A233" s="48" t="s">
        <v>1568</v>
      </c>
      <c r="B233" s="35" t="s">
        <v>213</v>
      </c>
      <c r="C233" s="14">
        <v>11893.984533999999</v>
      </c>
      <c r="D233" s="11" t="str">
        <f t="shared" si="36"/>
        <v>N/A</v>
      </c>
      <c r="E233" s="14">
        <v>13095.937962</v>
      </c>
      <c r="F233" s="11" t="str">
        <f t="shared" si="37"/>
        <v>N/A</v>
      </c>
      <c r="G233" s="14">
        <v>13233.045421000001</v>
      </c>
      <c r="H233" s="11" t="str">
        <f t="shared" si="38"/>
        <v>N/A</v>
      </c>
      <c r="I233" s="12">
        <v>10.11</v>
      </c>
      <c r="J233" s="12">
        <v>1.0469999999999999</v>
      </c>
      <c r="K233" s="43" t="s">
        <v>739</v>
      </c>
      <c r="L233" s="9" t="str">
        <f t="shared" si="39"/>
        <v>Yes</v>
      </c>
    </row>
    <row r="234" spans="1:12" x14ac:dyDescent="0.25">
      <c r="A234" s="48" t="s">
        <v>1569</v>
      </c>
      <c r="B234" s="35" t="s">
        <v>213</v>
      </c>
      <c r="C234" s="14">
        <v>29561.033228</v>
      </c>
      <c r="D234" s="11" t="str">
        <f t="shared" si="36"/>
        <v>N/A</v>
      </c>
      <c r="E234" s="14">
        <v>31063.468302000001</v>
      </c>
      <c r="F234" s="11" t="str">
        <f t="shared" si="37"/>
        <v>N/A</v>
      </c>
      <c r="G234" s="14">
        <v>30861.784358000001</v>
      </c>
      <c r="H234" s="11" t="str">
        <f t="shared" si="38"/>
        <v>N/A</v>
      </c>
      <c r="I234" s="12">
        <v>5.0819999999999999</v>
      </c>
      <c r="J234" s="12">
        <v>-0.64900000000000002</v>
      </c>
      <c r="K234" s="43" t="s">
        <v>739</v>
      </c>
      <c r="L234" s="9" t="str">
        <f t="shared" si="39"/>
        <v>Yes</v>
      </c>
    </row>
    <row r="235" spans="1:12" x14ac:dyDescent="0.25">
      <c r="A235" s="48" t="s">
        <v>1570</v>
      </c>
      <c r="B235" s="35" t="s">
        <v>213</v>
      </c>
      <c r="C235" s="14">
        <v>7587.2357437000001</v>
      </c>
      <c r="D235" s="11" t="str">
        <f t="shared" si="36"/>
        <v>N/A</v>
      </c>
      <c r="E235" s="14">
        <v>6895.8088476000003</v>
      </c>
      <c r="F235" s="11" t="str">
        <f t="shared" si="37"/>
        <v>N/A</v>
      </c>
      <c r="G235" s="14">
        <v>6894.1025092999998</v>
      </c>
      <c r="H235" s="11" t="str">
        <f t="shared" si="38"/>
        <v>N/A</v>
      </c>
      <c r="I235" s="12">
        <v>-9.11</v>
      </c>
      <c r="J235" s="12">
        <v>-2.5000000000000001E-2</v>
      </c>
      <c r="K235" s="43" t="s">
        <v>739</v>
      </c>
      <c r="L235" s="9" t="str">
        <f t="shared" si="39"/>
        <v>Yes</v>
      </c>
    </row>
    <row r="236" spans="1:12" x14ac:dyDescent="0.25">
      <c r="A236" s="48" t="s">
        <v>1571</v>
      </c>
      <c r="B236" s="35" t="s">
        <v>213</v>
      </c>
      <c r="C236" s="14">
        <v>1373.6016646999999</v>
      </c>
      <c r="D236" s="11" t="str">
        <f t="shared" si="36"/>
        <v>N/A</v>
      </c>
      <c r="E236" s="14">
        <v>1588.2801417999999</v>
      </c>
      <c r="F236" s="11" t="str">
        <f t="shared" si="37"/>
        <v>N/A</v>
      </c>
      <c r="G236" s="14">
        <v>1294.0273810000001</v>
      </c>
      <c r="H236" s="11" t="str">
        <f t="shared" si="38"/>
        <v>N/A</v>
      </c>
      <c r="I236" s="12">
        <v>15.63</v>
      </c>
      <c r="J236" s="12">
        <v>-18.5</v>
      </c>
      <c r="K236" s="43" t="s">
        <v>739</v>
      </c>
      <c r="L236" s="9" t="str">
        <f t="shared" si="39"/>
        <v>Yes</v>
      </c>
    </row>
    <row r="237" spans="1:12" x14ac:dyDescent="0.25">
      <c r="A237" s="44" t="s">
        <v>1572</v>
      </c>
      <c r="B237" s="35" t="s">
        <v>213</v>
      </c>
      <c r="C237" s="11">
        <v>6.2834691152</v>
      </c>
      <c r="D237" s="11" t="str">
        <f t="shared" si="36"/>
        <v>N/A</v>
      </c>
      <c r="E237" s="11">
        <v>5.9982714904999996</v>
      </c>
      <c r="F237" s="11" t="str">
        <f t="shared" si="37"/>
        <v>N/A</v>
      </c>
      <c r="G237" s="11">
        <v>6.0283230147999998</v>
      </c>
      <c r="H237" s="11" t="str">
        <f t="shared" si="38"/>
        <v>N/A</v>
      </c>
      <c r="I237" s="12">
        <v>-4.54</v>
      </c>
      <c r="J237" s="12">
        <v>0.501</v>
      </c>
      <c r="K237" s="43" t="s">
        <v>739</v>
      </c>
      <c r="L237" s="9" t="str">
        <f t="shared" si="39"/>
        <v>Yes</v>
      </c>
    </row>
    <row r="238" spans="1:12" x14ac:dyDescent="0.25">
      <c r="A238" s="47" t="s">
        <v>1573</v>
      </c>
      <c r="B238" s="35" t="s">
        <v>213</v>
      </c>
      <c r="C238" s="11">
        <v>26.959158533</v>
      </c>
      <c r="D238" s="11" t="str">
        <f t="shared" si="36"/>
        <v>N/A</v>
      </c>
      <c r="E238" s="11">
        <v>25.571293673</v>
      </c>
      <c r="F238" s="11" t="str">
        <f t="shared" si="37"/>
        <v>N/A</v>
      </c>
      <c r="G238" s="11">
        <v>24.924068109</v>
      </c>
      <c r="H238" s="11" t="str">
        <f t="shared" si="38"/>
        <v>N/A</v>
      </c>
      <c r="I238" s="12">
        <v>-5.15</v>
      </c>
      <c r="J238" s="12">
        <v>-2.5299999999999998</v>
      </c>
      <c r="K238" s="43" t="s">
        <v>739</v>
      </c>
      <c r="L238" s="9" t="str">
        <f t="shared" si="39"/>
        <v>Yes</v>
      </c>
    </row>
    <row r="239" spans="1:12" x14ac:dyDescent="0.25">
      <c r="A239" s="47" t="s">
        <v>1574</v>
      </c>
      <c r="B239" s="35" t="s">
        <v>213</v>
      </c>
      <c r="C239" s="11">
        <v>23.692596064</v>
      </c>
      <c r="D239" s="11" t="str">
        <f t="shared" si="36"/>
        <v>N/A</v>
      </c>
      <c r="E239" s="11">
        <v>23.024086041</v>
      </c>
      <c r="F239" s="11" t="str">
        <f t="shared" si="37"/>
        <v>N/A</v>
      </c>
      <c r="G239" s="11">
        <v>23.109006387000001</v>
      </c>
      <c r="H239" s="11" t="str">
        <f t="shared" si="38"/>
        <v>N/A</v>
      </c>
      <c r="I239" s="12">
        <v>-2.82</v>
      </c>
      <c r="J239" s="12">
        <v>0.36880000000000002</v>
      </c>
      <c r="K239" s="43" t="s">
        <v>739</v>
      </c>
      <c r="L239" s="9" t="str">
        <f t="shared" si="39"/>
        <v>Yes</v>
      </c>
    </row>
    <row r="240" spans="1:12" x14ac:dyDescent="0.25">
      <c r="A240" s="47" t="s">
        <v>1575</v>
      </c>
      <c r="B240" s="35" t="s">
        <v>213</v>
      </c>
      <c r="C240" s="11">
        <v>2.5172403587000001</v>
      </c>
      <c r="D240" s="11" t="str">
        <f t="shared" si="36"/>
        <v>N/A</v>
      </c>
      <c r="E240" s="11">
        <v>2.6685516075</v>
      </c>
      <c r="F240" s="11" t="str">
        <f t="shared" si="37"/>
        <v>N/A</v>
      </c>
      <c r="G240" s="11">
        <v>2.7234921188999999</v>
      </c>
      <c r="H240" s="11" t="str">
        <f t="shared" si="38"/>
        <v>N/A</v>
      </c>
      <c r="I240" s="12">
        <v>6.0110000000000001</v>
      </c>
      <c r="J240" s="12">
        <v>2.0590000000000002</v>
      </c>
      <c r="K240" s="43" t="s">
        <v>739</v>
      </c>
      <c r="L240" s="9" t="str">
        <f t="shared" si="39"/>
        <v>Yes</v>
      </c>
    </row>
    <row r="241" spans="1:12" x14ac:dyDescent="0.25">
      <c r="A241" s="47" t="s">
        <v>1576</v>
      </c>
      <c r="B241" s="35" t="s">
        <v>213</v>
      </c>
      <c r="C241" s="11">
        <v>1.2602838261</v>
      </c>
      <c r="D241" s="11" t="str">
        <f t="shared" si="36"/>
        <v>N/A</v>
      </c>
      <c r="E241" s="11">
        <v>1.1528398560999999</v>
      </c>
      <c r="F241" s="11" t="str">
        <f t="shared" si="37"/>
        <v>N/A</v>
      </c>
      <c r="G241" s="11">
        <v>1.1125091054</v>
      </c>
      <c r="H241" s="11" t="str">
        <f t="shared" si="38"/>
        <v>N/A</v>
      </c>
      <c r="I241" s="12">
        <v>-8.5299999999999994</v>
      </c>
      <c r="J241" s="12">
        <v>-3.5</v>
      </c>
      <c r="K241" s="43" t="s">
        <v>739</v>
      </c>
      <c r="L241" s="9" t="str">
        <f t="shared" si="39"/>
        <v>Yes</v>
      </c>
    </row>
    <row r="242" spans="1:12" x14ac:dyDescent="0.25">
      <c r="A242" s="4" t="s">
        <v>1401</v>
      </c>
      <c r="B242" s="35" t="s">
        <v>213</v>
      </c>
      <c r="C242" s="14">
        <v>169855318</v>
      </c>
      <c r="D242" s="11" t="str">
        <f t="shared" si="36"/>
        <v>N/A</v>
      </c>
      <c r="E242" s="14">
        <v>178955954</v>
      </c>
      <c r="F242" s="11" t="str">
        <f t="shared" si="37"/>
        <v>N/A</v>
      </c>
      <c r="G242" s="14">
        <v>182455225</v>
      </c>
      <c r="H242" s="11" t="str">
        <f t="shared" si="38"/>
        <v>N/A</v>
      </c>
      <c r="I242" s="12">
        <v>5.3579999999999997</v>
      </c>
      <c r="J242" s="12">
        <v>1.9550000000000001</v>
      </c>
      <c r="K242" s="43" t="s">
        <v>739</v>
      </c>
      <c r="L242" s="9" t="str">
        <f t="shared" si="39"/>
        <v>Yes</v>
      </c>
    </row>
    <row r="243" spans="1:12" x14ac:dyDescent="0.25">
      <c r="A243" s="4" t="s">
        <v>1577</v>
      </c>
      <c r="B243" s="35" t="s">
        <v>213</v>
      </c>
      <c r="C243" s="1">
        <v>6210</v>
      </c>
      <c r="D243" s="1" t="str">
        <f t="shared" si="36"/>
        <v>N/A</v>
      </c>
      <c r="E243" s="1">
        <v>5960</v>
      </c>
      <c r="F243" s="1" t="str">
        <f t="shared" si="37"/>
        <v>N/A</v>
      </c>
      <c r="G243" s="1">
        <v>6067</v>
      </c>
      <c r="H243" s="11" t="str">
        <f t="shared" si="38"/>
        <v>N/A</v>
      </c>
      <c r="I243" s="12">
        <v>-4.03</v>
      </c>
      <c r="J243" s="12">
        <v>1.7949999999999999</v>
      </c>
      <c r="K243" s="43" t="s">
        <v>739</v>
      </c>
      <c r="L243" s="9" t="str">
        <f t="shared" si="39"/>
        <v>Yes</v>
      </c>
    </row>
    <row r="244" spans="1:12" ht="25" x14ac:dyDescent="0.25">
      <c r="A244" s="4" t="s">
        <v>1578</v>
      </c>
      <c r="B244" s="35" t="s">
        <v>213</v>
      </c>
      <c r="C244" s="14">
        <v>27351.903060000001</v>
      </c>
      <c r="D244" s="11" t="str">
        <f t="shared" si="36"/>
        <v>N/A</v>
      </c>
      <c r="E244" s="14">
        <v>30026.166778999999</v>
      </c>
      <c r="F244" s="11" t="str">
        <f t="shared" si="37"/>
        <v>N/A</v>
      </c>
      <c r="G244" s="14">
        <v>30073.384704</v>
      </c>
      <c r="H244" s="11" t="str">
        <f t="shared" si="38"/>
        <v>N/A</v>
      </c>
      <c r="I244" s="12">
        <v>9.7769999999999992</v>
      </c>
      <c r="J244" s="12">
        <v>0.1573</v>
      </c>
      <c r="K244" s="43" t="s">
        <v>739</v>
      </c>
      <c r="L244" s="9" t="str">
        <f t="shared" si="39"/>
        <v>Yes</v>
      </c>
    </row>
    <row r="245" spans="1:12" ht="25" x14ac:dyDescent="0.25">
      <c r="A245" s="48" t="s">
        <v>1579</v>
      </c>
      <c r="B245" s="35" t="s">
        <v>213</v>
      </c>
      <c r="C245" s="14">
        <v>12070.792706</v>
      </c>
      <c r="D245" s="11" t="str">
        <f t="shared" si="36"/>
        <v>N/A</v>
      </c>
      <c r="E245" s="14">
        <v>13408.725366000001</v>
      </c>
      <c r="F245" s="11" t="str">
        <f t="shared" si="37"/>
        <v>N/A</v>
      </c>
      <c r="G245" s="14">
        <v>13648.310917999999</v>
      </c>
      <c r="H245" s="11" t="str">
        <f t="shared" si="38"/>
        <v>N/A</v>
      </c>
      <c r="I245" s="12">
        <v>11.08</v>
      </c>
      <c r="J245" s="12">
        <v>1.7869999999999999</v>
      </c>
      <c r="K245" s="43" t="s">
        <v>739</v>
      </c>
      <c r="L245" s="9" t="str">
        <f t="shared" si="39"/>
        <v>Yes</v>
      </c>
    </row>
    <row r="246" spans="1:12" ht="25" x14ac:dyDescent="0.25">
      <c r="A246" s="48" t="s">
        <v>1580</v>
      </c>
      <c r="B246" s="35" t="s">
        <v>213</v>
      </c>
      <c r="C246" s="14">
        <v>40334.253987999997</v>
      </c>
      <c r="D246" s="11" t="str">
        <f t="shared" si="36"/>
        <v>N/A</v>
      </c>
      <c r="E246" s="14">
        <v>43461.86505</v>
      </c>
      <c r="F246" s="11" t="str">
        <f t="shared" si="37"/>
        <v>N/A</v>
      </c>
      <c r="G246" s="14">
        <v>43016.358812999999</v>
      </c>
      <c r="H246" s="11" t="str">
        <f t="shared" si="38"/>
        <v>N/A</v>
      </c>
      <c r="I246" s="12">
        <v>7.7539999999999996</v>
      </c>
      <c r="J246" s="12">
        <v>-1.03</v>
      </c>
      <c r="K246" s="43" t="s">
        <v>739</v>
      </c>
      <c r="L246" s="9" t="str">
        <f t="shared" si="39"/>
        <v>Yes</v>
      </c>
    </row>
    <row r="247" spans="1:12" ht="25" x14ac:dyDescent="0.25">
      <c r="A247" s="48" t="s">
        <v>1581</v>
      </c>
      <c r="B247" s="35" t="s">
        <v>213</v>
      </c>
      <c r="C247" s="14">
        <v>28104.845410999998</v>
      </c>
      <c r="D247" s="11" t="str">
        <f t="shared" si="36"/>
        <v>N/A</v>
      </c>
      <c r="E247" s="14">
        <v>25350.799999999999</v>
      </c>
      <c r="F247" s="11" t="str">
        <f t="shared" si="37"/>
        <v>N/A</v>
      </c>
      <c r="G247" s="14">
        <v>23184.740741000001</v>
      </c>
      <c r="H247" s="11" t="str">
        <f t="shared" si="38"/>
        <v>N/A</v>
      </c>
      <c r="I247" s="12">
        <v>-9.8000000000000007</v>
      </c>
      <c r="J247" s="12">
        <v>-8.5399999999999991</v>
      </c>
      <c r="K247" s="43" t="s">
        <v>739</v>
      </c>
      <c r="L247" s="9" t="str">
        <f t="shared" si="39"/>
        <v>Yes</v>
      </c>
    </row>
    <row r="248" spans="1:12" ht="25" x14ac:dyDescent="0.25">
      <c r="A248" s="48" t="s">
        <v>1582</v>
      </c>
      <c r="B248" s="35" t="s">
        <v>213</v>
      </c>
      <c r="C248" s="14">
        <v>2030.8392856999999</v>
      </c>
      <c r="D248" s="11" t="str">
        <f t="shared" si="36"/>
        <v>N/A</v>
      </c>
      <c r="E248" s="14">
        <v>13446.294118</v>
      </c>
      <c r="F248" s="11" t="str">
        <f t="shared" si="37"/>
        <v>N/A</v>
      </c>
      <c r="G248" s="14">
        <v>4843.2857143000001</v>
      </c>
      <c r="H248" s="11" t="str">
        <f t="shared" si="38"/>
        <v>N/A</v>
      </c>
      <c r="I248" s="12">
        <v>562.1</v>
      </c>
      <c r="J248" s="12">
        <v>-64</v>
      </c>
      <c r="K248" s="43" t="s">
        <v>739</v>
      </c>
      <c r="L248" s="9" t="str">
        <f t="shared" si="39"/>
        <v>No</v>
      </c>
    </row>
    <row r="249" spans="1:12" ht="25" x14ac:dyDescent="0.25">
      <c r="A249" s="44" t="s">
        <v>1583</v>
      </c>
      <c r="B249" s="35" t="s">
        <v>213</v>
      </c>
      <c r="C249" s="11">
        <v>3.7365070577999999</v>
      </c>
      <c r="D249" s="11" t="str">
        <f t="shared" si="36"/>
        <v>N/A</v>
      </c>
      <c r="E249" s="11">
        <v>3.4112307331</v>
      </c>
      <c r="F249" s="11" t="str">
        <f t="shared" si="37"/>
        <v>N/A</v>
      </c>
      <c r="G249" s="11">
        <v>3.4053850774000001</v>
      </c>
      <c r="H249" s="11" t="str">
        <f t="shared" si="38"/>
        <v>N/A</v>
      </c>
      <c r="I249" s="12">
        <v>-8.7100000000000009</v>
      </c>
      <c r="J249" s="12">
        <v>-0.17100000000000001</v>
      </c>
      <c r="K249" s="43" t="s">
        <v>739</v>
      </c>
      <c r="L249" s="9" t="str">
        <f t="shared" si="39"/>
        <v>Yes</v>
      </c>
    </row>
    <row r="250" spans="1:12" ht="25" x14ac:dyDescent="0.25">
      <c r="A250" s="47" t="s">
        <v>1584</v>
      </c>
      <c r="B250" s="35" t="s">
        <v>213</v>
      </c>
      <c r="C250" s="11">
        <v>25.461953947000001</v>
      </c>
      <c r="D250" s="11" t="str">
        <f t="shared" si="36"/>
        <v>N/A</v>
      </c>
      <c r="E250" s="11">
        <v>23.862134089000001</v>
      </c>
      <c r="F250" s="11" t="str">
        <f t="shared" si="37"/>
        <v>N/A</v>
      </c>
      <c r="G250" s="11">
        <v>23.267372296000001</v>
      </c>
      <c r="H250" s="11" t="str">
        <f t="shared" si="38"/>
        <v>N/A</v>
      </c>
      <c r="I250" s="12">
        <v>-6.28</v>
      </c>
      <c r="J250" s="12">
        <v>-2.4900000000000002</v>
      </c>
      <c r="K250" s="43" t="s">
        <v>739</v>
      </c>
      <c r="L250" s="9" t="str">
        <f t="shared" si="39"/>
        <v>Yes</v>
      </c>
    </row>
    <row r="251" spans="1:12" ht="25" x14ac:dyDescent="0.25">
      <c r="A251" s="47" t="s">
        <v>1585</v>
      </c>
      <c r="B251" s="35" t="s">
        <v>213</v>
      </c>
      <c r="C251" s="11">
        <v>15.276476101</v>
      </c>
      <c r="D251" s="11" t="str">
        <f t="shared" si="36"/>
        <v>N/A</v>
      </c>
      <c r="E251" s="11">
        <v>14.532965791000001</v>
      </c>
      <c r="F251" s="11" t="str">
        <f t="shared" si="37"/>
        <v>N/A</v>
      </c>
      <c r="G251" s="11">
        <v>14.493635139</v>
      </c>
      <c r="H251" s="11" t="str">
        <f t="shared" si="38"/>
        <v>N/A</v>
      </c>
      <c r="I251" s="12">
        <v>-4.87</v>
      </c>
      <c r="J251" s="12">
        <v>-0.27100000000000002</v>
      </c>
      <c r="K251" s="43" t="s">
        <v>739</v>
      </c>
      <c r="L251" s="9" t="str">
        <f t="shared" si="39"/>
        <v>Yes</v>
      </c>
    </row>
    <row r="252" spans="1:12" ht="25" x14ac:dyDescent="0.25">
      <c r="A252" s="47" t="s">
        <v>1586</v>
      </c>
      <c r="B252" s="35" t="s">
        <v>213</v>
      </c>
      <c r="C252" s="11">
        <v>0.30633083729999999</v>
      </c>
      <c r="D252" s="11" t="str">
        <f t="shared" si="36"/>
        <v>N/A</v>
      </c>
      <c r="E252" s="11">
        <v>0.29148570260000001</v>
      </c>
      <c r="F252" s="11" t="str">
        <f t="shared" si="37"/>
        <v>N/A</v>
      </c>
      <c r="G252" s="11">
        <v>0.27482114810000002</v>
      </c>
      <c r="H252" s="11" t="str">
        <f t="shared" si="38"/>
        <v>N/A</v>
      </c>
      <c r="I252" s="12">
        <v>-4.8499999999999996</v>
      </c>
      <c r="J252" s="12">
        <v>-5.72</v>
      </c>
      <c r="K252" s="43" t="s">
        <v>739</v>
      </c>
      <c r="L252" s="9" t="str">
        <f t="shared" si="39"/>
        <v>Yes</v>
      </c>
    </row>
    <row r="253" spans="1:12" ht="25" x14ac:dyDescent="0.25">
      <c r="A253" s="47" t="s">
        <v>1587</v>
      </c>
      <c r="B253" s="35" t="s">
        <v>213</v>
      </c>
      <c r="C253" s="11">
        <v>8.3919018100000006E-2</v>
      </c>
      <c r="D253" s="11" t="str">
        <f t="shared" si="36"/>
        <v>N/A</v>
      </c>
      <c r="E253" s="11">
        <v>2.31658127E-2</v>
      </c>
      <c r="F253" s="11" t="str">
        <f t="shared" si="37"/>
        <v>N/A</v>
      </c>
      <c r="G253" s="11">
        <v>1.85418184E-2</v>
      </c>
      <c r="H253" s="11" t="str">
        <f t="shared" si="38"/>
        <v>N/A</v>
      </c>
      <c r="I253" s="12">
        <v>-72.400000000000006</v>
      </c>
      <c r="J253" s="12">
        <v>-20</v>
      </c>
      <c r="K253" s="43" t="s">
        <v>739</v>
      </c>
      <c r="L253" s="9" t="str">
        <f t="shared" si="39"/>
        <v>Yes</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17511</v>
      </c>
      <c r="D7" s="32" t="str">
        <f>IF($B7="N/A","N/A",IF(C7&gt;15,"No",IF(C7&lt;-15,"No","Yes")))</f>
        <v>N/A</v>
      </c>
      <c r="E7" s="31">
        <v>18183</v>
      </c>
      <c r="F7" s="32" t="str">
        <f>IF($B7="N/A","N/A",IF(E7&gt;15,"No",IF(E7&lt;-15,"No","Yes")))</f>
        <v>N/A</v>
      </c>
      <c r="G7" s="31">
        <v>18033</v>
      </c>
      <c r="H7" s="32" t="str">
        <f>IF($B7="N/A","N/A",IF(G7&gt;15,"No",IF(G7&lt;-15,"No","Yes")))</f>
        <v>N/A</v>
      </c>
      <c r="I7" s="33">
        <v>3.8380000000000001</v>
      </c>
      <c r="J7" s="33">
        <v>-0.82499999999999996</v>
      </c>
      <c r="K7" s="32" t="str">
        <f t="shared" ref="K7:K24" si="0">IF(J7="Div by 0", "N/A", IF(J7="N/A","N/A", IF(J7&gt;30, "No", IF(J7&lt;-30, "No", "Yes"))))</f>
        <v>Yes</v>
      </c>
    </row>
    <row r="8" spans="1:11" x14ac:dyDescent="0.25">
      <c r="A8" s="26" t="s">
        <v>361</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26" t="s">
        <v>302</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97.572954143000004</v>
      </c>
      <c r="D13" s="9" t="str">
        <f t="shared" si="1"/>
        <v>Yes</v>
      </c>
      <c r="E13" s="9">
        <v>96.942198757</v>
      </c>
      <c r="F13" s="9" t="str">
        <f t="shared" si="2"/>
        <v>Yes</v>
      </c>
      <c r="G13" s="9">
        <v>96.273498586000002</v>
      </c>
      <c r="H13" s="9" t="str">
        <f t="shared" si="3"/>
        <v>Yes</v>
      </c>
      <c r="I13" s="10">
        <v>-0.64600000000000002</v>
      </c>
      <c r="J13" s="10">
        <v>-0.69</v>
      </c>
      <c r="K13" s="9" t="str">
        <f t="shared" si="0"/>
        <v>Yes</v>
      </c>
    </row>
    <row r="14" spans="1:11" x14ac:dyDescent="0.25">
      <c r="A14" s="29" t="s">
        <v>305</v>
      </c>
      <c r="B14" s="35" t="s">
        <v>213</v>
      </c>
      <c r="C14" s="36">
        <v>17511</v>
      </c>
      <c r="D14" s="9" t="str">
        <f>IF($B14="N/A","N/A",IF(C14&gt;15,"No",IF(C14&lt;-15,"No","Yes")))</f>
        <v>N/A</v>
      </c>
      <c r="E14" s="36">
        <v>18183</v>
      </c>
      <c r="F14" s="9" t="str">
        <f>IF($B14="N/A","N/A",IF(E14&gt;15,"No",IF(E14&lt;-15,"No","Yes")))</f>
        <v>N/A</v>
      </c>
      <c r="G14" s="36">
        <v>18033</v>
      </c>
      <c r="H14" s="9" t="str">
        <f>IF($B14="N/A","N/A",IF(G14&gt;15,"No",IF(G14&lt;-15,"No","Yes")))</f>
        <v>N/A</v>
      </c>
      <c r="I14" s="10">
        <v>3.8380000000000001</v>
      </c>
      <c r="J14" s="10">
        <v>-0.82499999999999996</v>
      </c>
      <c r="K14" s="9" t="str">
        <f t="shared" si="0"/>
        <v>Yes</v>
      </c>
    </row>
    <row r="15" spans="1:11" x14ac:dyDescent="0.25">
      <c r="A15" s="26" t="s">
        <v>435</v>
      </c>
      <c r="B15" s="35" t="s">
        <v>215</v>
      </c>
      <c r="C15" s="9">
        <v>23.082633773000001</v>
      </c>
      <c r="D15" s="9" t="str">
        <f>IF($B15="N/A","N/A",IF(C15&gt;20,"No",IF(C15&lt;5,"No","Yes")))</f>
        <v>No</v>
      </c>
      <c r="E15" s="9">
        <v>22.576032558000001</v>
      </c>
      <c r="F15" s="9" t="str">
        <f>IF($B15="N/A","N/A",IF(E15&gt;20,"No",IF(E15&lt;5,"No","Yes")))</f>
        <v>No</v>
      </c>
      <c r="G15" s="9">
        <v>22.49764321</v>
      </c>
      <c r="H15" s="9" t="str">
        <f>IF($B15="N/A","N/A",IF(G15&gt;20,"No",IF(G15&lt;5,"No","Yes")))</f>
        <v>No</v>
      </c>
      <c r="I15" s="10">
        <v>-2.19</v>
      </c>
      <c r="J15" s="10">
        <v>-0.34699999999999998</v>
      </c>
      <c r="K15" s="9" t="str">
        <f t="shared" si="0"/>
        <v>Yes</v>
      </c>
    </row>
    <row r="16" spans="1:11" x14ac:dyDescent="0.25">
      <c r="A16" s="26" t="s">
        <v>436</v>
      </c>
      <c r="B16" s="35" t="s">
        <v>213</v>
      </c>
      <c r="C16" s="9" t="s">
        <v>213</v>
      </c>
      <c r="D16" s="9" t="str">
        <f>IF($B16="N/A","N/A",IF(C16&gt;15,"No",IF(C16&lt;-15,"No","Yes")))</f>
        <v>N/A</v>
      </c>
      <c r="E16" s="9">
        <v>77.423967442000006</v>
      </c>
      <c r="F16" s="9" t="str">
        <f>IF($B16="N/A","N/A",IF(E16&gt;15,"No",IF(E16&lt;-15,"No","Yes")))</f>
        <v>N/A</v>
      </c>
      <c r="G16" s="9">
        <v>77.502356789999993</v>
      </c>
      <c r="H16" s="9" t="str">
        <f>IF($B16="N/A","N/A",IF(G16&gt;15,"No",IF(G16&lt;-15,"No","Yes")))</f>
        <v>N/A</v>
      </c>
      <c r="I16" s="10" t="s">
        <v>213</v>
      </c>
      <c r="J16" s="10">
        <v>0.1012</v>
      </c>
      <c r="K16" s="9" t="str">
        <f t="shared" si="0"/>
        <v>Yes</v>
      </c>
    </row>
    <row r="17" spans="1:11" x14ac:dyDescent="0.25">
      <c r="A17" s="26" t="s">
        <v>437</v>
      </c>
      <c r="B17" s="35" t="s">
        <v>213</v>
      </c>
      <c r="C17" s="9">
        <v>0.43401290619999999</v>
      </c>
      <c r="D17" s="9" t="str">
        <f>IF($B17="N/A","N/A",IF(C17&gt;15,"No",IF(C17&lt;-15,"No","Yes")))</f>
        <v>N/A</v>
      </c>
      <c r="E17" s="9">
        <v>3.2997855100000001E-2</v>
      </c>
      <c r="F17" s="9" t="str">
        <f>IF($B17="N/A","N/A",IF(E17&gt;15,"No",IF(E17&lt;-15,"No","Yes")))</f>
        <v>N/A</v>
      </c>
      <c r="G17" s="9">
        <v>11.384683636</v>
      </c>
      <c r="H17" s="9" t="str">
        <f>IF($B17="N/A","N/A",IF(G17&gt;15,"No",IF(G17&lt;-15,"No","Yes")))</f>
        <v>N/A</v>
      </c>
      <c r="I17" s="10">
        <v>-92.4</v>
      </c>
      <c r="J17" s="10">
        <v>34401</v>
      </c>
      <c r="K17" s="9" t="str">
        <f t="shared" si="0"/>
        <v>No</v>
      </c>
    </row>
    <row r="18" spans="1:11" x14ac:dyDescent="0.25">
      <c r="A18" s="26" t="s">
        <v>819</v>
      </c>
      <c r="B18" s="35" t="s">
        <v>213</v>
      </c>
      <c r="C18" s="82">
        <v>9582.5</v>
      </c>
      <c r="D18" s="9" t="str">
        <f>IF($B18="N/A","N/A",IF(C18&gt;15,"No",IF(C18&lt;-15,"No","Yes")))</f>
        <v>N/A</v>
      </c>
      <c r="E18" s="82">
        <v>6084</v>
      </c>
      <c r="F18" s="9" t="str">
        <f>IF($B18="N/A","N/A",IF(E18&gt;15,"No",IF(E18&lt;-15,"No","Yes")))</f>
        <v>N/A</v>
      </c>
      <c r="G18" s="82">
        <v>9192.0535801000005</v>
      </c>
      <c r="H18" s="9" t="str">
        <f>IF($B18="N/A","N/A",IF(G18&gt;15,"No",IF(G18&lt;-15,"No","Yes")))</f>
        <v>N/A</v>
      </c>
      <c r="I18" s="10">
        <v>-36.5</v>
      </c>
      <c r="J18" s="10">
        <v>51.09</v>
      </c>
      <c r="K18" s="9" t="str">
        <f t="shared" si="0"/>
        <v>No</v>
      </c>
    </row>
    <row r="19" spans="1:11" x14ac:dyDescent="0.25">
      <c r="A19" s="3" t="s">
        <v>306</v>
      </c>
      <c r="B19" s="35" t="s">
        <v>213</v>
      </c>
      <c r="C19" s="36">
        <v>37</v>
      </c>
      <c r="D19" s="35" t="s">
        <v>213</v>
      </c>
      <c r="E19" s="36">
        <v>43</v>
      </c>
      <c r="F19" s="35" t="s">
        <v>213</v>
      </c>
      <c r="G19" s="36">
        <v>71</v>
      </c>
      <c r="H19" s="9" t="str">
        <f>IF($B19="N/A","N/A",IF(G19&gt;15,"No",IF(G19&lt;-15,"No","Yes")))</f>
        <v>N/A</v>
      </c>
      <c r="I19" s="10">
        <v>16.22</v>
      </c>
      <c r="J19" s="10">
        <v>65.12</v>
      </c>
      <c r="K19" s="9" t="str">
        <f t="shared" si="0"/>
        <v>No</v>
      </c>
    </row>
    <row r="20" spans="1:11" x14ac:dyDescent="0.25">
      <c r="A20" s="3" t="s">
        <v>346</v>
      </c>
      <c r="B20" s="35" t="s">
        <v>213</v>
      </c>
      <c r="C20" s="8" t="s">
        <v>213</v>
      </c>
      <c r="D20" s="35" t="s">
        <v>213</v>
      </c>
      <c r="E20" s="8">
        <v>0.23648462849999999</v>
      </c>
      <c r="F20" s="35" t="s">
        <v>213</v>
      </c>
      <c r="G20" s="8">
        <v>0.39372261959999999</v>
      </c>
      <c r="H20" s="9" t="str">
        <f>IF($B20="N/A","N/A",IF(G20&gt;15,"No",IF(G20&lt;-15,"No","Yes")))</f>
        <v>N/A</v>
      </c>
      <c r="I20" s="10" t="s">
        <v>213</v>
      </c>
      <c r="J20" s="10">
        <v>66.489999999999995</v>
      </c>
      <c r="K20" s="9" t="str">
        <f t="shared" si="0"/>
        <v>No</v>
      </c>
    </row>
    <row r="21" spans="1:11" ht="25" x14ac:dyDescent="0.25">
      <c r="A21" s="3" t="s">
        <v>820</v>
      </c>
      <c r="B21" s="35" t="s">
        <v>213</v>
      </c>
      <c r="C21" s="37">
        <v>5316.2702703000004</v>
      </c>
      <c r="D21" s="9" t="str">
        <f>IF($B21="N/A","N/A",IF(C21&gt;60,"No",IF(C21&lt;15,"No","Yes")))</f>
        <v>N/A</v>
      </c>
      <c r="E21" s="37">
        <v>4735.3488372000002</v>
      </c>
      <c r="F21" s="9" t="str">
        <f>IF($B21="N/A","N/A",IF(E21&gt;60,"No",IF(E21&lt;15,"No","Yes")))</f>
        <v>N/A</v>
      </c>
      <c r="G21" s="37">
        <v>10587.774648000001</v>
      </c>
      <c r="H21" s="9" t="str">
        <f>IF($B21="N/A","N/A",IF(G21&gt;60,"No",IF(G21&lt;15,"No","Yes")))</f>
        <v>N/A</v>
      </c>
      <c r="I21" s="10">
        <v>-10.9</v>
      </c>
      <c r="J21" s="10">
        <v>123.6</v>
      </c>
      <c r="K21" s="9" t="str">
        <f t="shared" si="0"/>
        <v>No</v>
      </c>
    </row>
    <row r="22" spans="1:11" x14ac:dyDescent="0.25">
      <c r="A22" s="3" t="s">
        <v>821</v>
      </c>
      <c r="B22" s="35" t="s">
        <v>217</v>
      </c>
      <c r="C22" s="36">
        <v>0</v>
      </c>
      <c r="D22" s="9" t="str">
        <f>IF($B22="N/A","N/A",IF(C22="N/A","N/A",IF(C22=0,"Yes","No")))</f>
        <v>Yes</v>
      </c>
      <c r="E22" s="36">
        <v>11</v>
      </c>
      <c r="F22" s="9" t="str">
        <f>IF($B22="N/A","N/A",IF(E22="N/A","N/A",IF(E22=0,"Yes","No")))</f>
        <v>No</v>
      </c>
      <c r="G22" s="36">
        <v>0</v>
      </c>
      <c r="H22" s="9" t="str">
        <f>IF($B22="N/A","N/A",IF(G22=0,"Yes","No"))</f>
        <v>Yes</v>
      </c>
      <c r="I22" s="10" t="s">
        <v>1746</v>
      </c>
      <c r="J22" s="10">
        <v>-100</v>
      </c>
      <c r="K22" s="9" t="str">
        <f t="shared" si="0"/>
        <v>No</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13469</v>
      </c>
      <c r="D6" s="9" t="str">
        <f>IF($B6="N/A","N/A",IF(C6&gt;15,"No",IF(C6&lt;-15,"No","Yes")))</f>
        <v>N/A</v>
      </c>
      <c r="E6" s="36">
        <v>14078</v>
      </c>
      <c r="F6" s="9" t="str">
        <f>IF($B6="N/A","N/A",IF(E6&gt;15,"No",IF(E6&lt;-15,"No","Yes")))</f>
        <v>N/A</v>
      </c>
      <c r="G6" s="36">
        <v>13976</v>
      </c>
      <c r="H6" s="9" t="str">
        <f>IF($B6="N/A","N/A",IF(G6&gt;15,"No",IF(G6&lt;-15,"No","Yes")))</f>
        <v>N/A</v>
      </c>
      <c r="I6" s="10">
        <v>4.5209999999999999</v>
      </c>
      <c r="J6" s="10">
        <v>-0.72499999999999998</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6549.7120795999999</v>
      </c>
      <c r="D9" s="9" t="str">
        <f>IF($B9="N/A","N/A",IF(C9&gt;7000,"No",IF(C9&lt;2000,"No","Yes")))</f>
        <v>Yes</v>
      </c>
      <c r="E9" s="82">
        <v>7346.5880096999999</v>
      </c>
      <c r="F9" s="9" t="str">
        <f>IF($B9="N/A","N/A",IF(E9&gt;7000,"No",IF(E9&lt;2000,"No","Yes")))</f>
        <v>No</v>
      </c>
      <c r="G9" s="82">
        <v>8446.7477818999996</v>
      </c>
      <c r="H9" s="9" t="str">
        <f>IF($B9="N/A","N/A",IF(G9&gt;7000,"No",IF(G9&lt;2000,"No","Yes")))</f>
        <v>No</v>
      </c>
      <c r="I9" s="10">
        <v>12.17</v>
      </c>
      <c r="J9" s="10">
        <v>14.98</v>
      </c>
      <c r="K9" s="9" t="str">
        <f t="shared" si="0"/>
        <v>Yes</v>
      </c>
    </row>
    <row r="10" spans="1:11" x14ac:dyDescent="0.25">
      <c r="A10" s="96" t="s">
        <v>825</v>
      </c>
      <c r="B10" s="35" t="s">
        <v>213</v>
      </c>
      <c r="C10" s="82">
        <v>505.22342106999997</v>
      </c>
      <c r="D10" s="9" t="str">
        <f>IF($B10="N/A","N/A",IF(C10&gt;15,"No",IF(C10&lt;-15,"No","Yes")))</f>
        <v>N/A</v>
      </c>
      <c r="E10" s="82">
        <v>897.76538804999996</v>
      </c>
      <c r="F10" s="9" t="str">
        <f>IF($B10="N/A","N/A",IF(E10&gt;15,"No",IF(E10&lt;-15,"No","Yes")))</f>
        <v>N/A</v>
      </c>
      <c r="G10" s="82">
        <v>880.51007668</v>
      </c>
      <c r="H10" s="9" t="str">
        <f>IF($B10="N/A","N/A",IF(G10&gt;15,"No",IF(G10&lt;-15,"No","Yes")))</f>
        <v>N/A</v>
      </c>
      <c r="I10" s="10">
        <v>77.7</v>
      </c>
      <c r="J10" s="10">
        <v>-1.92</v>
      </c>
      <c r="K10" s="9" t="str">
        <f t="shared" si="0"/>
        <v>Yes</v>
      </c>
    </row>
    <row r="11" spans="1:11" x14ac:dyDescent="0.25">
      <c r="A11" s="96" t="s">
        <v>309</v>
      </c>
      <c r="B11" s="35" t="s">
        <v>219</v>
      </c>
      <c r="C11" s="9">
        <v>1.4923156878999999</v>
      </c>
      <c r="D11" s="9" t="str">
        <f>IF($B11="N/A","N/A",IF(C11&gt;10,"No",IF(C11&lt;=0,"No","Yes")))</f>
        <v>Yes</v>
      </c>
      <c r="E11" s="9">
        <v>1.0583889757</v>
      </c>
      <c r="F11" s="9" t="str">
        <f>IF($B11="N/A","N/A",IF(E11&gt;10,"No",IF(E11&lt;=0,"No","Yes")))</f>
        <v>Yes</v>
      </c>
      <c r="G11" s="9">
        <v>0.8013737836</v>
      </c>
      <c r="H11" s="9" t="str">
        <f>IF($B11="N/A","N/A",IF(G11&gt;10,"No",IF(G11&lt;=0,"No","Yes")))</f>
        <v>Yes</v>
      </c>
      <c r="I11" s="10">
        <v>-29.1</v>
      </c>
      <c r="J11" s="10">
        <v>-24.3</v>
      </c>
      <c r="K11" s="9" t="str">
        <f t="shared" si="0"/>
        <v>Yes</v>
      </c>
    </row>
    <row r="12" spans="1:11" x14ac:dyDescent="0.25">
      <c r="A12" s="96" t="s">
        <v>826</v>
      </c>
      <c r="B12" s="35" t="s">
        <v>213</v>
      </c>
      <c r="C12" s="82">
        <v>4501.2636816000004</v>
      </c>
      <c r="D12" s="9" t="str">
        <f>IF($B12="N/A","N/A",IF(C12&gt;15,"No",IF(C12&lt;-15,"No","Yes")))</f>
        <v>N/A</v>
      </c>
      <c r="E12" s="82">
        <v>4027.0671140999998</v>
      </c>
      <c r="F12" s="9" t="str">
        <f>IF($B12="N/A","N/A",IF(E12&gt;15,"No",IF(E12&lt;-15,"No","Yes")))</f>
        <v>N/A</v>
      </c>
      <c r="G12" s="82">
        <v>3209.7142856999999</v>
      </c>
      <c r="H12" s="9" t="str">
        <f>IF($B12="N/A","N/A",IF(G12&gt;15,"No",IF(G12&lt;-15,"No","Yes")))</f>
        <v>N/A</v>
      </c>
      <c r="I12" s="10">
        <v>-10.5</v>
      </c>
      <c r="J12" s="10">
        <v>-20.3</v>
      </c>
      <c r="K12" s="9" t="str">
        <f t="shared" si="0"/>
        <v>Yes</v>
      </c>
    </row>
    <row r="13" spans="1:11" x14ac:dyDescent="0.25">
      <c r="A13" s="96" t="s">
        <v>310</v>
      </c>
      <c r="B13" s="35" t="s">
        <v>214</v>
      </c>
      <c r="C13" s="8">
        <v>99.992575544000005</v>
      </c>
      <c r="D13" s="9" t="str">
        <f>IF($B13="N/A","N/A",IF(C13&gt;100,"No",IF(C13&lt;95,"No","Yes")))</f>
        <v>Yes</v>
      </c>
      <c r="E13" s="8">
        <v>100</v>
      </c>
      <c r="F13" s="9" t="str">
        <f>IF($B13="N/A","N/A",IF(E13&gt;100,"No",IF(E13&lt;95,"No","Yes")))</f>
        <v>Yes</v>
      </c>
      <c r="G13" s="8">
        <v>99.992844876999996</v>
      </c>
      <c r="H13" s="9" t="str">
        <f>IF($B13="N/A","N/A",IF(G13&gt;100,"No",IF(G13&lt;95,"No","Yes")))</f>
        <v>Yes</v>
      </c>
      <c r="I13" s="10">
        <v>7.4000000000000003E-3</v>
      </c>
      <c r="J13" s="10">
        <v>-7.0000000000000001E-3</v>
      </c>
      <c r="K13" s="9" t="str">
        <f t="shared" si="0"/>
        <v>Yes</v>
      </c>
    </row>
    <row r="14" spans="1:11" x14ac:dyDescent="0.25">
      <c r="A14" s="96" t="s">
        <v>827</v>
      </c>
      <c r="B14" s="35" t="s">
        <v>220</v>
      </c>
      <c r="C14" s="8">
        <v>1.1003861004</v>
      </c>
      <c r="D14" s="9" t="str">
        <f>IF($B14="N/A","N/A",IF(C14&gt;1,"Yes","No"))</f>
        <v>Yes</v>
      </c>
      <c r="E14" s="8">
        <v>1.1039210115</v>
      </c>
      <c r="F14" s="9" t="str">
        <f>IF($B14="N/A","N/A",IF(E14&gt;1,"Yes","No"))</f>
        <v>Yes</v>
      </c>
      <c r="G14" s="8">
        <v>1.0914490160999999</v>
      </c>
      <c r="H14" s="9" t="str">
        <f>IF($B14="N/A","N/A",IF(G14&gt;1,"Yes","No"))</f>
        <v>Yes</v>
      </c>
      <c r="I14" s="10">
        <v>0.32119999999999999</v>
      </c>
      <c r="J14" s="10">
        <v>-1.1299999999999999</v>
      </c>
      <c r="K14" s="9" t="str">
        <f t="shared" si="0"/>
        <v>Yes</v>
      </c>
    </row>
    <row r="15" spans="1:11" x14ac:dyDescent="0.25">
      <c r="A15" s="96" t="s">
        <v>311</v>
      </c>
      <c r="B15" s="35" t="s">
        <v>214</v>
      </c>
      <c r="C15" s="8">
        <v>99.680748385000001</v>
      </c>
      <c r="D15" s="9" t="str">
        <f>IF($B15="N/A","N/A",IF(C15&gt;100,"No",IF(C15&lt;95,"No","Yes")))</f>
        <v>Yes</v>
      </c>
      <c r="E15" s="8">
        <v>99.694558885999996</v>
      </c>
      <c r="F15" s="9" t="str">
        <f>IF($B15="N/A","N/A",IF(E15&gt;100,"No",IF(E15&lt;95,"No","Yes")))</f>
        <v>Yes</v>
      </c>
      <c r="G15" s="8">
        <v>99.706639953999996</v>
      </c>
      <c r="H15" s="9" t="str">
        <f>IF($B15="N/A","N/A",IF(G15&gt;100,"No",IF(G15&lt;95,"No","Yes")))</f>
        <v>Yes</v>
      </c>
      <c r="I15" s="10">
        <v>1.3899999999999999E-2</v>
      </c>
      <c r="J15" s="10">
        <v>1.21E-2</v>
      </c>
      <c r="K15" s="9" t="str">
        <f t="shared" si="0"/>
        <v>Yes</v>
      </c>
    </row>
    <row r="16" spans="1:11" x14ac:dyDescent="0.25">
      <c r="A16" s="96" t="s">
        <v>828</v>
      </c>
      <c r="B16" s="35" t="s">
        <v>221</v>
      </c>
      <c r="C16" s="8">
        <v>7.4337107105999998</v>
      </c>
      <c r="D16" s="9" t="str">
        <f>IF($B16="N/A","N/A",IF(C16&gt;3,"Yes","No"))</f>
        <v>Yes</v>
      </c>
      <c r="E16" s="8">
        <v>7.6158888493000001</v>
      </c>
      <c r="F16" s="9" t="str">
        <f>IF($B16="N/A","N/A",IF(E16&gt;3,"Yes","No"))</f>
        <v>Yes</v>
      </c>
      <c r="G16" s="8">
        <v>7.4868317187000004</v>
      </c>
      <c r="H16" s="9" t="str">
        <f>IF($B16="N/A","N/A",IF(G16&gt;3,"Yes","No"))</f>
        <v>Yes</v>
      </c>
      <c r="I16" s="10">
        <v>2.4510000000000001</v>
      </c>
      <c r="J16" s="10">
        <v>-1.69</v>
      </c>
      <c r="K16" s="9" t="str">
        <f t="shared" si="0"/>
        <v>Yes</v>
      </c>
    </row>
    <row r="17" spans="1:11" x14ac:dyDescent="0.25">
      <c r="A17" s="96" t="s">
        <v>829</v>
      </c>
      <c r="B17" s="35" t="s">
        <v>222</v>
      </c>
      <c r="C17" s="8">
        <v>4.5724255698</v>
      </c>
      <c r="D17" s="9" t="str">
        <f>IF($B17="N/A","N/A",IF(C17&gt;=8,"No",IF(C17&lt;2,"No","Yes")))</f>
        <v>Yes</v>
      </c>
      <c r="E17" s="8">
        <v>4.7078420230000004</v>
      </c>
      <c r="F17" s="9" t="str">
        <f>IF($B17="N/A","N/A",IF(E17&gt;=8,"No",IF(E17&lt;2,"No","Yes")))</f>
        <v>Yes</v>
      </c>
      <c r="G17" s="8">
        <v>4.7608042358000002</v>
      </c>
      <c r="H17" s="9" t="str">
        <f>IF($B17="N/A","N/A",IF(G17&gt;=8,"No",IF(G17&lt;2,"No","Yes")))</f>
        <v>Yes</v>
      </c>
      <c r="I17" s="10">
        <v>2.9620000000000002</v>
      </c>
      <c r="J17" s="10">
        <v>1.125</v>
      </c>
      <c r="K17" s="9" t="str">
        <f t="shared" si="0"/>
        <v>Yes</v>
      </c>
    </row>
    <row r="18" spans="1:11" x14ac:dyDescent="0.25">
      <c r="A18" s="96" t="s">
        <v>830</v>
      </c>
      <c r="B18" s="35" t="s">
        <v>222</v>
      </c>
      <c r="C18" s="8">
        <v>12.963991388</v>
      </c>
      <c r="D18" s="9" t="str">
        <f>IF($B18="N/A","N/A",IF(C18&gt;=8,"No",IF(C18&lt;2,"No","Yes")))</f>
        <v>No</v>
      </c>
      <c r="E18" s="8">
        <v>8.1831936355000003</v>
      </c>
      <c r="F18" s="9" t="str">
        <f>IF($B18="N/A","N/A",IF(E18&gt;=8,"No",IF(E18&lt;2,"No","Yes")))</f>
        <v>No</v>
      </c>
      <c r="G18" s="8">
        <v>9.5930165999000003</v>
      </c>
      <c r="H18" s="9" t="str">
        <f>IF($B18="N/A","N/A",IF(G18&gt;=8,"No",IF(G18&lt;2,"No","Yes")))</f>
        <v>No</v>
      </c>
      <c r="I18" s="10">
        <v>-36.9</v>
      </c>
      <c r="J18" s="10">
        <v>17.23</v>
      </c>
      <c r="K18" s="9" t="str">
        <f t="shared" si="0"/>
        <v>Yes</v>
      </c>
    </row>
    <row r="19" spans="1:11" x14ac:dyDescent="0.25">
      <c r="A19" s="96" t="s">
        <v>312</v>
      </c>
      <c r="B19" s="35" t="s">
        <v>223</v>
      </c>
      <c r="C19" s="8">
        <v>99.443165788000002</v>
      </c>
      <c r="D19" s="9" t="str">
        <f>IF(OR($B19="N/A",$C19="N/A"),"N/A",IF(C19&gt;100,"No",IF(C19&lt;98,"No","Yes")))</f>
        <v>Yes</v>
      </c>
      <c r="E19" s="8">
        <v>99.509873561999996</v>
      </c>
      <c r="F19" s="9" t="str">
        <f>IF(OR($B19="N/A",$E19="N/A"),"N/A",IF(E19&gt;100,"No",IF(E19&lt;98,"No","Yes")))</f>
        <v>Yes</v>
      </c>
      <c r="G19" s="8">
        <v>99.420435030999997</v>
      </c>
      <c r="H19" s="9" t="str">
        <f>IF($B19="N/A","N/A",IF(G19&gt;100,"No",IF(G19&lt;98,"No","Yes")))</f>
        <v>Yes</v>
      </c>
      <c r="I19" s="10">
        <v>6.7100000000000007E-2</v>
      </c>
      <c r="J19" s="10">
        <v>-0.09</v>
      </c>
      <c r="K19" s="9" t="str">
        <f t="shared" si="0"/>
        <v>Yes</v>
      </c>
    </row>
    <row r="20" spans="1:11" x14ac:dyDescent="0.25">
      <c r="A20" s="96" t="s">
        <v>31</v>
      </c>
      <c r="B20" s="51" t="s">
        <v>214</v>
      </c>
      <c r="C20" s="8">
        <v>99.443165788000002</v>
      </c>
      <c r="D20" s="9" t="str">
        <f>IF($B20="N/A","N/A",IF(C20&gt;100,"No",IF(C20&lt;95,"No","Yes")))</f>
        <v>Yes</v>
      </c>
      <c r="E20" s="8">
        <v>99.509873561999996</v>
      </c>
      <c r="F20" s="9" t="str">
        <f>IF($B20="N/A","N/A",IF(E20&gt;100,"No",IF(E20&lt;95,"No","Yes")))</f>
        <v>Yes</v>
      </c>
      <c r="G20" s="8">
        <v>99.420435030999997</v>
      </c>
      <c r="H20" s="9" t="str">
        <f>IF($B20="N/A","N/A",IF(G20&gt;100,"No",IF(G20&lt;95,"No","Yes")))</f>
        <v>Yes</v>
      </c>
      <c r="I20" s="10">
        <v>6.7100000000000007E-2</v>
      </c>
      <c r="J20" s="10">
        <v>-0.09</v>
      </c>
      <c r="K20" s="9" t="str">
        <f t="shared" si="0"/>
        <v>Yes</v>
      </c>
    </row>
    <row r="21" spans="1:11" x14ac:dyDescent="0.25">
      <c r="A21" s="96" t="s">
        <v>313</v>
      </c>
      <c r="B21" s="35" t="s">
        <v>214</v>
      </c>
      <c r="C21" s="8">
        <v>99.443165788000002</v>
      </c>
      <c r="D21" s="9" t="str">
        <f>IF($B21="N/A","N/A",IF(C21&gt;100,"No",IF(C21&lt;95,"No","Yes")))</f>
        <v>Yes</v>
      </c>
      <c r="E21" s="8">
        <v>99.509873561999996</v>
      </c>
      <c r="F21" s="9" t="str">
        <f>IF($B21="N/A","N/A",IF(E21&gt;100,"No",IF(E21&lt;95,"No","Yes")))</f>
        <v>Yes</v>
      </c>
      <c r="G21" s="8">
        <v>99.420435030999997</v>
      </c>
      <c r="H21" s="9" t="str">
        <f>IF($B21="N/A","N/A",IF(G21&gt;100,"No",IF(G21&lt;95,"No","Yes")))</f>
        <v>Yes</v>
      </c>
      <c r="I21" s="10">
        <v>6.7100000000000007E-2</v>
      </c>
      <c r="J21" s="10">
        <v>-0.09</v>
      </c>
      <c r="K21" s="9" t="str">
        <f t="shared" si="0"/>
        <v>Yes</v>
      </c>
    </row>
    <row r="22" spans="1:11" x14ac:dyDescent="0.25">
      <c r="A22" s="96" t="s">
        <v>1708</v>
      </c>
      <c r="B22" s="35" t="s">
        <v>224</v>
      </c>
      <c r="C22" s="8">
        <v>0.5716831242</v>
      </c>
      <c r="D22" s="9" t="str">
        <f>IF($B22="N/A","N/A",IF(C22&gt;5,"No",IF(C22&lt;=0,"No","Yes")))</f>
        <v>Yes</v>
      </c>
      <c r="E22" s="8">
        <v>0.54695269209999997</v>
      </c>
      <c r="F22" s="9" t="str">
        <f>IF($B22="N/A","N/A",IF(E22&gt;5,"No",IF(E22&lt;=0,"No","Yes")))</f>
        <v>Yes</v>
      </c>
      <c r="G22" s="8">
        <v>0.60103033770000003</v>
      </c>
      <c r="H22" s="9" t="str">
        <f>IF($B22="N/A","N/A",IF(G22&gt;5,"No",IF(G22&lt;=0,"No","Yes")))</f>
        <v>Yes</v>
      </c>
      <c r="I22" s="10">
        <v>-4.33</v>
      </c>
      <c r="J22" s="10">
        <v>9.8870000000000005</v>
      </c>
      <c r="K22" s="9" t="str">
        <f t="shared" si="0"/>
        <v>Yes</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5.2773034374999996</v>
      </c>
      <c r="D24" s="9" t="str">
        <f>IF($B24="N/A","N/A",IF(C24&gt;=2,"Yes","No"))</f>
        <v>Yes</v>
      </c>
      <c r="E24" s="8">
        <v>5.4421082539999999</v>
      </c>
      <c r="F24" s="9" t="str">
        <f>IF($B24="N/A","N/A",IF(E24&gt;=2,"Yes","No"))</f>
        <v>Yes</v>
      </c>
      <c r="G24" s="8">
        <v>5.5010017172000003</v>
      </c>
      <c r="H24" s="9" t="str">
        <f>IF($B24="N/A","N/A",IF(G24&gt;=2,"Yes","No"))</f>
        <v>Yes</v>
      </c>
      <c r="I24" s="10">
        <v>3.1230000000000002</v>
      </c>
      <c r="J24" s="10">
        <v>1.0820000000000001</v>
      </c>
      <c r="K24" s="9" t="str">
        <f t="shared" si="0"/>
        <v>Yes</v>
      </c>
    </row>
    <row r="25" spans="1:11" x14ac:dyDescent="0.25">
      <c r="A25" s="96" t="s">
        <v>832</v>
      </c>
      <c r="B25" s="35" t="s">
        <v>226</v>
      </c>
      <c r="C25" s="8">
        <v>4.0611775187000001</v>
      </c>
      <c r="D25" s="9" t="str">
        <f>IF($B25="N/A","N/A",IF(C25&gt;30,"No",IF(C25&lt;5,"No","Yes")))</f>
        <v>No</v>
      </c>
      <c r="E25" s="8">
        <v>4.4750674812</v>
      </c>
      <c r="F25" s="9" t="str">
        <f>IF($B25="N/A","N/A",IF(E25&gt;30,"No",IF(E25&lt;5,"No","Yes")))</f>
        <v>No</v>
      </c>
      <c r="G25" s="8">
        <v>4.5077275328999997</v>
      </c>
      <c r="H25" s="9" t="str">
        <f>IF($B25="N/A","N/A",IF(G25&gt;30,"No",IF(G25&lt;5,"No","Yes")))</f>
        <v>No</v>
      </c>
      <c r="I25" s="10">
        <v>10.19</v>
      </c>
      <c r="J25" s="10">
        <v>0.7298</v>
      </c>
      <c r="K25" s="9" t="str">
        <f t="shared" si="0"/>
        <v>Yes</v>
      </c>
    </row>
    <row r="26" spans="1:11" x14ac:dyDescent="0.25">
      <c r="A26" s="96" t="s">
        <v>833</v>
      </c>
      <c r="B26" s="35" t="s">
        <v>227</v>
      </c>
      <c r="C26" s="8">
        <v>18.991758854</v>
      </c>
      <c r="D26" s="9" t="str">
        <f>IF($B26="N/A","N/A",IF(C26&gt;75,"No",IF(C26&lt;15,"No","Yes")))</f>
        <v>Yes</v>
      </c>
      <c r="E26" s="8">
        <v>19.278306577999999</v>
      </c>
      <c r="F26" s="9" t="str">
        <f>IF($B26="N/A","N/A",IF(E26&gt;75,"No",IF(E26&lt;15,"No","Yes")))</f>
        <v>Yes</v>
      </c>
      <c r="G26" s="8">
        <v>18.724957068999998</v>
      </c>
      <c r="H26" s="9" t="str">
        <f>IF($B26="N/A","N/A",IF(G26&gt;75,"No",IF(G26&lt;15,"No","Yes")))</f>
        <v>Yes</v>
      </c>
      <c r="I26" s="10">
        <v>1.5089999999999999</v>
      </c>
      <c r="J26" s="10">
        <v>-2.87</v>
      </c>
      <c r="K26" s="9" t="str">
        <f t="shared" si="0"/>
        <v>Yes</v>
      </c>
    </row>
    <row r="27" spans="1:11" x14ac:dyDescent="0.25">
      <c r="A27" s="96" t="s">
        <v>834</v>
      </c>
      <c r="B27" s="35" t="s">
        <v>228</v>
      </c>
      <c r="C27" s="8">
        <v>76.947063627999995</v>
      </c>
      <c r="D27" s="9" t="str">
        <f>IF($B27="N/A","N/A",IF(C27&gt;70,"No",IF(C27&lt;25,"No","Yes")))</f>
        <v>No</v>
      </c>
      <c r="E27" s="8">
        <v>76.246625941000005</v>
      </c>
      <c r="F27" s="9" t="str">
        <f>IF($B27="N/A","N/A",IF(E27&gt;70,"No",IF(E27&lt;25,"No","Yes")))</f>
        <v>No</v>
      </c>
      <c r="G27" s="8">
        <v>76.767315397999994</v>
      </c>
      <c r="H27" s="9" t="str">
        <f>IF($B27="N/A","N/A",IF(G27&gt;70,"No",IF(G27&lt;25,"No","Yes")))</f>
        <v>No</v>
      </c>
      <c r="I27" s="10">
        <v>-0.91</v>
      </c>
      <c r="J27" s="10">
        <v>0.68289999999999995</v>
      </c>
      <c r="K27" s="9" t="str">
        <f t="shared" si="0"/>
        <v>Yes</v>
      </c>
    </row>
    <row r="28" spans="1:11" x14ac:dyDescent="0.25">
      <c r="A28" s="96" t="s">
        <v>318</v>
      </c>
      <c r="B28" s="35" t="s">
        <v>229</v>
      </c>
      <c r="C28" s="8">
        <v>58.230009652</v>
      </c>
      <c r="D28" s="9" t="str">
        <f>IF($B28="N/A","N/A",IF(C28&gt;70,"No",IF(C28&lt;35,"No","Yes")))</f>
        <v>Yes</v>
      </c>
      <c r="E28" s="8">
        <v>58.602074158000001</v>
      </c>
      <c r="F28" s="9" t="str">
        <f>IF($B28="N/A","N/A",IF(E28&gt;70,"No",IF(E28&lt;35,"No","Yes")))</f>
        <v>Yes</v>
      </c>
      <c r="G28" s="8">
        <v>57.970807098000002</v>
      </c>
      <c r="H28" s="9" t="str">
        <f>IF($B28="N/A","N/A",IF(G28&gt;70,"No",IF(G28&lt;35,"No","Yes")))</f>
        <v>Yes</v>
      </c>
      <c r="I28" s="10">
        <v>0.63900000000000001</v>
      </c>
      <c r="J28" s="10">
        <v>-1.08</v>
      </c>
      <c r="K28" s="9" t="str">
        <f t="shared" si="0"/>
        <v>Yes</v>
      </c>
    </row>
    <row r="29" spans="1:11" x14ac:dyDescent="0.25">
      <c r="A29" s="96" t="s">
        <v>835</v>
      </c>
      <c r="B29" s="35" t="s">
        <v>220</v>
      </c>
      <c r="C29" s="8">
        <v>2.2286115007</v>
      </c>
      <c r="D29" s="9" t="str">
        <f>IF($B29="N/A","N/A",IF(C29&gt;1,"Yes","No"))</f>
        <v>Yes</v>
      </c>
      <c r="E29" s="8">
        <v>2.2701818182000002</v>
      </c>
      <c r="F29" s="9" t="str">
        <f>IF($B29="N/A","N/A",IF(E29&gt;1,"Yes","No"))</f>
        <v>Yes</v>
      </c>
      <c r="G29" s="8">
        <v>2.2325351764999999</v>
      </c>
      <c r="H29" s="9" t="str">
        <f>IF($B29="N/A","N/A",IF(G29&gt;1,"Yes","No"))</f>
        <v>Yes</v>
      </c>
      <c r="I29" s="10">
        <v>1.865</v>
      </c>
      <c r="J29" s="10">
        <v>-1.66</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99.987249777000002</v>
      </c>
      <c r="D31" s="9" t="str">
        <f>IF($B31="N/A","N/A",IF(C31&gt;15,"No",IF(C31&lt;-15,"No","Yes")))</f>
        <v>N/A</v>
      </c>
      <c r="E31" s="8">
        <v>100</v>
      </c>
      <c r="F31" s="9" t="str">
        <f>IF($B31="N/A","N/A",IF(E31&gt;15,"No",IF(E31&lt;-15,"No","Yes")))</f>
        <v>N/A</v>
      </c>
      <c r="G31" s="8">
        <v>100</v>
      </c>
      <c r="H31" s="9" t="str">
        <f>IF($B31="N/A","N/A",IF(G31&gt;15,"No",IF(G31&lt;-15,"No","Yes")))</f>
        <v>N/A</v>
      </c>
      <c r="I31" s="10">
        <v>1.2800000000000001E-2</v>
      </c>
      <c r="J31" s="10">
        <v>0</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99.974496302000006</v>
      </c>
      <c r="D33" s="9" t="str">
        <f>IF($B33="N/A","N/A",IF(C33&gt;15,"No",IF(C33&lt;-15,"No","Yes")))</f>
        <v>N/A</v>
      </c>
      <c r="E33" s="8">
        <v>100</v>
      </c>
      <c r="F33" s="9" t="str">
        <f>IF($B33="N/A","N/A",IF(E33&gt;15,"No",IF(E33&lt;-15,"No","Yes")))</f>
        <v>N/A</v>
      </c>
      <c r="G33" s="8">
        <v>100</v>
      </c>
      <c r="H33" s="9" t="str">
        <f>IF($B33="N/A","N/A",IF(G33&gt;15,"No",IF(G33&lt;-15,"No","Yes")))</f>
        <v>N/A</v>
      </c>
      <c r="I33" s="10">
        <v>2.5499999999999998E-2</v>
      </c>
      <c r="J33" s="10">
        <v>0</v>
      </c>
      <c r="K33" s="9" t="str">
        <f t="shared" si="0"/>
        <v>Yes</v>
      </c>
    </row>
    <row r="34" spans="1:11" x14ac:dyDescent="0.25">
      <c r="A34" s="96" t="s">
        <v>322</v>
      </c>
      <c r="B34" s="35" t="s">
        <v>230</v>
      </c>
      <c r="C34" s="8">
        <v>99.435741332000006</v>
      </c>
      <c r="D34" s="9" t="str">
        <f>IF($B34="N/A","N/A",IF(C34&gt;=90,"Yes","No"))</f>
        <v>Yes</v>
      </c>
      <c r="E34" s="8">
        <v>99.573803096999995</v>
      </c>
      <c r="F34" s="9" t="str">
        <f>IF($B34="N/A","N/A",IF(E34&gt;=90,"Yes","No"))</f>
        <v>Yes</v>
      </c>
      <c r="G34" s="8">
        <v>99.298797938999996</v>
      </c>
      <c r="H34" s="9" t="str">
        <f>IF($B34="N/A","N/A",IF(G34&gt;=90,"Yes","No"))</f>
        <v>Yes</v>
      </c>
      <c r="I34" s="10">
        <v>0.13880000000000001</v>
      </c>
      <c r="J34" s="10">
        <v>-0.27600000000000002</v>
      </c>
      <c r="K34" s="9" t="str">
        <f t="shared" si="0"/>
        <v>Yes</v>
      </c>
    </row>
    <row r="35" spans="1:11" x14ac:dyDescent="0.25">
      <c r="A35" s="96" t="s">
        <v>323</v>
      </c>
      <c r="B35" s="35" t="s">
        <v>213</v>
      </c>
      <c r="C35" s="8">
        <v>19.578290890000002</v>
      </c>
      <c r="D35" s="9" t="str">
        <f>IF($B35="N/A","N/A",IF(C35&gt;15,"No",IF(C35&lt;-15,"No","Yes")))</f>
        <v>N/A</v>
      </c>
      <c r="E35" s="8">
        <v>19.462991901999999</v>
      </c>
      <c r="F35" s="9" t="str">
        <f>IF($B35="N/A","N/A",IF(E35&gt;15,"No",IF(E35&lt;-15,"No","Yes")))</f>
        <v>N/A</v>
      </c>
      <c r="G35" s="8">
        <v>18.732112191999999</v>
      </c>
      <c r="H35" s="9" t="str">
        <f>IF($B35="N/A","N/A",IF(G35&gt;15,"No",IF(G35&lt;-15,"No","Yes")))</f>
        <v>N/A</v>
      </c>
      <c r="I35" s="10">
        <v>-0.58899999999999997</v>
      </c>
      <c r="J35" s="10">
        <v>-3.76</v>
      </c>
      <c r="K35" s="9" t="str">
        <f t="shared" si="0"/>
        <v>Yes</v>
      </c>
    </row>
    <row r="36" spans="1:11" ht="25" x14ac:dyDescent="0.25">
      <c r="A36" s="96" t="s">
        <v>369</v>
      </c>
      <c r="B36" s="35" t="s">
        <v>213</v>
      </c>
      <c r="C36" s="8">
        <v>20.758779419</v>
      </c>
      <c r="D36" s="9" t="str">
        <f>IF($B36="N/A","N/A",IF(C36&gt;15,"No",IF(C36&lt;-15,"No","Yes")))</f>
        <v>N/A</v>
      </c>
      <c r="E36" s="8">
        <v>20.677653075999999</v>
      </c>
      <c r="F36" s="9" t="str">
        <f>IF($B36="N/A","N/A",IF(E36&gt;15,"No",IF(E36&lt;-15,"No","Yes")))</f>
        <v>N/A</v>
      </c>
      <c r="G36" s="8">
        <v>19.934172868000001</v>
      </c>
      <c r="H36" s="9" t="str">
        <f>IF($B36="N/A","N/A",IF(G36&gt;15,"No",IF(G36&lt;-15,"No","Yes")))</f>
        <v>N/A</v>
      </c>
      <c r="I36" s="10">
        <v>-0.39100000000000001</v>
      </c>
      <c r="J36" s="10">
        <v>-3.6</v>
      </c>
      <c r="K36" s="9" t="str">
        <f t="shared" si="0"/>
        <v>Yes</v>
      </c>
    </row>
    <row r="37" spans="1:11" x14ac:dyDescent="0.25">
      <c r="A37" s="96" t="s">
        <v>374</v>
      </c>
      <c r="B37" s="35" t="s">
        <v>231</v>
      </c>
      <c r="C37" s="8">
        <v>72.470116563999994</v>
      </c>
      <c r="D37" s="9" t="str">
        <f>IF($B37="N/A","N/A",IF(C37&gt;90,"No",IF(C37&lt;75,"No","Yes")))</f>
        <v>No</v>
      </c>
      <c r="E37" s="8">
        <v>73.845716721000002</v>
      </c>
      <c r="F37" s="9" t="str">
        <f>IF($B37="N/A","N/A",IF(E37&gt;90,"No",IF(E37&lt;75,"No","Yes")))</f>
        <v>No</v>
      </c>
      <c r="G37" s="8">
        <v>74.778191184999997</v>
      </c>
      <c r="H37" s="9" t="str">
        <f>IF($B37="N/A","N/A",IF(G37&gt;90,"No",IF(G37&lt;75,"No","Yes")))</f>
        <v>No</v>
      </c>
      <c r="I37" s="10">
        <v>1.8979999999999999</v>
      </c>
      <c r="J37" s="10">
        <v>1.2629999999999999</v>
      </c>
      <c r="K37" s="9" t="str">
        <f>IF(J37="Div by 0", "N/A", IF(J37="N/A","N/A", IF(J37&gt;30, "No", IF(J37&lt;-30, "No", "Yes"))))</f>
        <v>Yes</v>
      </c>
    </row>
    <row r="38" spans="1:11" x14ac:dyDescent="0.25">
      <c r="A38" s="96" t="s">
        <v>375</v>
      </c>
      <c r="B38" s="35" t="s">
        <v>232</v>
      </c>
      <c r="C38" s="8">
        <v>25.799985151000001</v>
      </c>
      <c r="D38" s="9" t="str">
        <f>IF($B38="N/A","N/A",IF(C38&gt;10,"No",IF(C38&lt;1,"No","Yes")))</f>
        <v>No</v>
      </c>
      <c r="E38" s="8">
        <v>24.264810342000001</v>
      </c>
      <c r="F38" s="9" t="str">
        <f>IF($B38="N/A","N/A",IF(E38&gt;10,"No",IF(E38&lt;1,"No","Yes")))</f>
        <v>No</v>
      </c>
      <c r="G38" s="8">
        <v>22.495706926</v>
      </c>
      <c r="H38" s="9" t="str">
        <f>IF($B38="N/A","N/A",IF(G38&gt;10,"No",IF(G38&lt;1,"No","Yes")))</f>
        <v>No</v>
      </c>
      <c r="I38" s="10">
        <v>-5.95</v>
      </c>
      <c r="J38" s="10">
        <v>-7.29</v>
      </c>
      <c r="K38" s="9" t="str">
        <f>IF(J38="Div by 0", "N/A", IF(J38="N/A","N/A", IF(J38&gt;30, "No", IF(J38&lt;-30, "No", "Yes"))))</f>
        <v>Yes</v>
      </c>
    </row>
    <row r="39" spans="1:11" x14ac:dyDescent="0.25">
      <c r="A39" s="96" t="s">
        <v>376</v>
      </c>
      <c r="B39" s="35" t="s">
        <v>233</v>
      </c>
      <c r="C39" s="8">
        <v>7.4244562000000004E-3</v>
      </c>
      <c r="D39" s="9" t="str">
        <f>IF($B39="N/A","N/A",IF(C39&gt;2,"No",IF(C39&lt;=0,"No","Yes")))</f>
        <v>Yes</v>
      </c>
      <c r="E39" s="8">
        <v>7.1032817000000002E-3</v>
      </c>
      <c r="F39" s="9" t="str">
        <f>IF($B39="N/A","N/A",IF(E39&gt;2,"No",IF(E39&lt;=0,"No","Yes")))</f>
        <v>Yes</v>
      </c>
      <c r="G39" s="8">
        <v>6.4396107600000002E-2</v>
      </c>
      <c r="H39" s="9" t="str">
        <f>IF($B39="N/A","N/A",IF(G39&gt;2,"No",IF(G39&lt;=0,"No","Yes")))</f>
        <v>Yes</v>
      </c>
      <c r="I39" s="10">
        <v>-4.33</v>
      </c>
      <c r="J39" s="10">
        <v>806.6</v>
      </c>
      <c r="K39" s="9" t="str">
        <f>IF(J39="Div by 0", "N/A", IF(J39="N/A","N/A", IF(J39&gt;30, "No", IF(J39&lt;-30, "No", "Yes"))))</f>
        <v>No</v>
      </c>
    </row>
    <row r="40" spans="1:11" x14ac:dyDescent="0.25">
      <c r="A40" s="96" t="s">
        <v>377</v>
      </c>
      <c r="B40" s="35" t="s">
        <v>234</v>
      </c>
      <c r="C40" s="8">
        <v>0.66820105429999999</v>
      </c>
      <c r="D40" s="9" t="str">
        <f>IF($B40="N/A","N/A",IF(C40&gt;3,"No",IF(C40&lt;=0,"No","Yes")))</f>
        <v>Yes</v>
      </c>
      <c r="E40" s="8">
        <v>0.71032817159999995</v>
      </c>
      <c r="F40" s="9" t="str">
        <f>IF($B40="N/A","N/A",IF(E40&gt;3,"No",IF(E40&lt;=0,"No","Yes")))</f>
        <v>Yes</v>
      </c>
      <c r="G40" s="8">
        <v>0.78706353750000002</v>
      </c>
      <c r="H40" s="9" t="str">
        <f>IF($B40="N/A","N/A",IF(G40&gt;3,"No",IF(G40&lt;=0,"No","Yes")))</f>
        <v>Yes</v>
      </c>
      <c r="I40" s="10">
        <v>6.3049999999999997</v>
      </c>
      <c r="J40" s="10">
        <v>10.8</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4042</v>
      </c>
      <c r="D6" s="9" t="str">
        <f>IF($B6="N/A","N/A",IF(C6&gt;15,"No",IF(C6&lt;-15,"No","Yes")))</f>
        <v>N/A</v>
      </c>
      <c r="E6" s="36">
        <v>4105</v>
      </c>
      <c r="F6" s="9" t="str">
        <f>IF($B6="N/A","N/A",IF(E6&gt;15,"No",IF(E6&lt;-15,"No","Yes")))</f>
        <v>N/A</v>
      </c>
      <c r="G6" s="36">
        <v>4057</v>
      </c>
      <c r="H6" s="9" t="str">
        <f>IF($B6="N/A","N/A",IF(G6&gt;15,"No",IF(G6&lt;-15,"No","Yes")))</f>
        <v>N/A</v>
      </c>
      <c r="I6" s="10">
        <v>1.5589999999999999</v>
      </c>
      <c r="J6" s="10">
        <v>-1.17</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1121.4181097999999</v>
      </c>
      <c r="D9" s="9" t="str">
        <f>IF($B9="N/A","N/A",IF(C9&gt;15,"No",IF(C9&lt;-15,"No","Yes")))</f>
        <v>N/A</v>
      </c>
      <c r="E9" s="82">
        <v>1180.2048721000001</v>
      </c>
      <c r="F9" s="9" t="str">
        <f>IF($B9="N/A","N/A",IF(E9&gt;15,"No",IF(E9&lt;-15,"No","Yes")))</f>
        <v>N/A</v>
      </c>
      <c r="G9" s="82">
        <v>1194.3643086</v>
      </c>
      <c r="H9" s="9" t="str">
        <f>IF($B9="N/A","N/A",IF(G9&gt;15,"No",IF(G9&lt;-15,"No","Yes")))</f>
        <v>N/A</v>
      </c>
      <c r="I9" s="10">
        <v>5.242</v>
      </c>
      <c r="J9" s="10">
        <v>1.2</v>
      </c>
      <c r="K9" s="9" t="str">
        <f t="shared" si="0"/>
        <v>Yes</v>
      </c>
    </row>
    <row r="10" spans="1:11" x14ac:dyDescent="0.25">
      <c r="A10" s="96" t="s">
        <v>309</v>
      </c>
      <c r="B10" s="35" t="s">
        <v>213</v>
      </c>
      <c r="C10" s="8">
        <v>1.4101929738000001</v>
      </c>
      <c r="D10" s="9" t="str">
        <f>IF($B10="N/A","N/A",IF(C10&gt;15,"No",IF(C10&lt;-15,"No","Yes")))</f>
        <v>N/A</v>
      </c>
      <c r="E10" s="8">
        <v>1.3641900121999999</v>
      </c>
      <c r="F10" s="9" t="str">
        <f>IF($B10="N/A","N/A",IF(E10&gt;15,"No",IF(E10&lt;-15,"No","Yes")))</f>
        <v>N/A</v>
      </c>
      <c r="G10" s="8">
        <v>0.69016514669999995</v>
      </c>
      <c r="H10" s="9" t="str">
        <f>IF($B10="N/A","N/A",IF(G10&gt;15,"No",IF(G10&lt;-15,"No","Yes")))</f>
        <v>N/A</v>
      </c>
      <c r="I10" s="10">
        <v>-3.26</v>
      </c>
      <c r="J10" s="10">
        <v>-49.4</v>
      </c>
      <c r="K10" s="9" t="str">
        <f t="shared" si="0"/>
        <v>No</v>
      </c>
    </row>
    <row r="11" spans="1:11" x14ac:dyDescent="0.25">
      <c r="A11" s="96" t="s">
        <v>826</v>
      </c>
      <c r="B11" s="35" t="s">
        <v>213</v>
      </c>
      <c r="C11" s="82">
        <v>722.9122807</v>
      </c>
      <c r="D11" s="9" t="str">
        <f>IF($B11="N/A","N/A",IF(C11&gt;15,"No",IF(C11&lt;-15,"No","Yes")))</f>
        <v>N/A</v>
      </c>
      <c r="E11" s="82">
        <v>756.82142856999997</v>
      </c>
      <c r="F11" s="9" t="str">
        <f>IF($B11="N/A","N/A",IF(E11&gt;15,"No",IF(E11&lt;-15,"No","Yes")))</f>
        <v>N/A</v>
      </c>
      <c r="G11" s="82">
        <v>720.17857143000003</v>
      </c>
      <c r="H11" s="9" t="str">
        <f>IF($B11="N/A","N/A",IF(G11&gt;15,"No",IF(G11&lt;-15,"No","Yes")))</f>
        <v>N/A</v>
      </c>
      <c r="I11" s="10">
        <v>4.6909999999999998</v>
      </c>
      <c r="J11" s="10">
        <v>-4.84</v>
      </c>
      <c r="K11" s="9" t="str">
        <f t="shared" si="0"/>
        <v>Yes</v>
      </c>
    </row>
    <row r="12" spans="1:11" x14ac:dyDescent="0.25">
      <c r="A12" s="96" t="s">
        <v>310</v>
      </c>
      <c r="B12" s="35" t="s">
        <v>214</v>
      </c>
      <c r="C12" s="8">
        <v>99.604156357999997</v>
      </c>
      <c r="D12" s="9" t="str">
        <f>IF($B12="N/A","N/A",IF(C12&gt;100,"No",IF(C12&lt;95,"No","Yes")))</f>
        <v>Yes</v>
      </c>
      <c r="E12" s="8">
        <v>99.975639463999997</v>
      </c>
      <c r="F12" s="9" t="str">
        <f>IF($B12="N/A","N/A",IF(E12&gt;100,"No",IF(E12&lt;95,"No","Yes")))</f>
        <v>Yes</v>
      </c>
      <c r="G12" s="8">
        <v>99.950702489999998</v>
      </c>
      <c r="H12" s="9" t="str">
        <f>IF($B12="N/A","N/A",IF(G12&gt;100,"No",IF(G12&lt;95,"No","Yes")))</f>
        <v>Yes</v>
      </c>
      <c r="I12" s="10">
        <v>0.373</v>
      </c>
      <c r="J12" s="10">
        <v>-2.5000000000000001E-2</v>
      </c>
      <c r="K12" s="9" t="str">
        <f t="shared" si="0"/>
        <v>Yes</v>
      </c>
    </row>
    <row r="13" spans="1:11" x14ac:dyDescent="0.25">
      <c r="A13" s="96" t="s">
        <v>827</v>
      </c>
      <c r="B13" s="35" t="s">
        <v>220</v>
      </c>
      <c r="C13" s="8">
        <v>1.1579731743999999</v>
      </c>
      <c r="D13" s="9" t="str">
        <f>IF($B13="N/A","N/A",IF(C13&gt;1,"Yes","No"))</f>
        <v>Yes</v>
      </c>
      <c r="E13" s="8">
        <v>1.1530214425</v>
      </c>
      <c r="F13" s="9" t="str">
        <f>IF($B13="N/A","N/A",IF(E13&gt;1,"Yes","No"))</f>
        <v>Yes</v>
      </c>
      <c r="G13" s="8">
        <v>1.1528976572</v>
      </c>
      <c r="H13" s="9" t="str">
        <f>IF($B13="N/A","N/A",IF(G13&gt;1,"Yes","No"))</f>
        <v>Yes</v>
      </c>
      <c r="I13" s="10">
        <v>-0.42799999999999999</v>
      </c>
      <c r="J13" s="10">
        <v>-1.0999999999999999E-2</v>
      </c>
      <c r="K13" s="9" t="str">
        <f t="shared" si="0"/>
        <v>Yes</v>
      </c>
    </row>
    <row r="14" spans="1:11" x14ac:dyDescent="0.25">
      <c r="A14" s="96" t="s">
        <v>311</v>
      </c>
      <c r="B14" s="35" t="s">
        <v>214</v>
      </c>
      <c r="C14" s="8">
        <v>99.233052943999994</v>
      </c>
      <c r="D14" s="9" t="str">
        <f>IF($B14="N/A","N/A",IF(C14&gt;100,"No",IF(C14&lt;95,"No","Yes")))</f>
        <v>Yes</v>
      </c>
      <c r="E14" s="8">
        <v>98.757612667000004</v>
      </c>
      <c r="F14" s="9" t="str">
        <f>IF($B14="N/A","N/A",IF(E14&gt;100,"No",IF(E14&lt;95,"No","Yes")))</f>
        <v>Yes</v>
      </c>
      <c r="G14" s="8">
        <v>99.852107469000003</v>
      </c>
      <c r="H14" s="9" t="str">
        <f>IF($B14="N/A","N/A",IF(G14&gt;100,"No",IF(G14&lt;95,"No","Yes")))</f>
        <v>Yes</v>
      </c>
      <c r="I14" s="10">
        <v>-0.47899999999999998</v>
      </c>
      <c r="J14" s="10">
        <v>1.1080000000000001</v>
      </c>
      <c r="K14" s="9" t="str">
        <f t="shared" si="0"/>
        <v>Yes</v>
      </c>
    </row>
    <row r="15" spans="1:11" x14ac:dyDescent="0.25">
      <c r="A15" s="96" t="s">
        <v>828</v>
      </c>
      <c r="B15" s="35" t="s">
        <v>221</v>
      </c>
      <c r="C15" s="8">
        <v>10.216903515</v>
      </c>
      <c r="D15" s="9" t="str">
        <f>IF($B15="N/A","N/A",IF(C15&gt;3,"Yes","No"))</f>
        <v>Yes</v>
      </c>
      <c r="E15" s="8">
        <v>10.522446966</v>
      </c>
      <c r="F15" s="9" t="str">
        <f>IF($B15="N/A","N/A",IF(E15&gt;3,"Yes","No"))</f>
        <v>Yes</v>
      </c>
      <c r="G15" s="8">
        <v>10.374228585999999</v>
      </c>
      <c r="H15" s="9" t="str">
        <f>IF($B15="N/A","N/A",IF(G15&gt;3,"Yes","No"))</f>
        <v>Yes</v>
      </c>
      <c r="I15" s="10">
        <v>2.9910000000000001</v>
      </c>
      <c r="J15" s="10">
        <v>-1.41</v>
      </c>
      <c r="K15" s="9" t="str">
        <f t="shared" si="0"/>
        <v>Yes</v>
      </c>
    </row>
    <row r="16" spans="1:11" x14ac:dyDescent="0.25">
      <c r="A16" s="96" t="s">
        <v>829</v>
      </c>
      <c r="B16" s="35" t="s">
        <v>222</v>
      </c>
      <c r="C16" s="8">
        <v>5.3090054429000002</v>
      </c>
      <c r="D16" s="9" t="str">
        <f>IF($B16="N/A","N/A",IF(C16&gt;=8,"No",IF(C16&lt;2,"No","Yes")))</f>
        <v>Yes</v>
      </c>
      <c r="E16" s="8">
        <v>5.1700365408</v>
      </c>
      <c r="F16" s="9" t="str">
        <f>IF($B16="N/A","N/A",IF(E16&gt;=8,"No",IF(E16&lt;2,"No","Yes")))</f>
        <v>Yes</v>
      </c>
      <c r="G16" s="8">
        <v>5.3248705940000001</v>
      </c>
      <c r="H16" s="9" t="str">
        <f>IF($B16="N/A","N/A",IF(G16&gt;=8,"No",IF(G16&lt;2,"No","Yes")))</f>
        <v>Yes</v>
      </c>
      <c r="I16" s="10">
        <v>-2.62</v>
      </c>
      <c r="J16" s="10">
        <v>2.9950000000000001</v>
      </c>
      <c r="K16" s="9" t="str">
        <f t="shared" si="0"/>
        <v>Yes</v>
      </c>
    </row>
    <row r="17" spans="1:11" x14ac:dyDescent="0.25">
      <c r="A17" s="96" t="s">
        <v>312</v>
      </c>
      <c r="B17" s="35" t="s">
        <v>223</v>
      </c>
      <c r="C17" s="8">
        <v>99.480455219999996</v>
      </c>
      <c r="D17" s="9" t="str">
        <f>IF(OR($B17="N/A",$C17="N/A"),"N/A",IF(C17&gt;100,"No",IF(C17&lt;98,"No","Yes")))</f>
        <v>Yes</v>
      </c>
      <c r="E17" s="8">
        <v>99.585870889000006</v>
      </c>
      <c r="F17" s="9" t="str">
        <f>IF(OR($B17="N/A",$E17="N/A"),"N/A",IF(E17&gt;100,"No",IF(E17&lt;98,"No","Yes")))</f>
        <v>Yes</v>
      </c>
      <c r="G17" s="8">
        <v>99.630268670999996</v>
      </c>
      <c r="H17" s="9" t="str">
        <f>IF($B17="N/A","N/A",IF(G17&gt;100,"No",IF(G17&lt;98,"No","Yes")))</f>
        <v>Yes</v>
      </c>
      <c r="I17" s="10">
        <v>0.106</v>
      </c>
      <c r="J17" s="10">
        <v>4.4600000000000001E-2</v>
      </c>
      <c r="K17" s="9" t="str">
        <f t="shared" si="0"/>
        <v>Yes</v>
      </c>
    </row>
    <row r="18" spans="1:11" x14ac:dyDescent="0.25">
      <c r="A18" s="96" t="s">
        <v>31</v>
      </c>
      <c r="B18" s="35" t="s">
        <v>214</v>
      </c>
      <c r="C18" s="8">
        <v>99.430974765000002</v>
      </c>
      <c r="D18" s="9" t="str">
        <f>IF($B18="N/A","N/A",IF(C18&gt;100,"No",IF(C18&lt;95,"No","Yes")))</f>
        <v>Yes</v>
      </c>
      <c r="E18" s="8">
        <v>99.512789280999996</v>
      </c>
      <c r="F18" s="9" t="str">
        <f>IF($B18="N/A","N/A",IF(E18&gt;100,"No",IF(E18&lt;95,"No","Yes")))</f>
        <v>Yes</v>
      </c>
      <c r="G18" s="8">
        <v>99.580971160999994</v>
      </c>
      <c r="H18" s="9" t="str">
        <f>IF($B18="N/A","N/A",IF(G18&gt;100,"No",IF(G18&lt;95,"No","Yes")))</f>
        <v>Yes</v>
      </c>
      <c r="I18" s="10">
        <v>8.2299999999999998E-2</v>
      </c>
      <c r="J18" s="10">
        <v>6.8500000000000005E-2</v>
      </c>
      <c r="K18" s="9" t="str">
        <f t="shared" si="0"/>
        <v>Yes</v>
      </c>
    </row>
    <row r="19" spans="1:11" x14ac:dyDescent="0.25">
      <c r="A19" s="96" t="s">
        <v>313</v>
      </c>
      <c r="B19" s="35" t="s">
        <v>214</v>
      </c>
      <c r="C19" s="8">
        <v>99.653636813000006</v>
      </c>
      <c r="D19" s="9" t="str">
        <f>IF($B19="N/A","N/A",IF(C19&gt;100,"No",IF(C19&lt;95,"No","Yes")))</f>
        <v>Yes</v>
      </c>
      <c r="E19" s="8">
        <v>100</v>
      </c>
      <c r="F19" s="9" t="str">
        <f>IF($B19="N/A","N/A",IF(E19&gt;100,"No",IF(E19&lt;95,"No","Yes")))</f>
        <v>Yes</v>
      </c>
      <c r="G19" s="8">
        <v>100</v>
      </c>
      <c r="H19" s="9" t="str">
        <f>IF($B19="N/A","N/A",IF(G19&gt;100,"No",IF(G19&lt;95,"No","Yes")))</f>
        <v>Yes</v>
      </c>
      <c r="I19" s="10">
        <v>0.34760000000000002</v>
      </c>
      <c r="J19" s="10">
        <v>0</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8.1331024245000005</v>
      </c>
      <c r="D21" s="9" t="str">
        <f>IF($B21="N/A","N/A",IF(C21&gt;=2,"Yes","No"))</f>
        <v>Yes</v>
      </c>
      <c r="E21" s="8">
        <v>8.2090133982999998</v>
      </c>
      <c r="F21" s="9" t="str">
        <f>IF($B21="N/A","N/A",IF(E21&gt;=2,"Yes","No"))</f>
        <v>Yes</v>
      </c>
      <c r="G21" s="8">
        <v>8.2329307370000002</v>
      </c>
      <c r="H21" s="9" t="str">
        <f>IF($B21="N/A","N/A",IF(G21&gt;=2,"Yes","No"))</f>
        <v>Yes</v>
      </c>
      <c r="I21" s="10">
        <v>0.93340000000000001</v>
      </c>
      <c r="J21" s="10">
        <v>0.29139999999999999</v>
      </c>
      <c r="K21" s="9" t="str">
        <f t="shared" si="0"/>
        <v>Yes</v>
      </c>
    </row>
    <row r="22" spans="1:11" x14ac:dyDescent="0.25">
      <c r="A22" s="96" t="s">
        <v>832</v>
      </c>
      <c r="B22" s="35" t="s">
        <v>226</v>
      </c>
      <c r="C22" s="8">
        <v>8.3869371598000004</v>
      </c>
      <c r="D22" s="9" t="str">
        <f>IF($B22="N/A","N/A",IF(C22&gt;30,"No",IF(C22&lt;5,"No","Yes")))</f>
        <v>Yes</v>
      </c>
      <c r="E22" s="8">
        <v>7.7466504262999996</v>
      </c>
      <c r="F22" s="9" t="str">
        <f>IF($B22="N/A","N/A",IF(E22&gt;30,"No",IF(E22&lt;5,"No","Yes")))</f>
        <v>Yes</v>
      </c>
      <c r="G22" s="8">
        <v>8.5284693123000004</v>
      </c>
      <c r="H22" s="9" t="str">
        <f>IF($B22="N/A","N/A",IF(G22&gt;30,"No",IF(G22&lt;5,"No","Yes")))</f>
        <v>Yes</v>
      </c>
      <c r="I22" s="10">
        <v>-7.63</v>
      </c>
      <c r="J22" s="10">
        <v>10.09</v>
      </c>
      <c r="K22" s="9" t="str">
        <f t="shared" si="0"/>
        <v>Yes</v>
      </c>
    </row>
    <row r="23" spans="1:11" x14ac:dyDescent="0.25">
      <c r="A23" s="96" t="s">
        <v>833</v>
      </c>
      <c r="B23" s="35" t="s">
        <v>227</v>
      </c>
      <c r="C23" s="8">
        <v>35.056902524000002</v>
      </c>
      <c r="D23" s="9" t="str">
        <f>IF($B23="N/A","N/A",IF(C23&gt;75,"No",IF(C23&lt;15,"No","Yes")))</f>
        <v>Yes</v>
      </c>
      <c r="E23" s="8">
        <v>34.104750305000003</v>
      </c>
      <c r="F23" s="9" t="str">
        <f>IF($B23="N/A","N/A",IF(E23&gt;75,"No",IF(E23&lt;15,"No","Yes")))</f>
        <v>Yes</v>
      </c>
      <c r="G23" s="8">
        <v>35.543505052999997</v>
      </c>
      <c r="H23" s="9" t="str">
        <f>IF($B23="N/A","N/A",IF(G23&gt;75,"No",IF(G23&lt;15,"No","Yes")))</f>
        <v>Yes</v>
      </c>
      <c r="I23" s="10">
        <v>-2.72</v>
      </c>
      <c r="J23" s="10">
        <v>4.2190000000000003</v>
      </c>
      <c r="K23" s="9" t="str">
        <f t="shared" si="0"/>
        <v>Yes</v>
      </c>
    </row>
    <row r="24" spans="1:11" x14ac:dyDescent="0.25">
      <c r="A24" s="96" t="s">
        <v>834</v>
      </c>
      <c r="B24" s="35" t="s">
        <v>228</v>
      </c>
      <c r="C24" s="8">
        <v>56.556160317</v>
      </c>
      <c r="D24" s="9" t="str">
        <f>IF($B24="N/A","N/A",IF(C24&gt;70,"No",IF(C24&lt;25,"No","Yes")))</f>
        <v>Yes</v>
      </c>
      <c r="E24" s="8">
        <v>58.148599269000002</v>
      </c>
      <c r="F24" s="9" t="str">
        <f>IF($B24="N/A","N/A",IF(E24&gt;70,"No",IF(E24&lt;25,"No","Yes")))</f>
        <v>Yes</v>
      </c>
      <c r="G24" s="8">
        <v>55.928025634999997</v>
      </c>
      <c r="H24" s="9" t="str">
        <f>IF($B24="N/A","N/A",IF(G24&gt;70,"No",IF(G24&lt;25,"No","Yes")))</f>
        <v>Yes</v>
      </c>
      <c r="I24" s="10">
        <v>2.8159999999999998</v>
      </c>
      <c r="J24" s="10">
        <v>-3.82</v>
      </c>
      <c r="K24" s="9" t="str">
        <f t="shared" si="0"/>
        <v>Yes</v>
      </c>
    </row>
    <row r="25" spans="1:11" x14ac:dyDescent="0.25">
      <c r="A25" s="96" t="s">
        <v>318</v>
      </c>
      <c r="B25" s="35" t="s">
        <v>229</v>
      </c>
      <c r="C25" s="8">
        <v>53.760514596999997</v>
      </c>
      <c r="D25" s="9" t="str">
        <f>IF($B25="N/A","N/A",IF(C25&gt;70,"No",IF(C25&lt;35,"No","Yes")))</f>
        <v>Yes</v>
      </c>
      <c r="E25" s="8">
        <v>51.449451887999999</v>
      </c>
      <c r="F25" s="9" t="str">
        <f>IF($B25="N/A","N/A",IF(E25&gt;70,"No",IF(E25&lt;35,"No","Yes")))</f>
        <v>Yes</v>
      </c>
      <c r="G25" s="8">
        <v>55.139265467000001</v>
      </c>
      <c r="H25" s="9" t="str">
        <f>IF($B25="N/A","N/A",IF(G25&gt;70,"No",IF(G25&lt;35,"No","Yes")))</f>
        <v>Yes</v>
      </c>
      <c r="I25" s="10">
        <v>-4.3</v>
      </c>
      <c r="J25" s="10">
        <v>7.1719999999999997</v>
      </c>
      <c r="K25" s="9" t="str">
        <f t="shared" si="0"/>
        <v>Yes</v>
      </c>
    </row>
    <row r="26" spans="1:11" x14ac:dyDescent="0.25">
      <c r="A26" s="96" t="s">
        <v>835</v>
      </c>
      <c r="B26" s="35" t="s">
        <v>220</v>
      </c>
      <c r="C26" s="8">
        <v>2.5094339623000002</v>
      </c>
      <c r="D26" s="9" t="str">
        <f>IF($B26="N/A","N/A",IF(C26&gt;1,"Yes","No"))</f>
        <v>Yes</v>
      </c>
      <c r="E26" s="8">
        <v>2.5279356060999998</v>
      </c>
      <c r="F26" s="9" t="str">
        <f>IF($B26="N/A","N/A",IF(E26&gt;1,"Yes","No"))</f>
        <v>Yes</v>
      </c>
      <c r="G26" s="8">
        <v>2.4197586053000002</v>
      </c>
      <c r="H26" s="9" t="str">
        <f>IF($B26="N/A","N/A",IF(G26&gt;1,"Yes","No"))</f>
        <v>Yes</v>
      </c>
      <c r="I26" s="10">
        <v>0.73729999999999996</v>
      </c>
      <c r="J26" s="10">
        <v>-4.28</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9.2038656199999999E-2</v>
      </c>
      <c r="D28" s="9" t="str">
        <f>IF($B28="N/A","N/A",IF(C28&gt;15,"No",IF(C28&lt;-15,"No","Yes")))</f>
        <v>N/A</v>
      </c>
      <c r="E28" s="8">
        <v>4.73484848E-2</v>
      </c>
      <c r="F28" s="9" t="str">
        <f>IF($B28="N/A","N/A",IF(E28&gt;15,"No",IF(E28&lt;-15,"No","Yes")))</f>
        <v>N/A</v>
      </c>
      <c r="G28" s="8">
        <v>4.4702726900000003E-2</v>
      </c>
      <c r="H28" s="9" t="str">
        <f>IF($B28="N/A","N/A",IF(G28&gt;15,"No",IF(G28&lt;-15,"No","Yes")))</f>
        <v>N/A</v>
      </c>
      <c r="I28" s="10">
        <v>-48.6</v>
      </c>
      <c r="J28" s="10">
        <v>-5.59</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4.9480455200000002E-2</v>
      </c>
      <c r="D31" s="9" t="str">
        <f>IF($B31="N/A","N/A",IF(C31&gt;=90,"Yes","No"))</f>
        <v>No</v>
      </c>
      <c r="E31" s="8">
        <v>2.4360535900000001E-2</v>
      </c>
      <c r="F31" s="9" t="str">
        <f>IF($B31="N/A","N/A",IF(E31&gt;=90,"Yes","No"))</f>
        <v>No</v>
      </c>
      <c r="G31" s="8">
        <v>2.4648755200000001E-2</v>
      </c>
      <c r="H31" s="9" t="str">
        <f>IF($B31="N/A","N/A",IF(G31&gt;=90,"Yes","No"))</f>
        <v>No</v>
      </c>
      <c r="I31" s="10">
        <v>-50.8</v>
      </c>
      <c r="J31" s="10">
        <v>1.1830000000000001</v>
      </c>
      <c r="K31" s="9" t="str">
        <f t="shared" si="0"/>
        <v>Yes</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0</v>
      </c>
      <c r="D6" s="9" t="str">
        <f>IF(OR($B6="N/A",$C6="N/A"),"N/A",IF(C6&lt;0,"No","Yes"))</f>
        <v>N/A</v>
      </c>
      <c r="E6" s="36">
        <v>0</v>
      </c>
      <c r="F6" s="9" t="str">
        <f>IF($B6="N/A","N/A",IF(E6&lt;0,"No","Yes"))</f>
        <v>N/A</v>
      </c>
      <c r="G6" s="36">
        <v>0</v>
      </c>
      <c r="H6" s="9" t="str">
        <f>IF($B6="N/A","N/A",IF(G6&lt;0,"No","Yes"))</f>
        <v>N/A</v>
      </c>
      <c r="I6" s="10" t="s">
        <v>1746</v>
      </c>
      <c r="J6" s="10" t="s">
        <v>1746</v>
      </c>
      <c r="K6" s="9" t="str">
        <f t="shared" ref="K6:K35" si="0">IF(J6="Div by 0", "N/A", IF(J6="N/A","N/A", IF(J6&gt;30, "No", IF(J6&lt;-30, "No", "Yes"))))</f>
        <v>N/A</v>
      </c>
    </row>
    <row r="7" spans="1:11" x14ac:dyDescent="0.25">
      <c r="A7" s="96" t="s">
        <v>438</v>
      </c>
      <c r="B7" s="91" t="s">
        <v>213</v>
      </c>
      <c r="C7" s="9" t="s">
        <v>1746</v>
      </c>
      <c r="D7" s="9" t="str">
        <f t="shared" ref="D7:D17" si="1">IF(OR($B7="N/A",$C7="N/A"),"N/A",IF(C7&lt;0,"No","Yes"))</f>
        <v>N/A</v>
      </c>
      <c r="E7" s="9" t="s">
        <v>1746</v>
      </c>
      <c r="F7" s="9" t="str">
        <f t="shared" ref="F7:F17" si="2">IF($B7="N/A","N/A",IF(E7&lt;0,"No","Yes"))</f>
        <v>N/A</v>
      </c>
      <c r="G7" s="9" t="s">
        <v>1746</v>
      </c>
      <c r="H7" s="9" t="str">
        <f t="shared" ref="H7:H17" si="3">IF($B7="N/A","N/A",IF(G7&lt;0,"No","Yes"))</f>
        <v>N/A</v>
      </c>
      <c r="I7" s="10" t="s">
        <v>1746</v>
      </c>
      <c r="J7" s="10" t="s">
        <v>1746</v>
      </c>
      <c r="K7" s="9" t="str">
        <f t="shared" si="0"/>
        <v>N/A</v>
      </c>
    </row>
    <row r="8" spans="1:11" x14ac:dyDescent="0.25">
      <c r="A8" s="96" t="s">
        <v>439</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96" t="s">
        <v>440</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96" t="s">
        <v>441</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26" t="s">
        <v>324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26" t="s">
        <v>310</v>
      </c>
      <c r="B12" s="91" t="s">
        <v>213</v>
      </c>
      <c r="C12" s="9" t="s">
        <v>1746</v>
      </c>
      <c r="D12" s="9" t="str">
        <f t="shared" si="1"/>
        <v>N/A</v>
      </c>
      <c r="E12" s="9" t="s">
        <v>1746</v>
      </c>
      <c r="F12" s="9" t="str">
        <f t="shared" si="2"/>
        <v>N/A</v>
      </c>
      <c r="G12" s="9" t="s">
        <v>1746</v>
      </c>
      <c r="H12" s="9" t="str">
        <f t="shared" si="3"/>
        <v>N/A</v>
      </c>
      <c r="I12" s="10" t="s">
        <v>1746</v>
      </c>
      <c r="J12" s="10" t="s">
        <v>1746</v>
      </c>
      <c r="K12" s="9" t="str">
        <f t="shared" si="0"/>
        <v>N/A</v>
      </c>
    </row>
    <row r="13" spans="1:11" x14ac:dyDescent="0.25">
      <c r="A13" s="26" t="s">
        <v>827</v>
      </c>
      <c r="B13" s="91" t="s">
        <v>213</v>
      </c>
      <c r="C13" s="9" t="s">
        <v>1746</v>
      </c>
      <c r="D13" s="9" t="str">
        <f t="shared" si="1"/>
        <v>N/A</v>
      </c>
      <c r="E13" s="9" t="s">
        <v>1746</v>
      </c>
      <c r="F13" s="9" t="str">
        <f t="shared" si="2"/>
        <v>N/A</v>
      </c>
      <c r="G13" s="9" t="s">
        <v>1746</v>
      </c>
      <c r="H13" s="9" t="str">
        <f t="shared" si="3"/>
        <v>N/A</v>
      </c>
      <c r="I13" s="10" t="s">
        <v>1746</v>
      </c>
      <c r="J13" s="10" t="s">
        <v>1746</v>
      </c>
      <c r="K13" s="9" t="str">
        <f t="shared" si="0"/>
        <v>N/A</v>
      </c>
    </row>
    <row r="14" spans="1:11" x14ac:dyDescent="0.25">
      <c r="A14" s="26" t="s">
        <v>311</v>
      </c>
      <c r="B14" s="91" t="s">
        <v>213</v>
      </c>
      <c r="C14" s="9" t="s">
        <v>1746</v>
      </c>
      <c r="D14" s="9" t="str">
        <f t="shared" si="1"/>
        <v>N/A</v>
      </c>
      <c r="E14" s="9" t="s">
        <v>1746</v>
      </c>
      <c r="F14" s="9" t="str">
        <f t="shared" si="2"/>
        <v>N/A</v>
      </c>
      <c r="G14" s="9" t="s">
        <v>1746</v>
      </c>
      <c r="H14" s="9" t="str">
        <f t="shared" si="3"/>
        <v>N/A</v>
      </c>
      <c r="I14" s="10" t="s">
        <v>1746</v>
      </c>
      <c r="J14" s="10" t="s">
        <v>1746</v>
      </c>
      <c r="K14" s="9" t="str">
        <f t="shared" si="0"/>
        <v>N/A</v>
      </c>
    </row>
    <row r="15" spans="1:11" x14ac:dyDescent="0.25">
      <c r="A15" s="26" t="s">
        <v>828</v>
      </c>
      <c r="B15" s="91" t="s">
        <v>213</v>
      </c>
      <c r="C15" s="9" t="s">
        <v>1746</v>
      </c>
      <c r="D15" s="9" t="str">
        <f t="shared" si="1"/>
        <v>N/A</v>
      </c>
      <c r="E15" s="9" t="s">
        <v>1746</v>
      </c>
      <c r="F15" s="9" t="str">
        <f t="shared" si="2"/>
        <v>N/A</v>
      </c>
      <c r="G15" s="9" t="s">
        <v>1746</v>
      </c>
      <c r="H15" s="9" t="str">
        <f t="shared" si="3"/>
        <v>N/A</v>
      </c>
      <c r="I15" s="10" t="s">
        <v>1746</v>
      </c>
      <c r="J15" s="10" t="s">
        <v>1746</v>
      </c>
      <c r="K15" s="9" t="str">
        <f t="shared" si="0"/>
        <v>N/A</v>
      </c>
    </row>
    <row r="16" spans="1:11" x14ac:dyDescent="0.25">
      <c r="A16" s="26" t="s">
        <v>837</v>
      </c>
      <c r="B16" s="91" t="s">
        <v>213</v>
      </c>
      <c r="C16" s="9" t="s">
        <v>1746</v>
      </c>
      <c r="D16" s="9" t="str">
        <f t="shared" si="1"/>
        <v>N/A</v>
      </c>
      <c r="E16" s="9" t="s">
        <v>1746</v>
      </c>
      <c r="F16" s="9" t="str">
        <f t="shared" si="2"/>
        <v>N/A</v>
      </c>
      <c r="G16" s="9" t="s">
        <v>1746</v>
      </c>
      <c r="H16" s="9" t="str">
        <f t="shared" si="3"/>
        <v>N/A</v>
      </c>
      <c r="I16" s="10" t="s">
        <v>1746</v>
      </c>
      <c r="J16" s="10" t="s">
        <v>1746</v>
      </c>
      <c r="K16" s="9" t="str">
        <f t="shared" si="0"/>
        <v>N/A</v>
      </c>
    </row>
    <row r="17" spans="1:11" x14ac:dyDescent="0.25">
      <c r="A17" s="26" t="s">
        <v>830</v>
      </c>
      <c r="B17" s="91" t="s">
        <v>213</v>
      </c>
      <c r="C17" s="9" t="s">
        <v>1746</v>
      </c>
      <c r="D17" s="9" t="str">
        <f t="shared" si="1"/>
        <v>N/A</v>
      </c>
      <c r="E17" s="9" t="s">
        <v>1746</v>
      </c>
      <c r="F17" s="9" t="str">
        <f t="shared" si="2"/>
        <v>N/A</v>
      </c>
      <c r="G17" s="9" t="s">
        <v>1746</v>
      </c>
      <c r="H17" s="9" t="str">
        <f t="shared" si="3"/>
        <v>N/A</v>
      </c>
      <c r="I17" s="10" t="s">
        <v>1746</v>
      </c>
      <c r="J17" s="10" t="s">
        <v>1746</v>
      </c>
      <c r="K17" s="9" t="str">
        <f t="shared" si="0"/>
        <v>N/A</v>
      </c>
    </row>
    <row r="18" spans="1:11" x14ac:dyDescent="0.25">
      <c r="A18" s="96" t="s">
        <v>312</v>
      </c>
      <c r="B18" s="35" t="s">
        <v>223</v>
      </c>
      <c r="C18" s="9" t="s">
        <v>1746</v>
      </c>
      <c r="D18" s="9" t="str">
        <f>IF(OR($B18="N/A",$C18="N/A"),"N/A",IF(C18&gt;100,"No",IF(C18&lt;98,"No","Yes")))</f>
        <v>No</v>
      </c>
      <c r="E18" s="9" t="s">
        <v>1746</v>
      </c>
      <c r="F18" s="9" t="str">
        <f>IF(OR($B18="N/A",$E18="N/A"),"N/A",IF(E18&gt;100,"No",IF(E18&lt;98,"No","Yes")))</f>
        <v>No</v>
      </c>
      <c r="G18" s="9" t="s">
        <v>1746</v>
      </c>
      <c r="H18" s="9" t="str">
        <f>IF($B18="N/A","N/A",IF(G18&gt;100,"No",IF(G18&lt;98,"No","Yes")))</f>
        <v>No</v>
      </c>
      <c r="I18" s="10" t="s">
        <v>1746</v>
      </c>
      <c r="J18" s="10" t="s">
        <v>1746</v>
      </c>
      <c r="K18" s="9" t="str">
        <f t="shared" si="0"/>
        <v>N/A</v>
      </c>
    </row>
    <row r="19" spans="1:11" x14ac:dyDescent="0.25">
      <c r="A19" s="96" t="s">
        <v>31</v>
      </c>
      <c r="B19" s="35" t="s">
        <v>214</v>
      </c>
      <c r="C19" s="9" t="s">
        <v>1746</v>
      </c>
      <c r="D19" s="9" t="str">
        <f>IF(OR($B19="N/A",$C19="N/A"),"N/A",IF(C19&gt;100,"No",IF(C19&lt;95,"No","Yes")))</f>
        <v>No</v>
      </c>
      <c r="E19" s="9" t="s">
        <v>1746</v>
      </c>
      <c r="F19" s="9" t="str">
        <f>IF(OR($B19="N/A",$E19="N/A"),"N/A",IF(E19&gt;100,"No",IF(E19&lt;98,"No","Yes")))</f>
        <v>No</v>
      </c>
      <c r="G19" s="9" t="s">
        <v>1746</v>
      </c>
      <c r="H19" s="9" t="str">
        <f>IF($B19="N/A","N/A",IF(G19&gt;100,"No",IF(G19&lt;95,"No","Yes")))</f>
        <v>No</v>
      </c>
      <c r="I19" s="10" t="s">
        <v>1746</v>
      </c>
      <c r="J19" s="10" t="s">
        <v>1746</v>
      </c>
      <c r="K19" s="9" t="str">
        <f t="shared" si="0"/>
        <v>N/A</v>
      </c>
    </row>
    <row r="20" spans="1:11" x14ac:dyDescent="0.25">
      <c r="A20" s="26" t="s">
        <v>313</v>
      </c>
      <c r="B20" s="91" t="s">
        <v>213</v>
      </c>
      <c r="C20" s="9" t="s">
        <v>1746</v>
      </c>
      <c r="D20" s="9" t="str">
        <f t="shared" ref="D20:D35" si="4">IF(OR($B20="N/A",$C20="N/A"),"N/A",IF(C20&lt;0,"No","Yes"))</f>
        <v>N/A</v>
      </c>
      <c r="E20" s="9" t="s">
        <v>1746</v>
      </c>
      <c r="F20" s="9" t="str">
        <f t="shared" ref="F20:F34" si="5">IF($B20="N/A","N/A",IF(E20&lt;0,"No","Yes"))</f>
        <v>N/A</v>
      </c>
      <c r="G20" s="9" t="s">
        <v>1746</v>
      </c>
      <c r="H20" s="9" t="str">
        <f t="shared" ref="H20:H35" si="6">IF($B20="N/A","N/A",IF(G20&lt;0,"No","Yes"))</f>
        <v>N/A</v>
      </c>
      <c r="I20" s="10" t="s">
        <v>1746</v>
      </c>
      <c r="J20" s="10" t="s">
        <v>1746</v>
      </c>
      <c r="K20" s="9" t="str">
        <f t="shared" si="0"/>
        <v>N/A</v>
      </c>
    </row>
    <row r="21" spans="1:11" x14ac:dyDescent="0.25">
      <c r="A21" s="26" t="s">
        <v>838</v>
      </c>
      <c r="B21" s="91" t="s">
        <v>213</v>
      </c>
      <c r="C21" s="9" t="s">
        <v>1746</v>
      </c>
      <c r="D21" s="9" t="str">
        <f t="shared" si="4"/>
        <v>N/A</v>
      </c>
      <c r="E21" s="9" t="s">
        <v>1746</v>
      </c>
      <c r="F21" s="9" t="str">
        <f t="shared" si="5"/>
        <v>N/A</v>
      </c>
      <c r="G21" s="9" t="s">
        <v>1746</v>
      </c>
      <c r="H21" s="9" t="str">
        <f t="shared" si="6"/>
        <v>N/A</v>
      </c>
      <c r="I21" s="10" t="s">
        <v>1746</v>
      </c>
      <c r="J21" s="10" t="s">
        <v>1746</v>
      </c>
      <c r="K21" s="9" t="str">
        <f t="shared" si="0"/>
        <v>N/A</v>
      </c>
    </row>
    <row r="22" spans="1:11" x14ac:dyDescent="0.25">
      <c r="A22" s="26" t="s">
        <v>314</v>
      </c>
      <c r="B22" s="91" t="s">
        <v>213</v>
      </c>
      <c r="C22" s="9" t="s">
        <v>1746</v>
      </c>
      <c r="D22" s="9" t="str">
        <f t="shared" si="4"/>
        <v>N/A</v>
      </c>
      <c r="E22" s="9" t="s">
        <v>1746</v>
      </c>
      <c r="F22" s="9" t="str">
        <f t="shared" si="5"/>
        <v>N/A</v>
      </c>
      <c r="G22" s="9" t="s">
        <v>1746</v>
      </c>
      <c r="H22" s="9" t="str">
        <f t="shared" si="6"/>
        <v>N/A</v>
      </c>
      <c r="I22" s="10" t="s">
        <v>1746</v>
      </c>
      <c r="J22" s="10" t="s">
        <v>1746</v>
      </c>
      <c r="K22" s="9" t="str">
        <f t="shared" si="0"/>
        <v>N/A</v>
      </c>
    </row>
    <row r="23" spans="1:11" x14ac:dyDescent="0.25">
      <c r="A23" s="26" t="s">
        <v>831</v>
      </c>
      <c r="B23" s="91" t="s">
        <v>213</v>
      </c>
      <c r="C23" s="9" t="s">
        <v>1746</v>
      </c>
      <c r="D23" s="9" t="str">
        <f t="shared" si="4"/>
        <v>N/A</v>
      </c>
      <c r="E23" s="9" t="s">
        <v>1746</v>
      </c>
      <c r="F23" s="9" t="str">
        <f t="shared" si="5"/>
        <v>N/A</v>
      </c>
      <c r="G23" s="9" t="s">
        <v>1746</v>
      </c>
      <c r="H23" s="9" t="str">
        <f t="shared" si="6"/>
        <v>N/A</v>
      </c>
      <c r="I23" s="10" t="s">
        <v>1746</v>
      </c>
      <c r="J23" s="10" t="s">
        <v>1746</v>
      </c>
      <c r="K23" s="9" t="str">
        <f t="shared" si="0"/>
        <v>N/A</v>
      </c>
    </row>
    <row r="24" spans="1:11" x14ac:dyDescent="0.25">
      <c r="A24" s="26" t="s">
        <v>315</v>
      </c>
      <c r="B24" s="91" t="s">
        <v>213</v>
      </c>
      <c r="C24" s="9" t="s">
        <v>1746</v>
      </c>
      <c r="D24" s="9" t="str">
        <f t="shared" si="4"/>
        <v>N/A</v>
      </c>
      <c r="E24" s="9" t="s">
        <v>1746</v>
      </c>
      <c r="F24" s="9" t="str">
        <f t="shared" si="5"/>
        <v>N/A</v>
      </c>
      <c r="G24" s="9" t="s">
        <v>1746</v>
      </c>
      <c r="H24" s="9" t="str">
        <f t="shared" si="6"/>
        <v>N/A</v>
      </c>
      <c r="I24" s="10" t="s">
        <v>1746</v>
      </c>
      <c r="J24" s="10" t="s">
        <v>1746</v>
      </c>
      <c r="K24" s="9" t="str">
        <f t="shared" si="0"/>
        <v>N/A</v>
      </c>
    </row>
    <row r="25" spans="1:11" x14ac:dyDescent="0.25">
      <c r="A25" s="26" t="s">
        <v>316</v>
      </c>
      <c r="B25" s="91" t="s">
        <v>213</v>
      </c>
      <c r="C25" s="9" t="s">
        <v>1746</v>
      </c>
      <c r="D25" s="9" t="str">
        <f t="shared" si="4"/>
        <v>N/A</v>
      </c>
      <c r="E25" s="9" t="s">
        <v>1746</v>
      </c>
      <c r="F25" s="9" t="str">
        <f t="shared" si="5"/>
        <v>N/A</v>
      </c>
      <c r="G25" s="9" t="s">
        <v>1746</v>
      </c>
      <c r="H25" s="9" t="str">
        <f t="shared" si="6"/>
        <v>N/A</v>
      </c>
      <c r="I25" s="10" t="s">
        <v>1746</v>
      </c>
      <c r="J25" s="10" t="s">
        <v>1746</v>
      </c>
      <c r="K25" s="9" t="str">
        <f t="shared" si="0"/>
        <v>N/A</v>
      </c>
    </row>
    <row r="26" spans="1:11" x14ac:dyDescent="0.25">
      <c r="A26" s="26" t="s">
        <v>317</v>
      </c>
      <c r="B26" s="91" t="s">
        <v>213</v>
      </c>
      <c r="C26" s="9" t="s">
        <v>1746</v>
      </c>
      <c r="D26" s="9" t="str">
        <f t="shared" si="4"/>
        <v>N/A</v>
      </c>
      <c r="E26" s="9" t="s">
        <v>1746</v>
      </c>
      <c r="F26" s="9" t="str">
        <f t="shared" si="5"/>
        <v>N/A</v>
      </c>
      <c r="G26" s="9" t="s">
        <v>1746</v>
      </c>
      <c r="H26" s="9" t="str">
        <f t="shared" si="6"/>
        <v>N/A</v>
      </c>
      <c r="I26" s="10" t="s">
        <v>1746</v>
      </c>
      <c r="J26" s="10" t="s">
        <v>1746</v>
      </c>
      <c r="K26" s="9" t="str">
        <f t="shared" si="0"/>
        <v>N/A</v>
      </c>
    </row>
    <row r="27" spans="1:11" x14ac:dyDescent="0.25">
      <c r="A27" s="26" t="s">
        <v>318</v>
      </c>
      <c r="B27" s="91" t="s">
        <v>213</v>
      </c>
      <c r="C27" s="9" t="s">
        <v>1746</v>
      </c>
      <c r="D27" s="9" t="str">
        <f t="shared" si="4"/>
        <v>N/A</v>
      </c>
      <c r="E27" s="9" t="s">
        <v>1746</v>
      </c>
      <c r="F27" s="9" t="str">
        <f t="shared" si="5"/>
        <v>N/A</v>
      </c>
      <c r="G27" s="9" t="s">
        <v>1746</v>
      </c>
      <c r="H27" s="9" t="str">
        <f t="shared" si="6"/>
        <v>N/A</v>
      </c>
      <c r="I27" s="10" t="s">
        <v>1746</v>
      </c>
      <c r="J27" s="10" t="s">
        <v>1746</v>
      </c>
      <c r="K27" s="9" t="str">
        <f t="shared" si="0"/>
        <v>N/A</v>
      </c>
    </row>
    <row r="28" spans="1:11" x14ac:dyDescent="0.25">
      <c r="A28" s="26" t="s">
        <v>835</v>
      </c>
      <c r="B28" s="91" t="s">
        <v>213</v>
      </c>
      <c r="C28" s="9" t="s">
        <v>1746</v>
      </c>
      <c r="D28" s="9" t="str">
        <f t="shared" si="4"/>
        <v>N/A</v>
      </c>
      <c r="E28" s="9" t="s">
        <v>1746</v>
      </c>
      <c r="F28" s="9" t="str">
        <f t="shared" si="5"/>
        <v>N/A</v>
      </c>
      <c r="G28" s="9" t="s">
        <v>1746</v>
      </c>
      <c r="H28" s="9" t="str">
        <f t="shared" si="6"/>
        <v>N/A</v>
      </c>
      <c r="I28" s="10" t="s">
        <v>1746</v>
      </c>
      <c r="J28" s="10" t="s">
        <v>1746</v>
      </c>
      <c r="K28" s="9" t="str">
        <f t="shared" si="0"/>
        <v>N/A</v>
      </c>
    </row>
    <row r="29" spans="1:11" x14ac:dyDescent="0.25">
      <c r="A29" s="26" t="s">
        <v>319</v>
      </c>
      <c r="B29" s="91" t="s">
        <v>213</v>
      </c>
      <c r="C29" s="9" t="s">
        <v>1746</v>
      </c>
      <c r="D29" s="9" t="str">
        <f t="shared" si="4"/>
        <v>N/A</v>
      </c>
      <c r="E29" s="9" t="s">
        <v>1746</v>
      </c>
      <c r="F29" s="9" t="str">
        <f t="shared" si="5"/>
        <v>N/A</v>
      </c>
      <c r="G29" s="9" t="s">
        <v>1746</v>
      </c>
      <c r="H29" s="9" t="str">
        <f t="shared" si="6"/>
        <v>N/A</v>
      </c>
      <c r="I29" s="10" t="s">
        <v>1746</v>
      </c>
      <c r="J29" s="10" t="s">
        <v>1746</v>
      </c>
      <c r="K29" s="9" t="str">
        <f t="shared" si="0"/>
        <v>N/A</v>
      </c>
    </row>
    <row r="30" spans="1:11" x14ac:dyDescent="0.25">
      <c r="A30" s="26" t="s">
        <v>836</v>
      </c>
      <c r="B30" s="91" t="s">
        <v>213</v>
      </c>
      <c r="C30" s="9" t="s">
        <v>1746</v>
      </c>
      <c r="D30" s="9" t="str">
        <f t="shared" si="4"/>
        <v>N/A</v>
      </c>
      <c r="E30" s="9" t="s">
        <v>1746</v>
      </c>
      <c r="F30" s="9" t="str">
        <f t="shared" si="5"/>
        <v>N/A</v>
      </c>
      <c r="G30" s="9" t="s">
        <v>1746</v>
      </c>
      <c r="H30" s="9" t="str">
        <f t="shared" si="6"/>
        <v>N/A</v>
      </c>
      <c r="I30" s="10" t="s">
        <v>1746</v>
      </c>
      <c r="J30" s="10" t="s">
        <v>1746</v>
      </c>
      <c r="K30" s="9" t="str">
        <f t="shared" si="0"/>
        <v>N/A</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t="s">
        <v>1746</v>
      </c>
      <c r="D32" s="9" t="str">
        <f t="shared" si="4"/>
        <v>N/A</v>
      </c>
      <c r="E32" s="9" t="s">
        <v>1746</v>
      </c>
      <c r="F32" s="9" t="str">
        <f t="shared" si="5"/>
        <v>N/A</v>
      </c>
      <c r="G32" s="9" t="s">
        <v>1746</v>
      </c>
      <c r="H32" s="9" t="str">
        <f t="shared" si="6"/>
        <v>N/A</v>
      </c>
      <c r="I32" s="10" t="s">
        <v>1746</v>
      </c>
      <c r="J32" s="10" t="s">
        <v>1746</v>
      </c>
      <c r="K32" s="9" t="str">
        <f t="shared" si="0"/>
        <v>N/A</v>
      </c>
    </row>
    <row r="33" spans="1:11" x14ac:dyDescent="0.25">
      <c r="A33" s="26" t="s">
        <v>322</v>
      </c>
      <c r="B33" s="91" t="s">
        <v>213</v>
      </c>
      <c r="C33" s="9" t="s">
        <v>1746</v>
      </c>
      <c r="D33" s="9" t="str">
        <f t="shared" si="4"/>
        <v>N/A</v>
      </c>
      <c r="E33" s="9" t="s">
        <v>1746</v>
      </c>
      <c r="F33" s="9" t="str">
        <f t="shared" si="5"/>
        <v>N/A</v>
      </c>
      <c r="G33" s="9" t="s">
        <v>1746</v>
      </c>
      <c r="H33" s="9" t="str">
        <f t="shared" si="6"/>
        <v>N/A</v>
      </c>
      <c r="I33" s="10" t="s">
        <v>1746</v>
      </c>
      <c r="J33" s="10" t="s">
        <v>1746</v>
      </c>
      <c r="K33" s="9" t="str">
        <f t="shared" si="0"/>
        <v>N/A</v>
      </c>
    </row>
    <row r="34" spans="1:11" x14ac:dyDescent="0.25">
      <c r="A34" s="26" t="s">
        <v>323</v>
      </c>
      <c r="B34" s="91" t="s">
        <v>213</v>
      </c>
      <c r="C34" s="9" t="s">
        <v>1746</v>
      </c>
      <c r="D34" s="9" t="str">
        <f t="shared" si="4"/>
        <v>N/A</v>
      </c>
      <c r="E34" s="9" t="s">
        <v>1746</v>
      </c>
      <c r="F34" s="9" t="str">
        <f t="shared" si="5"/>
        <v>N/A</v>
      </c>
      <c r="G34" s="9" t="s">
        <v>1746</v>
      </c>
      <c r="H34" s="9" t="str">
        <f t="shared" si="6"/>
        <v>N/A</v>
      </c>
      <c r="I34" s="10" t="s">
        <v>1746</v>
      </c>
      <c r="J34" s="10" t="s">
        <v>1746</v>
      </c>
      <c r="K34" s="9" t="str">
        <f t="shared" si="0"/>
        <v>N/A</v>
      </c>
    </row>
    <row r="35" spans="1:11" ht="25" x14ac:dyDescent="0.25">
      <c r="A35" s="26" t="s">
        <v>370</v>
      </c>
      <c r="B35" s="91" t="s">
        <v>213</v>
      </c>
      <c r="C35" s="9" t="s">
        <v>1746</v>
      </c>
      <c r="D35" s="9" t="str">
        <f t="shared" si="4"/>
        <v>N/A</v>
      </c>
      <c r="E35" s="9" t="s">
        <v>1746</v>
      </c>
      <c r="F35" s="9" t="str">
        <f>IF($B35="N/A","N/A",IF(E35&lt;0,"No","Yes"))</f>
        <v>N/A</v>
      </c>
      <c r="G35" s="9" t="s">
        <v>1746</v>
      </c>
      <c r="H35" s="9" t="str">
        <f t="shared" si="6"/>
        <v>N/A</v>
      </c>
      <c r="I35" s="10" t="s">
        <v>1746</v>
      </c>
      <c r="J35" s="10" t="s">
        <v>1746</v>
      </c>
      <c r="K35" s="9" t="str">
        <f t="shared" si="0"/>
        <v>N/A</v>
      </c>
    </row>
    <row r="36" spans="1:11" x14ac:dyDescent="0.25">
      <c r="A36" s="29" t="s">
        <v>374</v>
      </c>
      <c r="B36" s="1" t="s">
        <v>213</v>
      </c>
      <c r="C36" s="8" t="s">
        <v>1746</v>
      </c>
      <c r="D36" s="9" t="str">
        <f t="shared" ref="D36:D39" si="7">IF($B36="N/A","N/A",IF(C36&lt;0,"No","Yes"))</f>
        <v>N/A</v>
      </c>
      <c r="E36" s="8" t="s">
        <v>1746</v>
      </c>
      <c r="F36" s="9" t="str">
        <f t="shared" ref="F36:F39" si="8">IF($B36="N/A","N/A",IF(E36&lt;0,"No","Yes"))</f>
        <v>N/A</v>
      </c>
      <c r="G36" s="8" t="s">
        <v>1746</v>
      </c>
      <c r="H36" s="9" t="str">
        <f t="shared" ref="H36:H39" si="9">IF($B36="N/A","N/A",IF(G36&lt;0,"No","Yes"))</f>
        <v>N/A</v>
      </c>
      <c r="I36" s="10" t="s">
        <v>1746</v>
      </c>
      <c r="J36" s="10" t="s">
        <v>1746</v>
      </c>
      <c r="K36" s="9" t="str">
        <f>IF(J36="Div by 0", "N/A", IF(J36="N/A","N/A", IF(J36&gt;30, "No", IF(J36&lt;-30, "No", "Yes"))))</f>
        <v>N/A</v>
      </c>
    </row>
    <row r="37" spans="1:11" x14ac:dyDescent="0.25">
      <c r="A37" s="29" t="s">
        <v>375</v>
      </c>
      <c r="B37" s="1" t="s">
        <v>213</v>
      </c>
      <c r="C37" s="8" t="s">
        <v>1746</v>
      </c>
      <c r="D37" s="9" t="str">
        <f t="shared" si="7"/>
        <v>N/A</v>
      </c>
      <c r="E37" s="8" t="s">
        <v>1746</v>
      </c>
      <c r="F37" s="9" t="str">
        <f t="shared" si="8"/>
        <v>N/A</v>
      </c>
      <c r="G37" s="8" t="s">
        <v>1746</v>
      </c>
      <c r="H37" s="9" t="str">
        <f t="shared" si="9"/>
        <v>N/A</v>
      </c>
      <c r="I37" s="10" t="s">
        <v>1746</v>
      </c>
      <c r="J37" s="10" t="s">
        <v>1746</v>
      </c>
      <c r="K37" s="9" t="str">
        <f>IF(J37="Div by 0", "N/A", IF(J37="N/A","N/A", IF(J37&gt;30, "No", IF(J37&lt;-30, "No", "Yes"))))</f>
        <v>N/A</v>
      </c>
    </row>
    <row r="38" spans="1:11" x14ac:dyDescent="0.25">
      <c r="A38" s="29" t="s">
        <v>376</v>
      </c>
      <c r="B38" s="1" t="s">
        <v>213</v>
      </c>
      <c r="C38" s="8" t="s">
        <v>1746</v>
      </c>
      <c r="D38" s="9" t="str">
        <f t="shared" si="7"/>
        <v>N/A</v>
      </c>
      <c r="E38" s="8" t="s">
        <v>1746</v>
      </c>
      <c r="F38" s="9" t="str">
        <f t="shared" si="8"/>
        <v>N/A</v>
      </c>
      <c r="G38" s="8" t="s">
        <v>1746</v>
      </c>
      <c r="H38" s="9" t="str">
        <f t="shared" si="9"/>
        <v>N/A</v>
      </c>
      <c r="I38" s="10" t="s">
        <v>1746</v>
      </c>
      <c r="J38" s="10" t="s">
        <v>1746</v>
      </c>
      <c r="K38" s="9" t="str">
        <f>IF(J38="Div by 0", "N/A", IF(J38="N/A","N/A", IF(J38&gt;30, "No", IF(J38&lt;-30, "No", "Yes"))))</f>
        <v>N/A</v>
      </c>
    </row>
    <row r="39" spans="1:11" x14ac:dyDescent="0.25">
      <c r="A39" s="29" t="s">
        <v>377</v>
      </c>
      <c r="B39" s="1" t="s">
        <v>213</v>
      </c>
      <c r="C39" s="8" t="s">
        <v>1746</v>
      </c>
      <c r="D39" s="9" t="str">
        <f t="shared" si="7"/>
        <v>N/A</v>
      </c>
      <c r="E39" s="8" t="s">
        <v>1746</v>
      </c>
      <c r="F39" s="9" t="str">
        <f t="shared" si="8"/>
        <v>N/A</v>
      </c>
      <c r="G39" s="8" t="s">
        <v>1746</v>
      </c>
      <c r="H39" s="9" t="str">
        <f t="shared" si="9"/>
        <v>N/A</v>
      </c>
      <c r="I39" s="10" t="s">
        <v>1746</v>
      </c>
      <c r="J39" s="10" t="s">
        <v>1746</v>
      </c>
      <c r="K39" s="9" t="str">
        <f>IF(J39="Div by 0", "N/A", IF(J39="N/A","N/A", IF(J39&gt;30, "No", IF(J39&lt;-30, "No", "Yes"))))</f>
        <v>N/A</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49807</v>
      </c>
      <c r="D7" s="32" t="str">
        <f>IF($B7="N/A","N/A",IF(C7&gt;15,"No",IF(C7&lt;-15,"No","Yes")))</f>
        <v>N/A</v>
      </c>
      <c r="E7" s="31">
        <v>47956</v>
      </c>
      <c r="F7" s="32" t="str">
        <f>IF($B7="N/A","N/A",IF(E7&gt;15,"No",IF(E7&lt;-15,"No","Yes")))</f>
        <v>N/A</v>
      </c>
      <c r="G7" s="31">
        <v>46214</v>
      </c>
      <c r="H7" s="32" t="str">
        <f>IF($B7="N/A","N/A",IF(G7&gt;15,"No",IF(G7&lt;-15,"No","Yes")))</f>
        <v>N/A</v>
      </c>
      <c r="I7" s="33">
        <v>-3.72</v>
      </c>
      <c r="J7" s="33">
        <v>-3.63</v>
      </c>
      <c r="K7" s="32" t="str">
        <f t="shared" ref="K7:K24" si="0">IF(J7="Div by 0", "N/A", IF(J7="N/A","N/A", IF(J7&gt;30, "No", IF(J7&lt;-30, "No", "Yes"))))</f>
        <v>Yes</v>
      </c>
    </row>
    <row r="8" spans="1:11" x14ac:dyDescent="0.25">
      <c r="A8" s="9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93" t="s">
        <v>119</v>
      </c>
      <c r="B9" s="35"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100</v>
      </c>
      <c r="D11" s="9" t="str">
        <f>IF(OR($B11="N/A",$C11="N/A"),"N/A",IF(C11&gt;100,"No",IF(C11&lt;95,"No","Yes")))</f>
        <v>Yes</v>
      </c>
      <c r="E11" s="8">
        <v>100</v>
      </c>
      <c r="F11" s="9" t="str">
        <f>IF(OR($B11="N/A",$E11="N/A"),"N/A",IF(E11&gt;100,"No",IF(E11&lt;95,"No","Yes")))</f>
        <v>Yes</v>
      </c>
      <c r="G11" s="8">
        <v>99.995672307000007</v>
      </c>
      <c r="H11" s="9" t="str">
        <f>IF($B11="N/A","N/A",IF(G11&gt;100,"No",IF(G11&lt;95,"No","Yes")))</f>
        <v>Yes</v>
      </c>
      <c r="I11" s="10">
        <v>0</v>
      </c>
      <c r="J11" s="10">
        <v>-4.0000000000000001E-3</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98.636737808000007</v>
      </c>
      <c r="D13" s="9" t="str">
        <f t="shared" si="1"/>
        <v>Yes</v>
      </c>
      <c r="E13" s="8">
        <v>98.619567936999999</v>
      </c>
      <c r="F13" s="9" t="str">
        <f t="shared" si="2"/>
        <v>Yes</v>
      </c>
      <c r="G13" s="8">
        <v>98.548059030000005</v>
      </c>
      <c r="H13" s="9" t="str">
        <f t="shared" si="3"/>
        <v>Yes</v>
      </c>
      <c r="I13" s="10">
        <v>-1.7000000000000001E-2</v>
      </c>
      <c r="J13" s="10">
        <v>-7.2999999999999995E-2</v>
      </c>
      <c r="K13" s="9" t="str">
        <f t="shared" si="0"/>
        <v>Yes</v>
      </c>
    </row>
    <row r="14" spans="1:11" x14ac:dyDescent="0.25">
      <c r="A14" s="93" t="s">
        <v>13</v>
      </c>
      <c r="B14" s="35" t="s">
        <v>213</v>
      </c>
      <c r="C14" s="36">
        <v>49807</v>
      </c>
      <c r="D14" s="9" t="str">
        <f>IF($B14="N/A","N/A",IF(C14&gt;15,"No",IF(C14&lt;-15,"No","Yes")))</f>
        <v>N/A</v>
      </c>
      <c r="E14" s="36">
        <v>47956</v>
      </c>
      <c r="F14" s="9" t="str">
        <f>IF($B14="N/A","N/A",IF(E14&gt;15,"No",IF(E14&lt;-15,"No","Yes")))</f>
        <v>N/A</v>
      </c>
      <c r="G14" s="36">
        <v>46214</v>
      </c>
      <c r="H14" s="9" t="str">
        <f>IF($B14="N/A","N/A",IF(G14&gt;15,"No",IF(G14&lt;-15,"No","Yes")))</f>
        <v>N/A</v>
      </c>
      <c r="I14" s="10">
        <v>-3.72</v>
      </c>
      <c r="J14" s="10">
        <v>-3.63</v>
      </c>
      <c r="K14" s="9" t="str">
        <f t="shared" si="0"/>
        <v>Yes</v>
      </c>
    </row>
    <row r="15" spans="1:11" x14ac:dyDescent="0.25">
      <c r="A15" s="93" t="s">
        <v>442</v>
      </c>
      <c r="B15" s="35" t="s">
        <v>215</v>
      </c>
      <c r="C15" s="8">
        <v>14.710783624999999</v>
      </c>
      <c r="D15" s="9" t="str">
        <f>IF($B15="N/A","N/A",IF(C15&gt;20,"No",IF(C15&lt;5,"No","Yes")))</f>
        <v>Yes</v>
      </c>
      <c r="E15" s="8">
        <v>14.219284344</v>
      </c>
      <c r="F15" s="9" t="str">
        <f>IF($B15="N/A","N/A",IF(E15&gt;20,"No",IF(E15&lt;5,"No","Yes")))</f>
        <v>Yes</v>
      </c>
      <c r="G15" s="8">
        <v>14.638421257999999</v>
      </c>
      <c r="H15" s="9" t="str">
        <f>IF($B15="N/A","N/A",IF(G15&gt;20,"No",IF(G15&lt;5,"No","Yes")))</f>
        <v>Yes</v>
      </c>
      <c r="I15" s="10">
        <v>-3.34</v>
      </c>
      <c r="J15" s="10">
        <v>2.948</v>
      </c>
      <c r="K15" s="9" t="str">
        <f t="shared" si="0"/>
        <v>Yes</v>
      </c>
    </row>
    <row r="16" spans="1:11" x14ac:dyDescent="0.25">
      <c r="A16" s="93" t="s">
        <v>443</v>
      </c>
      <c r="B16" s="30" t="s">
        <v>213</v>
      </c>
      <c r="C16" s="8" t="s">
        <v>213</v>
      </c>
      <c r="D16" s="9" t="str">
        <f>IF($B16="N/A","N/A",IF(C16&gt;15,"No",IF(C16&lt;-15,"No","Yes")))</f>
        <v>N/A</v>
      </c>
      <c r="E16" s="8">
        <v>85.780715655999998</v>
      </c>
      <c r="F16" s="9" t="str">
        <f>IF($B16="N/A","N/A",IF(E16&gt;15,"No",IF(E16&lt;-15,"No","Yes")))</f>
        <v>N/A</v>
      </c>
      <c r="G16" s="8">
        <v>85.361578742000006</v>
      </c>
      <c r="H16" s="9" t="str">
        <f>IF($B16="N/A","N/A",IF(G16&gt;15,"No",IF(G16&lt;-15,"No","Yes")))</f>
        <v>N/A</v>
      </c>
      <c r="I16" s="10" t="s">
        <v>213</v>
      </c>
      <c r="J16" s="10">
        <v>-0.48899999999999999</v>
      </c>
      <c r="K16" s="9" t="str">
        <f t="shared" si="0"/>
        <v>Yes</v>
      </c>
    </row>
    <row r="17" spans="1:11" x14ac:dyDescent="0.25">
      <c r="A17" s="93" t="s">
        <v>444</v>
      </c>
      <c r="B17" s="35" t="s">
        <v>235</v>
      </c>
      <c r="C17" s="8">
        <v>17.459393257999999</v>
      </c>
      <c r="D17" s="9" t="str">
        <f>IF($B17="N/A","N/A",IF(C17&gt;1,"Yes","No"))</f>
        <v>Yes</v>
      </c>
      <c r="E17" s="8">
        <v>21.611477186999998</v>
      </c>
      <c r="F17" s="9" t="str">
        <f>IF($B17="N/A","N/A",IF(E17&gt;1,"Yes","No"))</f>
        <v>Yes</v>
      </c>
      <c r="G17" s="8">
        <v>5.5004976847</v>
      </c>
      <c r="H17" s="9" t="str">
        <f>IF($B17="N/A","N/A",IF(G17&gt;1,"Yes","No"))</f>
        <v>Yes</v>
      </c>
      <c r="I17" s="10">
        <v>23.78</v>
      </c>
      <c r="J17" s="10">
        <v>-74.5</v>
      </c>
      <c r="K17" s="9" t="str">
        <f t="shared" si="0"/>
        <v>No</v>
      </c>
    </row>
    <row r="18" spans="1:11" x14ac:dyDescent="0.25">
      <c r="A18" s="93" t="s">
        <v>862</v>
      </c>
      <c r="B18" s="35" t="s">
        <v>213</v>
      </c>
      <c r="C18" s="94">
        <v>2255.4264029000001</v>
      </c>
      <c r="D18" s="9" t="str">
        <f>IF($B18="N/A","N/A",IF(C18&gt;15,"No",IF(C18&lt;-15,"No","Yes")))</f>
        <v>N/A</v>
      </c>
      <c r="E18" s="94">
        <v>2263.5244114000002</v>
      </c>
      <c r="F18" s="9" t="str">
        <f>IF($B18="N/A","N/A",IF(E18&gt;15,"No",IF(E18&lt;-15,"No","Yes")))</f>
        <v>N/A</v>
      </c>
      <c r="G18" s="94">
        <v>2216.6325728000002</v>
      </c>
      <c r="H18" s="9" t="str">
        <f>IF($B18="N/A","N/A",IF(G18&gt;15,"No",IF(G18&lt;-15,"No","Yes")))</f>
        <v>N/A</v>
      </c>
      <c r="I18" s="10">
        <v>0.35899999999999999</v>
      </c>
      <c r="J18" s="10">
        <v>-2.0699999999999998</v>
      </c>
      <c r="K18" s="9" t="str">
        <f t="shared" si="0"/>
        <v>Yes</v>
      </c>
    </row>
    <row r="19" spans="1:11" x14ac:dyDescent="0.25">
      <c r="A19" s="3" t="s">
        <v>131</v>
      </c>
      <c r="B19" s="35" t="s">
        <v>213</v>
      </c>
      <c r="C19" s="36">
        <v>93</v>
      </c>
      <c r="D19" s="35" t="s">
        <v>213</v>
      </c>
      <c r="E19" s="36">
        <v>126</v>
      </c>
      <c r="F19" s="35" t="s">
        <v>213</v>
      </c>
      <c r="G19" s="36">
        <v>126</v>
      </c>
      <c r="H19" s="9" t="str">
        <f>IF($B19="N/A","N/A",IF(G19&gt;15,"No",IF(G19&lt;-15,"No","Yes")))</f>
        <v>N/A</v>
      </c>
      <c r="I19" s="10">
        <v>35.479999999999997</v>
      </c>
      <c r="J19" s="10">
        <v>0</v>
      </c>
      <c r="K19" s="9" t="str">
        <f t="shared" si="0"/>
        <v>Yes</v>
      </c>
    </row>
    <row r="20" spans="1:11" x14ac:dyDescent="0.25">
      <c r="A20" s="3" t="s">
        <v>346</v>
      </c>
      <c r="B20" s="30" t="s">
        <v>213</v>
      </c>
      <c r="C20" s="8" t="s">
        <v>213</v>
      </c>
      <c r="D20" s="35" t="s">
        <v>213</v>
      </c>
      <c r="E20" s="8">
        <v>0.26274084580000001</v>
      </c>
      <c r="F20" s="35" t="s">
        <v>213</v>
      </c>
      <c r="G20" s="8">
        <v>0.27264465310000002</v>
      </c>
      <c r="H20" s="9" t="str">
        <f>IF($B20="N/A","N/A",IF(G20&gt;15,"No",IF(G20&lt;-15,"No","Yes")))</f>
        <v>N/A</v>
      </c>
      <c r="I20" s="10" t="s">
        <v>213</v>
      </c>
      <c r="J20" s="10">
        <v>3.7690000000000001</v>
      </c>
      <c r="K20" s="9" t="str">
        <f t="shared" si="0"/>
        <v>Yes</v>
      </c>
    </row>
    <row r="21" spans="1:11" ht="25" x14ac:dyDescent="0.25">
      <c r="A21" s="3" t="s">
        <v>841</v>
      </c>
      <c r="B21" s="35" t="s">
        <v>213</v>
      </c>
      <c r="C21" s="94">
        <v>1939.5483870999999</v>
      </c>
      <c r="D21" s="9" t="str">
        <f>IF($B21="N/A","N/A",IF(C21&gt;60,"No",IF(C21&lt;15,"No","Yes")))</f>
        <v>N/A</v>
      </c>
      <c r="E21" s="94">
        <v>1790.3412698</v>
      </c>
      <c r="F21" s="9" t="str">
        <f>IF($B21="N/A","N/A",IF(E21&gt;60,"No",IF(E21&lt;15,"No","Yes")))</f>
        <v>N/A</v>
      </c>
      <c r="G21" s="94">
        <v>2129.0079365000001</v>
      </c>
      <c r="H21" s="9" t="str">
        <f>IF($B21="N/A","N/A",IF(G21&gt;60,"No",IF(G21&lt;15,"No","Yes")))</f>
        <v>N/A</v>
      </c>
      <c r="I21" s="10">
        <v>-7.69</v>
      </c>
      <c r="J21" s="10">
        <v>18.920000000000002</v>
      </c>
      <c r="K21" s="9" t="str">
        <f t="shared" si="0"/>
        <v>Yes</v>
      </c>
    </row>
    <row r="22" spans="1:11" x14ac:dyDescent="0.25">
      <c r="A22" s="3" t="s">
        <v>27</v>
      </c>
      <c r="B22" s="35" t="s">
        <v>217</v>
      </c>
      <c r="C22" s="36">
        <v>0</v>
      </c>
      <c r="D22" s="9" t="str">
        <f>IF($B22="N/A","N/A",IF(C22="N/A","N/A",IF(C22=0,"Yes","No")))</f>
        <v>Yes</v>
      </c>
      <c r="E22" s="36">
        <v>11</v>
      </c>
      <c r="F22" s="9" t="str">
        <f>IF($B22="N/A","N/A",IF(E22="N/A","N/A",IF(E22=0,"Yes","No")))</f>
        <v>No</v>
      </c>
      <c r="G22" s="36">
        <v>0</v>
      </c>
      <c r="H22" s="9" t="str">
        <f>IF($B22="N/A","N/A",IF(G22=0,"Yes","No"))</f>
        <v>Yes</v>
      </c>
      <c r="I22" s="10" t="s">
        <v>1746</v>
      </c>
      <c r="J22" s="10">
        <v>-100</v>
      </c>
      <c r="K22" s="9" t="str">
        <f t="shared" si="0"/>
        <v>No</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42480</v>
      </c>
      <c r="D6" s="9" t="str">
        <f>IF($B6="N/A","N/A",IF(C6&gt;15,"No",IF(C6&lt;-15,"No","Yes")))</f>
        <v>N/A</v>
      </c>
      <c r="E6" s="36">
        <v>41137</v>
      </c>
      <c r="F6" s="9" t="str">
        <f>IF($B6="N/A","N/A",IF(E6&gt;15,"No",IF(E6&lt;-15,"No","Yes")))</f>
        <v>N/A</v>
      </c>
      <c r="G6" s="36">
        <v>39449</v>
      </c>
      <c r="H6" s="9" t="str">
        <f>IF($B6="N/A","N/A",IF(G6&gt;15,"No",IF(G6&lt;-15,"No","Yes")))</f>
        <v>N/A</v>
      </c>
      <c r="I6" s="10">
        <v>-3.16</v>
      </c>
      <c r="J6" s="10">
        <v>-4.0999999999999996</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155.14538361999999</v>
      </c>
      <c r="D9" s="9" t="str">
        <f>IF($B9="N/A","N/A",IF(C9&gt;100,"No",IF(C9&lt;50,"No","Yes")))</f>
        <v>No</v>
      </c>
      <c r="E9" s="37">
        <v>159.61916889</v>
      </c>
      <c r="F9" s="9" t="str">
        <f>IF($B9="N/A","N/A",IF(E9&gt;100,"No",IF(E9&lt;50,"No","Yes")))</f>
        <v>No</v>
      </c>
      <c r="G9" s="37">
        <v>166.50653635</v>
      </c>
      <c r="H9" s="9" t="str">
        <f>IF($B9="N/A","N/A",IF(G9&gt;100,"No",IF(G9&lt;50,"No","Yes")))</f>
        <v>No</v>
      </c>
      <c r="I9" s="10">
        <v>2.8839999999999999</v>
      </c>
      <c r="J9" s="10">
        <v>4.3150000000000004</v>
      </c>
      <c r="K9" s="9" t="str">
        <f t="shared" si="0"/>
        <v>Yes</v>
      </c>
    </row>
    <row r="10" spans="1:11" ht="25" x14ac:dyDescent="0.25">
      <c r="A10" s="75" t="s">
        <v>844</v>
      </c>
      <c r="B10" s="35" t="s">
        <v>213</v>
      </c>
      <c r="C10" s="37">
        <v>562.91569632000005</v>
      </c>
      <c r="D10" s="9" t="str">
        <f>IF($B10="N/A","N/A",IF(C10&gt;15,"No",IF(C10&lt;-15,"No","Yes")))</f>
        <v>N/A</v>
      </c>
      <c r="E10" s="37">
        <v>556.80507663000003</v>
      </c>
      <c r="F10" s="9" t="str">
        <f>IF($B10="N/A","N/A",IF(E10&gt;15,"No",IF(E10&lt;-15,"No","Yes")))</f>
        <v>N/A</v>
      </c>
      <c r="G10" s="37">
        <v>552.54669168999999</v>
      </c>
      <c r="H10" s="9" t="str">
        <f>IF($B10="N/A","N/A",IF(G10&gt;15,"No",IF(G10&lt;-15,"No","Yes")))</f>
        <v>N/A</v>
      </c>
      <c r="I10" s="10">
        <v>-1.0900000000000001</v>
      </c>
      <c r="J10" s="10">
        <v>-0.76500000000000001</v>
      </c>
      <c r="K10" s="9" t="str">
        <f t="shared" si="0"/>
        <v>Yes</v>
      </c>
    </row>
    <row r="11" spans="1:11" ht="25" x14ac:dyDescent="0.25">
      <c r="A11" s="75" t="s">
        <v>845</v>
      </c>
      <c r="B11" s="35" t="s">
        <v>213</v>
      </c>
      <c r="C11" s="37" t="s">
        <v>1746</v>
      </c>
      <c r="D11" s="9" t="str">
        <f>IF($B11="N/A","N/A",IF(C11&gt;15,"No",IF(C11&lt;-15,"No","Yes")))</f>
        <v>N/A</v>
      </c>
      <c r="E11" s="37" t="s">
        <v>1746</v>
      </c>
      <c r="F11" s="9" t="str">
        <f>IF($B11="N/A","N/A",IF(E11&gt;15,"No",IF(E11&lt;-15,"No","Yes")))</f>
        <v>N/A</v>
      </c>
      <c r="G11" s="37" t="s">
        <v>1746</v>
      </c>
      <c r="H11" s="9" t="str">
        <f>IF($B11="N/A","N/A",IF(G11&gt;15,"No",IF(G11&lt;-15,"No","Yes")))</f>
        <v>N/A</v>
      </c>
      <c r="I11" s="10" t="s">
        <v>1746</v>
      </c>
      <c r="J11" s="10" t="s">
        <v>1746</v>
      </c>
      <c r="K11" s="9" t="str">
        <f t="shared" si="0"/>
        <v>N/A</v>
      </c>
    </row>
    <row r="12" spans="1:11" ht="25" x14ac:dyDescent="0.25">
      <c r="A12" s="75" t="s">
        <v>846</v>
      </c>
      <c r="B12" s="35" t="s">
        <v>213</v>
      </c>
      <c r="C12" s="37" t="s">
        <v>1746</v>
      </c>
      <c r="D12" s="9" t="str">
        <f>IF($B12="N/A","N/A",IF(C12&gt;15,"No",IF(C12&lt;-15,"No","Yes")))</f>
        <v>N/A</v>
      </c>
      <c r="E12" s="37" t="s">
        <v>1746</v>
      </c>
      <c r="F12" s="9" t="str">
        <f>IF($B12="N/A","N/A",IF(E12&gt;15,"No",IF(E12&lt;-15,"No","Yes")))</f>
        <v>N/A</v>
      </c>
      <c r="G12" s="37" t="s">
        <v>1746</v>
      </c>
      <c r="H12" s="9" t="str">
        <f>IF($B12="N/A","N/A",IF(G12&gt;15,"No",IF(G12&lt;-15,"No","Yes")))</f>
        <v>N/A</v>
      </c>
      <c r="I12" s="10" t="s">
        <v>1746</v>
      </c>
      <c r="J12" s="10" t="s">
        <v>1746</v>
      </c>
      <c r="K12" s="9" t="str">
        <f t="shared" si="0"/>
        <v>N/A</v>
      </c>
    </row>
    <row r="13" spans="1:11" x14ac:dyDescent="0.25">
      <c r="A13" s="75" t="s">
        <v>655</v>
      </c>
      <c r="B13" s="35" t="s">
        <v>237</v>
      </c>
      <c r="C13" s="8">
        <v>99.216101695000006</v>
      </c>
      <c r="D13" s="9" t="str">
        <f>IF($B13="N/A","N/A",IF(C13&gt;99,"No",IF(C13&lt;75,"No","Yes")))</f>
        <v>No</v>
      </c>
      <c r="E13" s="8">
        <v>99.190509759999998</v>
      </c>
      <c r="F13" s="9" t="str">
        <f>IF($B13="N/A","N/A",IF(E13&gt;99,"No",IF(E13&lt;75,"No","Yes")))</f>
        <v>No</v>
      </c>
      <c r="G13" s="8">
        <v>99.153337219999997</v>
      </c>
      <c r="H13" s="9" t="str">
        <f>IF($B13="N/A","N/A",IF(G13&gt;99,"No",IF(G13&lt;75,"No","Yes")))</f>
        <v>No</v>
      </c>
      <c r="I13" s="10">
        <v>-2.5999999999999999E-2</v>
      </c>
      <c r="J13" s="10">
        <v>-3.6999999999999998E-2</v>
      </c>
      <c r="K13" s="9" t="str">
        <f t="shared" ref="K13:K24" si="1">IF(J13="Div by 0", "N/A", IF(J13="N/A","N/A", IF(J13&gt;30, "No", IF(J13&lt;-30, "No", "Yes"))))</f>
        <v>Yes</v>
      </c>
    </row>
    <row r="14" spans="1:11" x14ac:dyDescent="0.25">
      <c r="A14" s="75" t="s">
        <v>495</v>
      </c>
      <c r="B14" s="35" t="s">
        <v>213</v>
      </c>
      <c r="C14" s="9">
        <v>100</v>
      </c>
      <c r="D14" s="9" t="str">
        <f>IF($B14="N/A","N/A",IF(C14&gt;15,"No",IF(C14&lt;-15,"No","Yes")))</f>
        <v>N/A</v>
      </c>
      <c r="E14" s="9">
        <v>99.995098519999999</v>
      </c>
      <c r="F14" s="9" t="str">
        <f>IF($B14="N/A","N/A",IF(E14&gt;15,"No",IF(E14&lt;-15,"No","Yes")))</f>
        <v>N/A</v>
      </c>
      <c r="G14" s="9">
        <v>99.987217180000002</v>
      </c>
      <c r="H14" s="9" t="str">
        <f>IF($B14="N/A","N/A",IF(G14&gt;15,"No",IF(G14&lt;-15,"No","Yes")))</f>
        <v>N/A</v>
      </c>
      <c r="I14" s="10">
        <v>-5.0000000000000001E-3</v>
      </c>
      <c r="J14" s="10">
        <v>-8.0000000000000002E-3</v>
      </c>
      <c r="K14" s="9" t="str">
        <f t="shared" si="1"/>
        <v>Yes</v>
      </c>
    </row>
    <row r="15" spans="1:11" x14ac:dyDescent="0.25">
      <c r="A15" s="75" t="s">
        <v>847</v>
      </c>
      <c r="B15" s="35" t="s">
        <v>213</v>
      </c>
      <c r="C15" s="36">
        <v>17.079768430000001</v>
      </c>
      <c r="D15" s="9" t="str">
        <f>IF($B15="N/A","N/A",IF(C15&gt;15,"No",IF(C15&lt;-15,"No","Yes")))</f>
        <v>N/A</v>
      </c>
      <c r="E15" s="10">
        <v>16.889025048000001</v>
      </c>
      <c r="F15" s="9" t="str">
        <f>IF($B15="N/A","N/A",IF(E15&gt;15,"No",IF(E15&lt;-15,"No","Yes")))</f>
        <v>N/A</v>
      </c>
      <c r="G15" s="10">
        <v>16.810969062000002</v>
      </c>
      <c r="H15" s="9" t="str">
        <f>IF($B15="N/A","N/A",IF(G15&gt;15,"No",IF(G15&lt;-15,"No","Yes")))</f>
        <v>N/A</v>
      </c>
      <c r="I15" s="10">
        <v>-1.1200000000000001</v>
      </c>
      <c r="J15" s="10">
        <v>-0.46200000000000002</v>
      </c>
      <c r="K15" s="9" t="str">
        <f t="shared" si="1"/>
        <v>Yes</v>
      </c>
    </row>
    <row r="16" spans="1:11" x14ac:dyDescent="0.25">
      <c r="A16" s="72" t="s">
        <v>656</v>
      </c>
      <c r="B16" s="51" t="s">
        <v>238</v>
      </c>
      <c r="C16" s="9">
        <v>0.78389830510000003</v>
      </c>
      <c r="D16" s="9" t="str">
        <f>IF($B16="N/A","N/A",IF(C16&gt;20,"No",IF(C16&lt;=0,"No","Yes")))</f>
        <v>Yes</v>
      </c>
      <c r="E16" s="9">
        <v>0.80949023990000002</v>
      </c>
      <c r="F16" s="9" t="str">
        <f>IF($B16="N/A","N/A",IF(E16&gt;20,"No",IF(E16&lt;=0,"No","Yes")))</f>
        <v>Yes</v>
      </c>
      <c r="G16" s="9">
        <v>0.84666277980000004</v>
      </c>
      <c r="H16" s="9" t="str">
        <f>IF($B16="N/A","N/A",IF(G16&gt;20,"No",IF(G16&lt;=0,"No","Yes")))</f>
        <v>Yes</v>
      </c>
      <c r="I16" s="10">
        <v>3.2650000000000001</v>
      </c>
      <c r="J16" s="10">
        <v>4.5919999999999996</v>
      </c>
      <c r="K16" s="9" t="str">
        <f t="shared" si="1"/>
        <v>Yes</v>
      </c>
    </row>
    <row r="17" spans="1:11" x14ac:dyDescent="0.25">
      <c r="A17" s="72"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2" t="s">
        <v>848</v>
      </c>
      <c r="B18" s="35" t="s">
        <v>213</v>
      </c>
      <c r="C18" s="10">
        <v>6.4474474474000001</v>
      </c>
      <c r="D18" s="9" t="str">
        <f>IF($B18="N/A","N/A",IF(C18&gt;15,"No",IF(C18&lt;-15,"No","Yes")))</f>
        <v>N/A</v>
      </c>
      <c r="E18" s="10">
        <v>6.2702702703000002</v>
      </c>
      <c r="F18" s="9" t="str">
        <f>IF($B18="N/A","N/A",IF(E18&gt;15,"No",IF(E18&lt;-15,"No","Yes")))</f>
        <v>N/A</v>
      </c>
      <c r="G18" s="10">
        <v>6.380239521</v>
      </c>
      <c r="H18" s="9" t="str">
        <f>IF($B18="N/A","N/A",IF(G18&gt;15,"No",IF(G18&lt;-15,"No","Yes")))</f>
        <v>N/A</v>
      </c>
      <c r="I18" s="10">
        <v>-2.75</v>
      </c>
      <c r="J18" s="10">
        <v>1.754</v>
      </c>
      <c r="K18" s="9" t="str">
        <f t="shared" si="1"/>
        <v>Yes</v>
      </c>
    </row>
    <row r="19" spans="1:11" x14ac:dyDescent="0.25">
      <c r="A19" s="75" t="s">
        <v>657</v>
      </c>
      <c r="B19" s="51" t="s">
        <v>239</v>
      </c>
      <c r="C19" s="9">
        <v>0</v>
      </c>
      <c r="D19" s="9" t="str">
        <f>IF($B19="N/A","N/A",IF(C19&gt;10,"No",IF(C19&lt;=0,"No","Yes")))</f>
        <v>No</v>
      </c>
      <c r="E19" s="9">
        <v>0</v>
      </c>
      <c r="F19" s="9" t="str">
        <f>IF($B19="N/A","N/A",IF(E19&gt;10,"No",IF(E19&lt;=0,"No","Yes")))</f>
        <v>No</v>
      </c>
      <c r="G19" s="9">
        <v>0</v>
      </c>
      <c r="H19" s="9" t="str">
        <f>IF($B19="N/A","N/A",IF(G19&gt;10,"No",IF(G19&lt;=0,"No","Yes")))</f>
        <v>No</v>
      </c>
      <c r="I19" s="10" t="s">
        <v>1746</v>
      </c>
      <c r="J19" s="10" t="s">
        <v>1746</v>
      </c>
      <c r="K19" s="9" t="str">
        <f t="shared" si="1"/>
        <v>N/A</v>
      </c>
    </row>
    <row r="20" spans="1:11" x14ac:dyDescent="0.25">
      <c r="A20" s="75" t="s">
        <v>129</v>
      </c>
      <c r="B20" s="35" t="s">
        <v>213</v>
      </c>
      <c r="C20" s="9" t="s">
        <v>1746</v>
      </c>
      <c r="D20" s="9" t="str">
        <f>IF($B20="N/A","N/A",IF(C20&gt;15,"No",IF(C20&lt;-15,"No","Yes")))</f>
        <v>N/A</v>
      </c>
      <c r="E20" s="9" t="s">
        <v>1746</v>
      </c>
      <c r="F20" s="9" t="str">
        <f>IF($B20="N/A","N/A",IF(E20&gt;15,"No",IF(E20&lt;-15,"No","Yes")))</f>
        <v>N/A</v>
      </c>
      <c r="G20" s="9" t="s">
        <v>1746</v>
      </c>
      <c r="H20" s="9" t="str">
        <f>IF($B20="N/A","N/A",IF(G20&gt;15,"No",IF(G20&lt;-15,"No","Yes")))</f>
        <v>N/A</v>
      </c>
      <c r="I20" s="10" t="s">
        <v>1746</v>
      </c>
      <c r="J20" s="10" t="s">
        <v>1746</v>
      </c>
      <c r="K20" s="9" t="str">
        <f t="shared" si="1"/>
        <v>N/A</v>
      </c>
    </row>
    <row r="21" spans="1:11" x14ac:dyDescent="0.25">
      <c r="A21" s="75" t="s">
        <v>849</v>
      </c>
      <c r="B21" s="35" t="s">
        <v>213</v>
      </c>
      <c r="C21" s="10" t="s">
        <v>1746</v>
      </c>
      <c r="D21" s="9" t="str">
        <f>IF($B21="N/A","N/A",IF(C21&gt;15,"No",IF(C21&lt;-15,"No","Yes")))</f>
        <v>N/A</v>
      </c>
      <c r="E21" s="10" t="s">
        <v>1746</v>
      </c>
      <c r="F21" s="9" t="str">
        <f>IF($B21="N/A","N/A",IF(E21&gt;15,"No",IF(E21&lt;-15,"No","Yes")))</f>
        <v>N/A</v>
      </c>
      <c r="G21" s="10" t="s">
        <v>1746</v>
      </c>
      <c r="H21" s="9" t="str">
        <f>IF($B21="N/A","N/A",IF(G21&gt;15,"No",IF(G21&lt;-15,"No","Yes")))</f>
        <v>N/A</v>
      </c>
      <c r="I21" s="10" t="s">
        <v>1746</v>
      </c>
      <c r="J21" s="10" t="s">
        <v>1746</v>
      </c>
      <c r="K21" s="9" t="str">
        <f t="shared" si="1"/>
        <v>N/A</v>
      </c>
    </row>
    <row r="22" spans="1:11" x14ac:dyDescent="0.25">
      <c r="A22" s="75" t="s">
        <v>1709</v>
      </c>
      <c r="B22" s="51" t="s">
        <v>224</v>
      </c>
      <c r="C22" s="9">
        <v>0</v>
      </c>
      <c r="D22" s="9" t="str">
        <f>IF($B22="N/A","N/A",IF(C22&gt;5,"No",IF(C22&lt;=0,"No","Yes")))</f>
        <v>No</v>
      </c>
      <c r="E22" s="9">
        <v>0</v>
      </c>
      <c r="F22" s="9" t="str">
        <f>IF($B22="N/A","N/A",IF(E22&gt;5,"No",IF(E22&lt;=0,"No","Yes")))</f>
        <v>No</v>
      </c>
      <c r="G22" s="9">
        <v>0</v>
      </c>
      <c r="H22" s="9" t="str">
        <f>IF($B22="N/A","N/A",IF(G22&gt;5,"No",IF(G22&lt;=0,"No","Yes")))</f>
        <v>No</v>
      </c>
      <c r="I22" s="10" t="s">
        <v>1746</v>
      </c>
      <c r="J22" s="10" t="s">
        <v>1746</v>
      </c>
      <c r="K22" s="9" t="str">
        <f t="shared" si="1"/>
        <v>N/A</v>
      </c>
    </row>
    <row r="23" spans="1:11" x14ac:dyDescent="0.25">
      <c r="A23" s="75" t="s">
        <v>130</v>
      </c>
      <c r="B23" s="35" t="s">
        <v>213</v>
      </c>
      <c r="C23" s="9" t="s">
        <v>1746</v>
      </c>
      <c r="D23" s="9" t="str">
        <f>IF($B23="N/A","N/A",IF(C23&gt;15,"No",IF(C23&lt;-15,"No","Yes")))</f>
        <v>N/A</v>
      </c>
      <c r="E23" s="9" t="s">
        <v>1746</v>
      </c>
      <c r="F23" s="9" t="str">
        <f>IF($B23="N/A","N/A",IF(E23&gt;15,"No",IF(E23&lt;-15,"No","Yes")))</f>
        <v>N/A</v>
      </c>
      <c r="G23" s="9" t="s">
        <v>1746</v>
      </c>
      <c r="H23" s="9" t="str">
        <f>IF($B23="N/A","N/A",IF(G23&gt;15,"No",IF(G23&lt;-15,"No","Yes")))</f>
        <v>N/A</v>
      </c>
      <c r="I23" s="10" t="s">
        <v>1746</v>
      </c>
      <c r="J23" s="10" t="s">
        <v>1746</v>
      </c>
      <c r="K23" s="9" t="str">
        <f t="shared" si="1"/>
        <v>N/A</v>
      </c>
    </row>
    <row r="24" spans="1:11" x14ac:dyDescent="0.25">
      <c r="A24" s="75" t="s">
        <v>850</v>
      </c>
      <c r="B24" s="35" t="s">
        <v>213</v>
      </c>
      <c r="C24" s="10" t="s">
        <v>1746</v>
      </c>
      <c r="D24" s="9" t="str">
        <f>IF($B24="N/A","N/A",IF(C24&gt;15,"No",IF(C24&lt;-15,"No","Yes")))</f>
        <v>N/A</v>
      </c>
      <c r="E24" s="10" t="s">
        <v>1746</v>
      </c>
      <c r="F24" s="9" t="str">
        <f>IF($B24="N/A","N/A",IF(E24&gt;15,"No",IF(E24&lt;-15,"No","Yes")))</f>
        <v>N/A</v>
      </c>
      <c r="G24" s="10" t="s">
        <v>1746</v>
      </c>
      <c r="H24" s="9" t="str">
        <f>IF($B24="N/A","N/A",IF(G24&gt;15,"No",IF(G24&lt;-15,"No","Yes")))</f>
        <v>N/A</v>
      </c>
      <c r="I24" s="10" t="s">
        <v>1746</v>
      </c>
      <c r="J24" s="10" t="s">
        <v>1746</v>
      </c>
      <c r="K24" s="9" t="str">
        <f t="shared" si="1"/>
        <v>N/A</v>
      </c>
    </row>
    <row r="25" spans="1:11" x14ac:dyDescent="0.25">
      <c r="A25" s="75" t="s">
        <v>15</v>
      </c>
      <c r="B25" s="35" t="s">
        <v>240</v>
      </c>
      <c r="C25" s="9">
        <v>0</v>
      </c>
      <c r="D25" s="9" t="str">
        <f>IF($B25="N/A","N/A",IF(C25&gt;20,"No",IF(C25&lt;1,"No","Yes")))</f>
        <v>No</v>
      </c>
      <c r="E25" s="9">
        <v>0</v>
      </c>
      <c r="F25" s="9" t="str">
        <f>IF($B25="N/A","N/A",IF(E25&gt;20,"No",IF(E25&lt;1,"No","Yes")))</f>
        <v>No</v>
      </c>
      <c r="G25" s="9">
        <v>0</v>
      </c>
      <c r="H25" s="9" t="str">
        <f>IF($B25="N/A","N/A",IF(G25&gt;20,"No",IF(G25&lt;1,"No","Yes")))</f>
        <v>No</v>
      </c>
      <c r="I25" s="10" t="s">
        <v>1746</v>
      </c>
      <c r="J25" s="10" t="s">
        <v>1746</v>
      </c>
      <c r="K25" s="9" t="str">
        <f t="shared" ref="K25:K34" si="2">IF(J25="Div by 0", "N/A", IF(J25="N/A","N/A", IF(J25&gt;30, "No", IF(J25&lt;-30, "No", "Yes"))))</f>
        <v>N/A</v>
      </c>
    </row>
    <row r="26" spans="1:11" x14ac:dyDescent="0.25">
      <c r="A26" s="75" t="s">
        <v>159</v>
      </c>
      <c r="B26" s="35" t="s">
        <v>214</v>
      </c>
      <c r="C26" s="9">
        <v>100</v>
      </c>
      <c r="D26" s="9" t="str">
        <f>IF($B26="N/A","N/A",IF(C26&gt;100,"No",IF(C26&lt;95,"No","Yes")))</f>
        <v>Yes</v>
      </c>
      <c r="E26" s="9">
        <v>100</v>
      </c>
      <c r="F26" s="9" t="str">
        <f>IF($B26="N/A","N/A",IF(E26&gt;100,"No",IF(E26&lt;95,"No","Yes")))</f>
        <v>Yes</v>
      </c>
      <c r="G26" s="9">
        <v>99.997465081000001</v>
      </c>
      <c r="H26" s="9" t="str">
        <f>IF($B26="N/A","N/A",IF(G26&gt;100,"No",IF(G26&lt;95,"No","Yes")))</f>
        <v>Yes</v>
      </c>
      <c r="I26" s="10">
        <v>0</v>
      </c>
      <c r="J26" s="10">
        <v>-3.0000000000000001E-3</v>
      </c>
      <c r="K26" s="9" t="str">
        <f t="shared" si="2"/>
        <v>Yes</v>
      </c>
    </row>
    <row r="27" spans="1:11" x14ac:dyDescent="0.25">
      <c r="A27" s="75"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5" t="s">
        <v>851</v>
      </c>
      <c r="B28" s="35" t="s">
        <v>226</v>
      </c>
      <c r="C28" s="9">
        <v>12.026836158</v>
      </c>
      <c r="D28" s="9" t="str">
        <f>IF($B28="N/A","N/A",IF(C28&gt;30,"No",IF(C28&lt;5,"No","Yes")))</f>
        <v>Yes</v>
      </c>
      <c r="E28" s="9">
        <v>11.240489096999999</v>
      </c>
      <c r="F28" s="9" t="str">
        <f>IF($B28="N/A","N/A",IF(E28&gt;30,"No",IF(E28&lt;5,"No","Yes")))</f>
        <v>Yes</v>
      </c>
      <c r="G28" s="9">
        <v>11.153641410000001</v>
      </c>
      <c r="H28" s="9" t="str">
        <f>IF($B28="N/A","N/A",IF(G28&gt;30,"No",IF(G28&lt;5,"No","Yes")))</f>
        <v>Yes</v>
      </c>
      <c r="I28" s="10">
        <v>-6.54</v>
      </c>
      <c r="J28" s="10">
        <v>-0.77300000000000002</v>
      </c>
      <c r="K28" s="9" t="str">
        <f t="shared" si="2"/>
        <v>Yes</v>
      </c>
    </row>
    <row r="29" spans="1:11" x14ac:dyDescent="0.25">
      <c r="A29" s="75" t="s">
        <v>852</v>
      </c>
      <c r="B29" s="35" t="s">
        <v>227</v>
      </c>
      <c r="C29" s="9">
        <v>51.598399247000003</v>
      </c>
      <c r="D29" s="9" t="str">
        <f>IF($B29="N/A","N/A",IF(C29&gt;75,"No",IF(C29&lt;15,"No","Yes")))</f>
        <v>Yes</v>
      </c>
      <c r="E29" s="9">
        <v>50.336679875000002</v>
      </c>
      <c r="F29" s="9" t="str">
        <f>IF($B29="N/A","N/A",IF(E29&gt;75,"No",IF(E29&lt;15,"No","Yes")))</f>
        <v>Yes</v>
      </c>
      <c r="G29" s="9">
        <v>46.809805064999999</v>
      </c>
      <c r="H29" s="9" t="str">
        <f>IF($B29="N/A","N/A",IF(G29&gt;75,"No",IF(G29&lt;15,"No","Yes")))</f>
        <v>Yes</v>
      </c>
      <c r="I29" s="10">
        <v>-2.4500000000000002</v>
      </c>
      <c r="J29" s="10">
        <v>-7.01</v>
      </c>
      <c r="K29" s="9" t="str">
        <f t="shared" si="2"/>
        <v>Yes</v>
      </c>
    </row>
    <row r="30" spans="1:11" x14ac:dyDescent="0.25">
      <c r="A30" s="75" t="s">
        <v>853</v>
      </c>
      <c r="B30" s="35" t="s">
        <v>228</v>
      </c>
      <c r="C30" s="9">
        <v>36.374764595000002</v>
      </c>
      <c r="D30" s="9" t="str">
        <f>IF($B30="N/A","N/A",IF(C30&gt;70,"No",IF(C30&lt;25,"No","Yes")))</f>
        <v>Yes</v>
      </c>
      <c r="E30" s="9">
        <v>38.422831027999997</v>
      </c>
      <c r="F30" s="9" t="str">
        <f>IF($B30="N/A","N/A",IF(E30&gt;70,"No",IF(E30&lt;25,"No","Yes")))</f>
        <v>Yes</v>
      </c>
      <c r="G30" s="9">
        <v>42.036553525000002</v>
      </c>
      <c r="H30" s="9" t="str">
        <f>IF($B30="N/A","N/A",IF(G30&gt;70,"No",IF(G30&lt;25,"No","Yes")))</f>
        <v>Yes</v>
      </c>
      <c r="I30" s="10">
        <v>5.63</v>
      </c>
      <c r="J30" s="10">
        <v>9.4049999999999994</v>
      </c>
      <c r="K30" s="9" t="str">
        <f t="shared" si="2"/>
        <v>Yes</v>
      </c>
    </row>
    <row r="31" spans="1:11" x14ac:dyDescent="0.25">
      <c r="A31" s="75" t="s">
        <v>160</v>
      </c>
      <c r="B31" s="35" t="s">
        <v>214</v>
      </c>
      <c r="C31" s="9">
        <v>99.995291902000005</v>
      </c>
      <c r="D31" s="9" t="str">
        <f>IF($B31="N/A","N/A",IF(C31&gt;100,"No",IF(C31&lt;95,"No","Yes")))</f>
        <v>Yes</v>
      </c>
      <c r="E31" s="9">
        <v>99.997569098</v>
      </c>
      <c r="F31" s="9" t="str">
        <f>IF($B31="N/A","N/A",IF(E31&gt;100,"No",IF(E31&lt;95,"No","Yes")))</f>
        <v>Yes</v>
      </c>
      <c r="G31" s="9">
        <v>99.994930163000006</v>
      </c>
      <c r="H31" s="9" t="str">
        <f>IF($B31="N/A","N/A",IF(G31&gt;100,"No",IF(G31&lt;95,"No","Yes")))</f>
        <v>Yes</v>
      </c>
      <c r="I31" s="10">
        <v>2.3E-3</v>
      </c>
      <c r="J31" s="10">
        <v>-3.0000000000000001E-3</v>
      </c>
      <c r="K31" s="9" t="str">
        <f t="shared" si="2"/>
        <v>Yes</v>
      </c>
    </row>
    <row r="32" spans="1:11" x14ac:dyDescent="0.25">
      <c r="A32" s="29" t="s">
        <v>374</v>
      </c>
      <c r="B32" s="35" t="s">
        <v>241</v>
      </c>
      <c r="C32" s="9">
        <v>0.7815442561</v>
      </c>
      <c r="D32" s="9" t="str">
        <f>IF($B32="N/A","N/A",IF(C32&gt;5,"No",IF(C32&lt;1,"No","Yes")))</f>
        <v>No</v>
      </c>
      <c r="E32" s="9">
        <v>0.81678294480000002</v>
      </c>
      <c r="F32" s="9" t="str">
        <f>IF($B32="N/A","N/A",IF(E32&gt;5,"No",IF(E32&lt;1,"No","Yes")))</f>
        <v>No</v>
      </c>
      <c r="G32" s="9">
        <v>1.1533879186</v>
      </c>
      <c r="H32" s="9" t="str">
        <f>IF($B32="N/A","N/A",IF(G32&gt;5,"No",IF(G32&lt;1,"No","Yes")))</f>
        <v>Yes</v>
      </c>
      <c r="I32" s="10">
        <v>4.5090000000000003</v>
      </c>
      <c r="J32" s="10">
        <v>41.21</v>
      </c>
      <c r="K32" s="9" t="str">
        <f t="shared" si="2"/>
        <v>No</v>
      </c>
    </row>
    <row r="33" spans="1:11" x14ac:dyDescent="0.25">
      <c r="A33" s="29" t="s">
        <v>376</v>
      </c>
      <c r="B33" s="35" t="s">
        <v>242</v>
      </c>
      <c r="C33" s="9">
        <v>96.322975518000007</v>
      </c>
      <c r="D33" s="9" t="str">
        <f>IF($B33="N/A","N/A",IF(C33&gt;98,"No",IF(C33&lt;8,"No","Yes")))</f>
        <v>Yes</v>
      </c>
      <c r="E33" s="9">
        <v>96.297736830999995</v>
      </c>
      <c r="F33" s="9" t="str">
        <f>IF($B33="N/A","N/A",IF(E33&gt;98,"No",IF(E33&lt;8,"No","Yes")))</f>
        <v>Yes</v>
      </c>
      <c r="G33" s="9">
        <v>95.921316129999994</v>
      </c>
      <c r="H33" s="9" t="str">
        <f>IF($B33="N/A","N/A",IF(G33&gt;98,"No",IF(G33&lt;8,"No","Yes")))</f>
        <v>Yes</v>
      </c>
      <c r="I33" s="10">
        <v>-2.5999999999999999E-2</v>
      </c>
      <c r="J33" s="10">
        <v>-0.39100000000000001</v>
      </c>
      <c r="K33" s="9" t="str">
        <f t="shared" si="2"/>
        <v>Yes</v>
      </c>
    </row>
    <row r="34" spans="1:11" x14ac:dyDescent="0.25">
      <c r="A34" s="29" t="s">
        <v>377</v>
      </c>
      <c r="B34" s="51" t="s">
        <v>224</v>
      </c>
      <c r="C34" s="9">
        <v>1.1228813558999999</v>
      </c>
      <c r="D34" s="9" t="str">
        <f>IF($B34="N/A","N/A",IF(C34&gt;5,"No",IF(C34&lt;=0,"No","Yes")))</f>
        <v>Yes</v>
      </c>
      <c r="E34" s="9">
        <v>1.2373289252999999</v>
      </c>
      <c r="F34" s="9" t="str">
        <f>IF($B34="N/A","N/A",IF(E34&gt;5,"No",IF(E34&lt;=0,"No","Yes")))</f>
        <v>Yes</v>
      </c>
      <c r="G34" s="9">
        <v>1.2116910440999999</v>
      </c>
      <c r="H34" s="9" t="str">
        <f>IF($B34="N/A","N/A",IF(G34&gt;5,"No",IF(G34&lt;=0,"No","Yes")))</f>
        <v>Yes</v>
      </c>
      <c r="I34" s="10">
        <v>10.19</v>
      </c>
      <c r="J34" s="10">
        <v>-2.0699999999999998</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7327</v>
      </c>
      <c r="D6" s="9" t="str">
        <f>IF($B6="N/A","N/A",IF(C6&gt;15,"No",IF(C6&lt;-15,"No","Yes")))</f>
        <v>N/A</v>
      </c>
      <c r="E6" s="36">
        <v>6819</v>
      </c>
      <c r="F6" s="9" t="str">
        <f>IF($B6="N/A","N/A",IF(E6&gt;15,"No",IF(E6&lt;-15,"No","Yes")))</f>
        <v>N/A</v>
      </c>
      <c r="G6" s="36">
        <v>6765</v>
      </c>
      <c r="H6" s="9" t="str">
        <f>IF($B6="N/A","N/A",IF(G6&gt;15,"No",IF(G6&lt;-15,"No","Yes")))</f>
        <v>N/A</v>
      </c>
      <c r="I6" s="10">
        <v>-6.93</v>
      </c>
      <c r="J6" s="10">
        <v>-0.79200000000000004</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569.58809881000002</v>
      </c>
      <c r="D9" s="9" t="str">
        <f>IF($B9="N/A","N/A",IF(C9&gt;15,"No",IF(C9&lt;-15,"No","Yes")))</f>
        <v>N/A</v>
      </c>
      <c r="E9" s="37">
        <v>614.17436573999998</v>
      </c>
      <c r="F9" s="9" t="str">
        <f>IF($B9="N/A","N/A",IF(E9&gt;15,"No",IF(E9&lt;-15,"No","Yes")))</f>
        <v>N/A</v>
      </c>
      <c r="G9" s="37">
        <v>647.36289726999996</v>
      </c>
      <c r="H9" s="9" t="str">
        <f>IF($B9="N/A","N/A",IF(G9&gt;15,"No",IF(G9&lt;-15,"No","Yes")))</f>
        <v>N/A</v>
      </c>
      <c r="I9" s="10">
        <v>7.8280000000000003</v>
      </c>
      <c r="J9" s="10">
        <v>5.4039999999999999</v>
      </c>
      <c r="K9" s="9" t="str">
        <f t="shared" si="0"/>
        <v>Yes</v>
      </c>
    </row>
    <row r="10" spans="1:11" x14ac:dyDescent="0.25">
      <c r="A10" s="75" t="s">
        <v>655</v>
      </c>
      <c r="B10" s="35" t="s">
        <v>237</v>
      </c>
      <c r="C10" s="8">
        <v>72.512624539000001</v>
      </c>
      <c r="D10" s="9" t="str">
        <f>IF($B10="N/A","N/A",IF(C10&gt;99,"No",IF(C10&lt;75,"No","Yes")))</f>
        <v>No</v>
      </c>
      <c r="E10" s="8">
        <v>72.987241530999995</v>
      </c>
      <c r="F10" s="9" t="str">
        <f>IF($B10="N/A","N/A",IF(E10&gt;99,"No",IF(E10&lt;75,"No","Yes")))</f>
        <v>No</v>
      </c>
      <c r="G10" s="8">
        <v>70.465631928999997</v>
      </c>
      <c r="H10" s="9" t="str">
        <f>IF($B10="N/A","N/A",IF(G10&gt;99,"No",IF(G10&lt;75,"No","Yes")))</f>
        <v>No</v>
      </c>
      <c r="I10" s="10">
        <v>0.65449999999999997</v>
      </c>
      <c r="J10" s="10">
        <v>-3.45</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27.487375460999999</v>
      </c>
      <c r="D12" s="9" t="str">
        <f>IF($B12="N/A","N/A",IF(C12&gt;10,"No",IF(C12&lt;=0,"No","Yes")))</f>
        <v>No</v>
      </c>
      <c r="E12" s="9">
        <v>27.012758469000001</v>
      </c>
      <c r="F12" s="9" t="str">
        <f>IF($B12="N/A","N/A",IF(E12&gt;10,"No",IF(E12&lt;=0,"No","Yes")))</f>
        <v>No</v>
      </c>
      <c r="G12" s="9">
        <v>29.534368070999999</v>
      </c>
      <c r="H12" s="9" t="str">
        <f>IF($B12="N/A","N/A",IF(G12&gt;10,"No",IF(G12&lt;=0,"No","Yes")))</f>
        <v>No</v>
      </c>
      <c r="I12" s="10">
        <v>-1.73</v>
      </c>
      <c r="J12" s="10">
        <v>9.3350000000000009</v>
      </c>
      <c r="K12" s="9" t="str">
        <f t="shared" si="0"/>
        <v>Yes</v>
      </c>
    </row>
    <row r="13" spans="1:11" x14ac:dyDescent="0.25">
      <c r="A13" s="75" t="s">
        <v>658</v>
      </c>
      <c r="B13" s="51" t="s">
        <v>224</v>
      </c>
      <c r="C13" s="9">
        <v>0</v>
      </c>
      <c r="D13" s="9" t="str">
        <f>IF($B13="N/A","N/A",IF(C13&gt;5,"No",IF(C13&lt;=0,"No","Yes")))</f>
        <v>No</v>
      </c>
      <c r="E13" s="9">
        <v>0</v>
      </c>
      <c r="F13" s="9" t="str">
        <f>IF($B13="N/A","N/A",IF(E13&gt;5,"No",IF(E13&lt;=0,"No","Yes")))</f>
        <v>No</v>
      </c>
      <c r="G13" s="9">
        <v>0</v>
      </c>
      <c r="H13" s="9" t="str">
        <f>IF($B13="N/A","N/A",IF(G13&gt;5,"No",IF(G13&lt;=0,"No","Yes")))</f>
        <v>No</v>
      </c>
      <c r="I13" s="10" t="s">
        <v>1746</v>
      </c>
      <c r="J13" s="10" t="s">
        <v>1746</v>
      </c>
      <c r="K13" s="9" t="str">
        <f t="shared" si="0"/>
        <v>N/A</v>
      </c>
    </row>
    <row r="14" spans="1:11" x14ac:dyDescent="0.25">
      <c r="A14" s="75" t="s">
        <v>159</v>
      </c>
      <c r="B14" s="35" t="s">
        <v>214</v>
      </c>
      <c r="C14" s="9">
        <v>99.972703698999993</v>
      </c>
      <c r="D14" s="9" t="str">
        <f>IF($B14="N/A","N/A",IF(C14&gt;100,"No",IF(C14&lt;95,"No","Yes")))</f>
        <v>Yes</v>
      </c>
      <c r="E14" s="9">
        <v>100</v>
      </c>
      <c r="F14" s="9" t="str">
        <f>IF($B14="N/A","N/A",IF(E14&gt;100,"No",IF(E14&lt;95,"No","Yes")))</f>
        <v>Yes</v>
      </c>
      <c r="G14" s="9">
        <v>100</v>
      </c>
      <c r="H14" s="9" t="str">
        <f>IF($B14="N/A","N/A",IF(G14&gt;100,"No",IF(G14&lt;95,"No","Yes")))</f>
        <v>Yes</v>
      </c>
      <c r="I14" s="10">
        <v>2.7300000000000001E-2</v>
      </c>
      <c r="J14" s="10">
        <v>0</v>
      </c>
      <c r="K14" s="9" t="str">
        <f t="shared" si="0"/>
        <v>Yes</v>
      </c>
    </row>
    <row r="15" spans="1:11" x14ac:dyDescent="0.25">
      <c r="A15" s="75"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5" t="s">
        <v>851</v>
      </c>
      <c r="B16" s="35" t="s">
        <v>226</v>
      </c>
      <c r="C16" s="9">
        <v>7.3290569127999996</v>
      </c>
      <c r="D16" s="9" t="str">
        <f>IF($B16="N/A","N/A",IF(C16&gt;30,"No",IF(C16&lt;5,"No","Yes")))</f>
        <v>Yes</v>
      </c>
      <c r="E16" s="9">
        <v>10.602727673</v>
      </c>
      <c r="F16" s="9" t="str">
        <f>IF($B16="N/A","N/A",IF(E16&gt;30,"No",IF(E16&lt;5,"No","Yes")))</f>
        <v>Yes</v>
      </c>
      <c r="G16" s="9">
        <v>8.6474501108999995</v>
      </c>
      <c r="H16" s="9" t="str">
        <f>IF($B16="N/A","N/A",IF(G16&gt;30,"No",IF(G16&lt;5,"No","Yes")))</f>
        <v>Yes</v>
      </c>
      <c r="I16" s="10">
        <v>44.67</v>
      </c>
      <c r="J16" s="10">
        <v>-18.399999999999999</v>
      </c>
      <c r="K16" s="9" t="str">
        <f t="shared" si="0"/>
        <v>Yes</v>
      </c>
    </row>
    <row r="17" spans="1:11" x14ac:dyDescent="0.25">
      <c r="A17" s="75" t="s">
        <v>852</v>
      </c>
      <c r="B17" s="35" t="s">
        <v>227</v>
      </c>
      <c r="C17" s="9">
        <v>32.632728264999997</v>
      </c>
      <c r="D17" s="9" t="str">
        <f>IF($B17="N/A","N/A",IF(C17&gt;75,"No",IF(C17&lt;15,"No","Yes")))</f>
        <v>Yes</v>
      </c>
      <c r="E17" s="9">
        <v>32.262795130999997</v>
      </c>
      <c r="F17" s="9" t="str">
        <f>IF($B17="N/A","N/A",IF(E17&gt;75,"No",IF(E17&lt;15,"No","Yes")))</f>
        <v>Yes</v>
      </c>
      <c r="G17" s="9">
        <v>30.598669622999999</v>
      </c>
      <c r="H17" s="9" t="str">
        <f>IF($B17="N/A","N/A",IF(G17&gt;75,"No",IF(G17&lt;15,"No","Yes")))</f>
        <v>Yes</v>
      </c>
      <c r="I17" s="10">
        <v>-1.1299999999999999</v>
      </c>
      <c r="J17" s="10">
        <v>-5.16</v>
      </c>
      <c r="K17" s="9" t="str">
        <f t="shared" si="0"/>
        <v>Yes</v>
      </c>
    </row>
    <row r="18" spans="1:11" x14ac:dyDescent="0.25">
      <c r="A18" s="75" t="s">
        <v>853</v>
      </c>
      <c r="B18" s="35" t="s">
        <v>228</v>
      </c>
      <c r="C18" s="9">
        <v>60.038214822</v>
      </c>
      <c r="D18" s="9" t="str">
        <f>IF($B18="N/A","N/A",IF(C18&gt;70,"No",IF(C18&lt;25,"No","Yes")))</f>
        <v>Yes</v>
      </c>
      <c r="E18" s="9">
        <v>57.134477195999999</v>
      </c>
      <c r="F18" s="9" t="str">
        <f>IF($B18="N/A","N/A",IF(E18&gt;70,"No",IF(E18&lt;25,"No","Yes")))</f>
        <v>Yes</v>
      </c>
      <c r="G18" s="9">
        <v>60.753880266000003</v>
      </c>
      <c r="H18" s="9" t="str">
        <f>IF($B18="N/A","N/A",IF(G18&gt;70,"No",IF(G18&lt;25,"No","Yes")))</f>
        <v>Yes</v>
      </c>
      <c r="I18" s="10">
        <v>-4.84</v>
      </c>
      <c r="J18" s="10">
        <v>6.335</v>
      </c>
      <c r="K18" s="9" t="str">
        <f t="shared" si="0"/>
        <v>Yes</v>
      </c>
    </row>
    <row r="19" spans="1:11" x14ac:dyDescent="0.25">
      <c r="A19" s="75" t="s">
        <v>160</v>
      </c>
      <c r="B19" s="35" t="s">
        <v>214</v>
      </c>
      <c r="C19" s="9">
        <v>91.374368773</v>
      </c>
      <c r="D19" s="9" t="str">
        <f>IF($B19="N/A","N/A",IF(C19&gt;100,"No",IF(C19&lt;95,"No","Yes")))</f>
        <v>No</v>
      </c>
      <c r="E19" s="9">
        <v>92.535562399</v>
      </c>
      <c r="F19" s="9" t="str">
        <f>IF($B19="N/A","N/A",IF(E19&gt;100,"No",IF(E19&lt;95,"No","Yes")))</f>
        <v>No</v>
      </c>
      <c r="G19" s="9">
        <v>92.609016999000005</v>
      </c>
      <c r="H19" s="9" t="str">
        <f>IF($B19="N/A","N/A",IF(G19&gt;100,"No",IF(G19&lt;95,"No","Yes")))</f>
        <v>No</v>
      </c>
      <c r="I19" s="10">
        <v>1.2709999999999999</v>
      </c>
      <c r="J19" s="10">
        <v>7.9399999999999998E-2</v>
      </c>
      <c r="K19" s="9" t="str">
        <f t="shared" si="0"/>
        <v>Yes</v>
      </c>
    </row>
    <row r="20" spans="1:11" x14ac:dyDescent="0.25">
      <c r="A20" s="29" t="s">
        <v>374</v>
      </c>
      <c r="B20" s="35" t="s">
        <v>241</v>
      </c>
      <c r="C20" s="9">
        <v>6.1826122559999996</v>
      </c>
      <c r="D20" s="9" t="str">
        <f>IF($B20="N/A","N/A",IF(C20&gt;5,"No",IF(C20&lt;1,"No","Yes")))</f>
        <v>No</v>
      </c>
      <c r="E20" s="9">
        <v>7.5524270420999997</v>
      </c>
      <c r="F20" s="9" t="str">
        <f>IF($B20="N/A","N/A",IF(E20&gt;5,"No",IF(E20&lt;1,"No","Yes")))</f>
        <v>No</v>
      </c>
      <c r="G20" s="9">
        <v>8.1005173688000003</v>
      </c>
      <c r="H20" s="9" t="str">
        <f>IF($B20="N/A","N/A",IF(G20&gt;5,"No",IF(G20&lt;1,"No","Yes")))</f>
        <v>No</v>
      </c>
      <c r="I20" s="10">
        <v>22.16</v>
      </c>
      <c r="J20" s="10">
        <v>7.2569999999999997</v>
      </c>
      <c r="K20" s="9" t="str">
        <f t="shared" si="0"/>
        <v>Yes</v>
      </c>
    </row>
    <row r="21" spans="1:11" x14ac:dyDescent="0.25">
      <c r="A21" s="29" t="s">
        <v>376</v>
      </c>
      <c r="B21" s="35" t="s">
        <v>242</v>
      </c>
      <c r="C21" s="9">
        <v>79.923570355999999</v>
      </c>
      <c r="D21" s="9" t="str">
        <f>IF($B21="N/A","N/A",IF(C21&gt;98,"No",IF(C21&lt;8,"No","Yes")))</f>
        <v>Yes</v>
      </c>
      <c r="E21" s="9">
        <v>79.410470743999994</v>
      </c>
      <c r="F21" s="9" t="str">
        <f>IF($B21="N/A","N/A",IF(E21&gt;98,"No",IF(E21&lt;8,"No","Yes")))</f>
        <v>Yes</v>
      </c>
      <c r="G21" s="9">
        <v>79.467849224000005</v>
      </c>
      <c r="H21" s="9" t="str">
        <f>IF($B21="N/A","N/A",IF(G21&gt;98,"No",IF(G21&lt;8,"No","Yes")))</f>
        <v>Yes</v>
      </c>
      <c r="I21" s="10">
        <v>-0.64200000000000002</v>
      </c>
      <c r="J21" s="10">
        <v>7.2300000000000003E-2</v>
      </c>
      <c r="K21" s="9" t="str">
        <f t="shared" si="0"/>
        <v>Yes</v>
      </c>
    </row>
    <row r="22" spans="1:11" x14ac:dyDescent="0.25">
      <c r="A22" s="29" t="s">
        <v>377</v>
      </c>
      <c r="B22" s="51" t="s">
        <v>224</v>
      </c>
      <c r="C22" s="9">
        <v>0.87348164319999999</v>
      </c>
      <c r="D22" s="9" t="str">
        <f>IF($B22="N/A","N/A",IF(C22&gt;5,"No",IF(C22&lt;=0,"No","Yes")))</f>
        <v>Yes</v>
      </c>
      <c r="E22" s="9">
        <v>0.85056459890000002</v>
      </c>
      <c r="F22" s="9" t="str">
        <f>IF($B22="N/A","N/A",IF(E22&gt;5,"No",IF(E22&lt;=0,"No","Yes")))</f>
        <v>Yes</v>
      </c>
      <c r="G22" s="9">
        <v>0.75388026610000003</v>
      </c>
      <c r="H22" s="9" t="str">
        <f>IF($B22="N/A","N/A",IF(G22&gt;5,"No",IF(G22&lt;=0,"No","Yes")))</f>
        <v>Yes</v>
      </c>
      <c r="I22" s="10">
        <v>-2.62</v>
      </c>
      <c r="J22" s="10">
        <v>-11.4</v>
      </c>
      <c r="K22" s="9" t="str">
        <f t="shared" si="0"/>
        <v>Yes</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2025-05-09T20:12:34Z</dcterms:modified>
  <dc:language>English</dc:language>
</cp:coreProperties>
</file>