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13-2015\"/>
    </mc:Choice>
  </mc:AlternateContent>
  <xr:revisionPtr revIDLastSave="0" documentId="8_{CB158340-83D5-4BAD-BDDD-45ABEF3DAA2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<sst xmlns="http://schemas.openxmlformats.org/spreadsheetml/2006/main" count="8249" uniqueCount="1753">
  <si>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</si>
  <si>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</si>
  <si>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</si>
  <si>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</si>
  <si>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</si>
  <si>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</si>
  <si>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</si>
  <si>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</si>
  <si>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</si>
  <si>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</si>
  <si>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</si>
  <si>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</si>
  <si>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</si>
  <si>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</si>
  <si>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</si>
  <si>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</si>
  <si>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</si>
  <si>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</si>
  <si>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</si>
  <si>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</si>
  <si>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</si>
  <si>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</si>
  <si>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</si>
  <si>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</si>
  <si>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</si>
  <si>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</si>
  <si>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</si>
  <si>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</si>
  <si>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</si>
  <si>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</si>
  <si>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</si>
  <si>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</si>
  <si>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</si>
  <si>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</si>
  <si>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</si>
  <si>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</si>
  <si>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</si>
  <si>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</si>
  <si>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</si>
  <si>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</si>
  <si>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</si>
  <si>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</si>
  <si>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</si>
  <si>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</si>
  <si>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</si>
  <si>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</si>
  <si>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</si>
  <si>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</si>
  <si>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</si>
  <si>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</si>
  <si>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</si>
  <si>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</si>
  <si>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</si>
  <si>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</si>
  <si>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</si>
  <si>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</si>
  <si>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</si>
  <si>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</si>
  <si>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</si>
  <si>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</si>
  <si>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</si>
  <si>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</si>
  <si>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</si>
  <si>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</si>
  <si>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</si>
  <si>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</si>
  <si>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</si>
  <si>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</si>
  <si>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</si>
  <si>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</si>
  <si>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</si>
  <si>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</si>
  <si>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</si>
  <si>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</si>
  <si>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</si>
  <si>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</si>
  <si>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</si>
  <si>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</si>
  <si>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</si>
  <si>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</si>
  <si>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</si>
  <si>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</si>
  <si>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</si>
  <si>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</si>
  <si>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</si>
  <si>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</si>
  <si>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</si>
  <si>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</si>
  <si>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</si>
  <si>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</si>
  <si>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</si>
  <si>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</si>
  <si>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</si>
  <si>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</si>
  <si>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</si>
  <si>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</si>
  <si>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</si>
  <si>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</si>
  <si>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</si>
  <si>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</si>
  <si>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</si>
  <si>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</si>
  <si>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</si>
  <si>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</si>
  <si>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</si>
  <si>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</si>
  <si>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</si>
  <si>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</si>
  <si>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</si>
  <si>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</si>
  <si>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</si>
  <si>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</si>
  <si>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</si>
  <si>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</si>
  <si>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</si>
  <si>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</si>
  <si>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</si>
  <si>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</si>
  <si>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</si>
  <si>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</si>
  <si>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</si>
  <si>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</si>
  <si>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</si>
  <si>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</si>
  <si>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</si>
  <si>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</si>
  <si>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</si>
  <si>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</si>
  <si>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</si>
  <si>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</si>
  <si>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</si>
  <si>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</si>
  <si>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</si>
  <si>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</si>
  <si>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</si>
  <si>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</si>
  <si>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</si>
  <si>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</si>
  <si>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</si>
  <si>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</si>
  <si>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</si>
  <si>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</si>
  <si>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</si>
  <si>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</si>
  <si>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</si>
  <si>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</si>
  <si>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</si>
  <si>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</si>
  <si>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</si>
  <si>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</si>
  <si>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</si>
  <si>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</si>
  <si>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</si>
  <si>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</si>
  <si>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</si>
  <si>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</si>
  <si>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</si>
  <si>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</si>
  <si>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</si>
  <si>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</si>
  <si>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</si>
  <si>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</si>
  <si>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</si>
  <si>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</si>
  <si>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</si>
  <si>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</si>
  <si>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</si>
  <si>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</si>
  <si>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</si>
  <si>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</si>
  <si>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</si>
  <si>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</si>
  <si>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</si>
  <si>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</si>
  <si>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</si>
  <si>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</si>
  <si>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</si>
  <si>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</si>
  <si>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</si>
  <si>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</si>
  <si>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</si>
  <si>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</si>
  <si>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</si>
  <si>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</si>
  <si>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</si>
  <si>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</si>
  <si>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</si>
  <si>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</si>
  <si>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</si>
  <si>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</si>
  <si>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</si>
  <si>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</si>
  <si>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</si>
  <si>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</si>
  <si>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</si>
  <si>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</si>
  <si>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</si>
  <si>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</si>
  <si>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</si>
  <si>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</si>
  <si>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</si>
  <si>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</si>
  <si>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</si>
  <si>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</si>
  <si>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</si>
  <si>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</si>
  <si>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</si>
  <si>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</si>
  <si>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</si>
  <si>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</si>
  <si>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</si>
  <si>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</si>
  <si>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</si>
  <si>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</si>
  <si>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</si>
  <si>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</si>
  <si>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</si>
  <si>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</si>
  <si>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</si>
  <si>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</si>
  <si>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</si>
  <si>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</si>
  <si>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</si>
  <si>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</si>
  <si>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</si>
  <si>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</si>
  <si>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</si>
  <si>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</si>
  <si>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</si>
  <si>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</si>
  <si>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</si>
  <si>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</si>
  <si>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</si>
  <si>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</si>
  <si>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</si>
  <si>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</si>
  <si>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</si>
  <si>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</si>
  <si>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</si>
  <si>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</si>
  <si>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</si>
  <si>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</si>
  <si>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</si>
  <si>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</si>
  <si>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</si>
  <si>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</si>
  <si>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</si>
  <si>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</si>
  <si>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</si>
  <si>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</si>
  <si>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</si>
  <si>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</si>
  <si>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</si>
  <si>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</si>
  <si>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</si>
  <si>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</si>
  <si>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</si>
  <si>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</si>
  <si>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</si>
  <si>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</si>
  <si>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</si>
  <si>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</si>
  <si>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</si>
  <si>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</si>
  <si>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</si>
  <si>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</si>
  <si>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</si>
  <si>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</si>
  <si>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</si>
  <si>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</si>
  <si>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</si>
  <si>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</si>
  <si>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</si>
  <si>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</si>
  <si>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</si>
  <si>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</si>
  <si>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</si>
  <si>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</si>
  <si>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</si>
  <si>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</si>
  <si>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</si>
  <si>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</si>
  <si>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</si>
  <si>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</si>
  <si>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</si>
  <si>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</si>
  <si>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</si>
  <si>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</si>
  <si>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</si>
  <si>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</si>
  <si>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</si>
  <si>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</si>
  <si>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</si>
  <si>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</si>
  <si>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</si>
  <si>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</si>
  <si>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</si>
  <si>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</si>
  <si>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</si>
  <si>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</si>
  <si>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</si>
  <si>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</si>
  <si>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</si>
  <si>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</si>
  <si>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</si>
  <si>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</si>
  <si>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</si>
  <si>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</si>
  <si>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</si>
  <si>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</si>
  <si>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</si>
  <si>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</si>
  <si>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</si>
  <si>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</si>
  <si>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</si>
  <si>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</si>
  <si>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</si>
  <si>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</si>
  <si>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</si>
  <si>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</si>
  <si>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</si>
  <si>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</si>
  <si>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</si>
  <si>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</si>
  <si>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</si>
  <si>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</si>
  <si>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</si>
  <si>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</si>
  <si>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</si>
  <si>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</si>
  <si>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</si>
  <si>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</si>
  <si>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</si>
  <si>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</si>
  <si>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</si>
  <si>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</si>
  <si>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</si>
  <si>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</si>
  <si>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</si>
  <si>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</si>
  <si>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</si>
  <si>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</si>
  <si>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</si>
  <si>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</si>
  <si>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</si>
  <si>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</si>
  <si>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</si>
  <si>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</si>
  <si>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</si>
  <si>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</si>
  <si>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</si>
  <si>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</si>
  <si>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</si>
  <si>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</si>
  <si>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</si>
  <si>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</si>
  <si>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</si>
  <si>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</si>
  <si>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</si>
  <si>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</si>
  <si>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</si>
  <si>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</si>
  <si>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</si>
  <si>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</si>
  <si>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</si>
  <si>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</si>
  <si>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</si>
  <si>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</si>
  <si>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</si>
  <si>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</si>
  <si>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</si>
  <si>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</si>
  <si>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</si>
  <si>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</si>
  <si>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</si>
  <si>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</si>
  <si>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</si>
  <si>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</si>
  <si>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</si>
  <si>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</si>
  <si>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</si>
  <si>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</si>
  <si>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</si>
  <si>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</si>
  <si>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</si>
  <si>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</si>
  <si>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</si>
  <si>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</si>
  <si>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</si>
  <si>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</si>
  <si>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</si>
  <si>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</si>
  <si>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</si>
  <si>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</si>
  <si>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</si>
  <si>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</si>
  <si>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</si>
  <si>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</si>
  <si>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</si>
  <si>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</si>
  <si>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</si>
  <si>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</si>
  <si>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</si>
  <si>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</si>
  <si>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</si>
  <si>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</si>
  <si>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</si>
  <si>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</si>
  <si>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</si>
  <si>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</si>
  <si>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</si>
  <si>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</si>
  <si>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</si>
  <si>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</si>
  <si>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</si>
  <si>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</si>
  <si>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</si>
  <si>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</si>
  <si>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</si>
  <si>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</si>
  <si>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</si>
  <si>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</si>
  <si>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</si>
  <si>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</si>
  <si>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</si>
  <si>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</si>
  <si>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</si>
  <si>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</si>
  <si>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</si>
  <si>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</si>
  <si>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</si>
  <si>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</si>
  <si>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</si>
  <si>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</si>
  <si>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</si>
  <si>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</si>
  <si>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</si>
  <si>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</si>
  <si>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</si>
  <si>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</si>
  <si>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</si>
  <si>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</si>
  <si>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</si>
  <si>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</si>
  <si>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</si>
  <si>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</si>
  <si>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</si>
  <si>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</si>
  <si>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</si>
  <si>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</si>
  <si>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</si>
  <si>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</si>
  <si>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</si>
  <si>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</si>
  <si>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</si>
  <si>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</si>
  <si>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</si>
  <si>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</si>
  <si>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</si>
  <si>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</si>
  <si>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</si>
  <si>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</si>
  <si>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</si>
  <si>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</si>
  <si>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</si>
  <si>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</si>
  <si>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</si>
  <si>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</si>
  <si>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</si>
  <si>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</si>
  <si>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</si>
  <si>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</si>
  <si>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</si>
  <si>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</si>
  <si>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</si>
  <si>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</si>
  <si>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</si>
  <si>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</si>
  <si>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</si>
  <si>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</si>
  <si>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</si>
  <si>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</si>
  <si>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</si>
  <si>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</si>
  <si>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</si>
  <si>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</si>
  <si>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</si>
  <si>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</si>
  <si>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</si>
  <si>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</si>
  <si>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</si>
  <si>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</si>
  <si>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</si>
  <si>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</si>
  <si>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</si>
  <si>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</si>
  <si>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</si>
  <si>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</si>
  <si>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</si>
  <si>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</si>
  <si>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</si>
  <si>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</si>
  <si>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</si>
  <si>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</si>
  <si>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</si>
  <si>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</si>
  <si>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</si>
  <si>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</si>
  <si>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</si>
  <si>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</si>
  <si>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</si>
  <si>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</si>
  <si>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</si>
  <si>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</si>
  <si>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</si>
  <si>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</si>
  <si>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</si>
  <si>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</si>
  <si>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</si>
  <si>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</si>
  <si>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</si>
  <si>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</si>
  <si>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</si>
  <si>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</si>
  <si>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</si>
  <si>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</si>
  <si>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</si>
  <si>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</si>
  <si>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</si>
  <si>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</si>
  <si>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</si>
  <si>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</si>
  <si>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</si>
  <si>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</si>
  <si>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</si>
  <si>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</si>
  <si>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</si>
  <si>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</si>
  <si>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</si>
  <si>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</si>
  <si>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</si>
  <si>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</si>
  <si>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</si>
  <si>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</si>
  <si>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</si>
  <si>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</si>
  <si>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</si>
  <si>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</si>
  <si>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</si>
  <si>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</si>
  <si>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</si>
  <si>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</si>
  <si>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</si>
  <si>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</si>
  <si>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</si>
  <si>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</si>
  <si>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</si>
  <si>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</si>
  <si>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</si>
  <si>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</si>
  <si>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</si>
  <si>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</si>
  <si>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</si>
  <si>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</si>
  <si>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</si>
  <si>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</si>
  <si>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</si>
  <si>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</si>
  <si>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</si>
  <si>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</si>
  <si>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</si>
  <si>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</si>
  <si>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</si>
  <si>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</si>
  <si>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</si>
  <si>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</si>
  <si>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</si>
  <si>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</si>
  <si>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</si>
  <si>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</si>
  <si>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</si>
  <si>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</si>
  <si>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</si>
  <si>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</si>
  <si>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</si>
  <si>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</si>
  <si>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</si>
  <si>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</si>
  <si>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</si>
  <si>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</si>
  <si>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</si>
  <si>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</si>
  <si>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</si>
  <si>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</si>
  <si>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</si>
  <si>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</si>
  <si>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</si>
  <si>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</si>
  <si>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</si>
  <si>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</si>
  <si>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</si>
  <si>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</si>
  <si>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</si>
  <si>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</si>
  <si>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</si>
  <si>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</si>
  <si>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</si>
  <si>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</si>
  <si>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</si>
  <si>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</si>
  <si>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</si>
  <si>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</si>
  <si>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</si>
  <si>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</si>
  <si>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</si>
  <si>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</si>
  <si>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</si>
  <si>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</si>
  <si>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</si>
  <si>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</si>
  <si>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</si>
  <si>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</si>
  <si>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</si>
  <si>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</si>
  <si>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</si>
  <si>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</si>
  <si>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</si>
  <si>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</si>
  <si>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</si>
  <si>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</si>
  <si>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</si>
  <si>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</si>
  <si>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</si>
  <si>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</si>
  <si>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</si>
  <si>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</si>
  <si>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</si>
  <si>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</si>
  <si>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</si>
  <si>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</si>
  <si>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</si>
  <si>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</si>
  <si>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</si>
  <si>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</si>
  <si>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</si>
  <si>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</si>
  <si>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</si>
  <si>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</si>
  <si>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</si>
  <si>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</si>
  <si>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</si>
  <si>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</si>
  <si>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</si>
  <si>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</si>
  <si>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</si>
  <si>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</si>
  <si>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</si>
  <si>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</si>
  <si>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</si>
  <si>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</si>
  <si>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</si>
  <si>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</si>
  <si>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</si>
  <si>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</si>
  <si>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</si>
  <si>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</si>
  <si>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</si>
  <si>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</si>
  <si>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</si>
  <si>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</si>
  <si>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</si>
  <si>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</si>
  <si>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</si>
  <si>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</si>
  <si>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</si>
  <si>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</si>
  <si>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</si>
  <si>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</si>
  <si>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</si>
  <si>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</si>
  <si>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</si>
  <si>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</si>
  <si>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</si>
  <si>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</si>
  <si>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</si>
  <si>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</si>
  <si>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</si>
  <si>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</si>
  <si>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</si>
  <si>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</si>
  <si>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</si>
  <si>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</si>
  <si>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</si>
  <si>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</si>
  <si>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</si>
  <si>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</si>
  <si>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</si>
  <si>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</si>
  <si>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</si>
  <si>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</si>
  <si>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</si>
  <si>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</si>
  <si>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</si>
  <si>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</si>
  <si>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</si>
  <si>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</si>
  <si>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</si>
  <si>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</si>
  <si>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</si>
  <si>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</si>
  <si>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</si>
  <si>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</si>
  <si>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</si>
  <si>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</si>
  <si>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</si>
  <si>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</si>
  <si>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</si>
  <si>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</si>
  <si>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</si>
  <si>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</si>
  <si>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</si>
  <si>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</si>
  <si>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</si>
  <si>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</si>
  <si>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</si>
  <si>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</si>
  <si>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</si>
  <si>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</si>
  <si>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</si>
  <si>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</si>
  <si>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</si>
  <si>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</si>
  <si>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</si>
  <si>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</si>
  <si>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</si>
  <si>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</si>
  <si>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</si>
  <si>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</si>
  <si>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</si>
  <si>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</si>
  <si>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</si>
  <si>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</si>
  <si>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</si>
  <si>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</si>
  <si>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</si>
  <si>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</si>
  <si>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</si>
  <si>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</si>
  <si>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</si>
  <si>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</si>
  <si>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</si>
  <si>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</si>
  <si>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</si>
  <si>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</si>
  <si>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</si>
  <si>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</si>
  <si>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</si>
  <si>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</si>
  <si>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</si>
  <si>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</si>
  <si>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</si>
  <si>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</si>
  <si>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</si>
  <si>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</si>
  <si>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</si>
  <si>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</si>
  <si>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</si>
  <si>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</si>
  <si>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</si>
  <si>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</si>
  <si>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</si>
  <si>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</si>
  <si>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</si>
  <si>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</si>
  <si>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</si>
  <si>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</si>
  <si>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</si>
  <si>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</si>
  <si>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</si>
  <si>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</si>
  <si>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</si>
  <si>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</si>
  <si>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</si>
  <si>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</si>
  <si>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</si>
  <si>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</si>
  <si>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</si>
  <si>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</si>
  <si>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</si>
  <si>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</si>
  <si>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</si>
  <si>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</si>
  <si>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</si>
  <si>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</si>
  <si>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</si>
  <si>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</si>
  <si>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</si>
  <si>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</si>
  <si>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</si>
  <si>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</si>
  <si>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</si>
  <si>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</si>
  <si>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</si>
  <si>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</si>
  <si>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</si>
  <si>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</si>
  <si>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</si>
  <si>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</si>
  <si>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</si>
  <si>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</si>
  <si>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</si>
  <si>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</si>
  <si>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</si>
  <si>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</si>
  <si>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</si>
  <si>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</si>
  <si>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</si>
  <si>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</si>
  <si>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</si>
  <si>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</si>
  <si>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</si>
  <si>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</si>
  <si>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</si>
  <si>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</si>
  <si>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</si>
  <si>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</si>
  <si>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</si>
  <si>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</si>
  <si>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</si>
  <si>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</si>
  <si>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</si>
  <si>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</si>
  <si>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</si>
  <si>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</si>
  <si>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</si>
  <si>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</si>
  <si>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</si>
  <si>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</si>
  <si>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</si>
  <si>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</si>
  <si>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</si>
  <si>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</si>
  <si>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</si>
  <si>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</si>
  <si>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</si>
  <si>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</si>
  <si>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</si>
  <si>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</si>
  <si>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</si>
  <si>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</si>
  <si>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</si>
  <si>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</si>
  <si>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</si>
  <si>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</si>
  <si>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</si>
  <si>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</si>
  <si>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</si>
  <si>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</si>
  <si>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</si>
  <si>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</si>
  <si>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</si>
  <si>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</si>
  <si>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</si>
  <si>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</si>
  <si>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</si>
  <si>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</si>
  <si>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</si>
  <si>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</si>
  <si>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</si>
  <si>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</si>
  <si>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</si>
  <si>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</si>
  <si>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</si>
  <si>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</si>
  <si>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</si>
  <si>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</si>
  <si>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</si>
  <si>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</si>
  <si>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</si>
  <si>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</si>
  <si>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</si>
  <si>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</si>
  <si>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</si>
  <si>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</si>
  <si>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</si>
  <si>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</si>
  <si>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</si>
  <si>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</si>
  <si>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</si>
  <si>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</si>
  <si>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</si>
  <si>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</si>
  <si>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</si>
  <si>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</si>
  <si>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</si>
  <si>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</si>
  <si>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</si>
  <si>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</si>
  <si>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</si>
  <si>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</si>
  <si>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</si>
  <si>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</si>
  <si>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</si>
  <si>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</si>
  <si>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</si>
  <si>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</si>
  <si>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</si>
  <si>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</si>
  <si>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</si>
  <si>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</si>
  <si>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</si>
  <si>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</si>
  <si>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</si>
  <si>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</si>
  <si>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</si>
  <si>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</si>
  <si>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</si>
  <si>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</si>
  <si>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</si>
  <si>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</si>
  <si>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</si>
  <si>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</si>
  <si>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</si>
  <si>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</si>
  <si>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</si>
  <si>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</si>
  <si>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</si>
  <si>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</si>
  <si>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</si>
  <si>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</si>
  <si>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</si>
  <si>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</si>
  <si>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</si>
  <si>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</si>
  <si>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</si>
  <si>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</si>
  <si>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</si>
  <si>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</si>
  <si>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</si>
  <si>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</si>
  <si>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</si>
  <si>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</si>
  <si>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</si>
  <si>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</si>
  <si>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</si>
  <si>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</si>
  <si>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</si>
  <si>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</si>
  <si>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</si>
  <si>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</si>
  <si>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</si>
  <si>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</si>
  <si>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</si>
  <si>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</si>
  <si>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</si>
  <si>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</si>
  <si>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</si>
  <si>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</si>
  <si>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</si>
  <si>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</si>
  <si>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</si>
  <si>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</si>
  <si>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</si>
  <si>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</si>
  <si>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</si>
  <si>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</si>
  <si>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</si>
  <si>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</si>
  <si>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</si>
  <si>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</si>
  <si>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</si>
  <si>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</si>
  <si>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</si>
  <si>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</si>
  <si>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</si>
  <si>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</si>
  <si>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</si>
  <si>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</si>
  <si>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</si>
  <si>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</si>
  <si>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</si>
  <si>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</si>
  <si>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</si>
  <si>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</si>
  <si>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</si>
  <si>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</si>
  <si>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</si>
  <si>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</si>
  <si>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</si>
  <si>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</si>
  <si>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</si>
  <si>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</si>
  <si>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</si>
  <si>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</si>
  <si>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</si>
  <si>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</si>
  <si>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</si>
  <si>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</si>
  <si>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</si>
  <si>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</si>
  <si>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</si>
  <si>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</si>
  <si>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</si>
  <si>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</si>
  <si>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</si>
  <si>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</si>
  <si>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</si>
  <si>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</si>
  <si>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</si>
  <si>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</si>
  <si>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</si>
  <si>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</si>
  <si>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</si>
  <si>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</si>
  <si>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</si>
  <si>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</si>
  <si>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</si>
  <si>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</si>
  <si>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</si>
  <si>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</si>
  <si>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</si>
  <si>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</si>
  <si>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</si>
  <si>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</si>
  <si>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</si>
  <si>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</si>
  <si>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</si>
  <si>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</si>
  <si>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</si>
  <si>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</si>
  <si>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</si>
  <si>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</si>
  <si>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</si>
  <si>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</si>
  <si>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</si>
  <si>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</si>
  <si>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</si>
  <si>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</si>
  <si>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</si>
  <si>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</si>
  <si>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</si>
  <si>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</si>
  <si>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</si>
  <si>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</si>
  <si>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</si>
  <si>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</si>
  <si>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</si>
  <si>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</si>
  <si>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</si>
  <si>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</si>
  <si>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</si>
  <si>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</si>
  <si>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</si>
  <si>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</si>
  <si>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</si>
  <si>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</si>
  <si>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</si>
  <si>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</si>
  <si>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</si>
  <si>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</si>
  <si>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</si>
  <si>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</si>
  <si>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</si>
  <si>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</si>
  <si>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</si>
  <si>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</si>
  <si>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</si>
  <si>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</si>
  <si>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</si>
  <si>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</si>
  <si>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</si>
  <si>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</si>
  <si>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</si>
  <si>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</si>
  <si>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</si>
  <si>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</si>
  <si>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</si>
  <si>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</si>
  <si>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</si>
  <si>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</si>
  <si>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</si>
  <si>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</si>
  <si>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</si>
  <si>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</si>
  <si>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</si>
  <si>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</si>
  <si>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</si>
  <si>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</si>
  <si>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</si>
  <si>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</si>
  <si>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</si>
  <si>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</si>
  <si>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</si>
  <si>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</si>
  <si>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</si>
  <si>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</si>
  <si>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</si>
  <si>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</si>
  <si>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</si>
  <si>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</si>
  <si>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</si>
  <si>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</si>
  <si>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</si>
  <si>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</si>
  <si>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</si>
  <si>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</si>
  <si>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</si>
  <si>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</si>
  <si>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</si>
  <si>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</si>
  <si>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</si>
  <si>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</si>
  <si>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</si>
  <si>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</si>
  <si>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</si>
  <si>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</si>
  <si>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</si>
  <si>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</si>
  <si>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</si>
  <si>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</si>
  <si>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</si>
  <si>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</si>
  <si>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</si>
  <si>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</si>
  <si>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</si>
  <si>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</si>
  <si>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</si>
  <si>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</si>
  <si>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</si>
  <si>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</si>
  <si>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</si>
  <si>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</si>
  <si>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</si>
  <si>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</si>
  <si>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</si>
  <si>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</si>
  <si>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</si>
  <si>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</si>
  <si>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</si>
  <si>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</si>
  <si>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</si>
  <si>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</si>
  <si>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</si>
  <si>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</si>
  <si>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</si>
  <si>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</si>
  <si>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</si>
  <si>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</si>
  <si>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</si>
  <si>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</si>
  <si>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</si>
  <si>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</si>
  <si>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</si>
  <si>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</si>
  <si>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</si>
  <si>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</si>
  <si>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</si>
  <si>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</si>
  <si>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</si>
  <si>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</si>
  <si>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</si>
  <si>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</si>
  <si>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</si>
  <si>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</si>
  <si>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</si>
  <si>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</si>
  <si>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</si>
  <si>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</si>
  <si>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</si>
  <si>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</si>
  <si>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</si>
  <si>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</si>
  <si>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</si>
  <si>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</si>
  <si>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</si>
  <si>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</si>
  <si>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</si>
  <si>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</si>
  <si>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</si>
  <si>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</si>
  <si>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</si>
  <si>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</si>
  <si>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</si>
  <si>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</si>
  <si>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</si>
  <si>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</si>
  <si>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</si>
  <si>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</si>
  <si>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</si>
  <si>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</si>
  <si>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</si>
  <si>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</si>
  <si>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</si>
  <si>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</si>
  <si>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</si>
  <si>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</si>
  <si>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</si>
  <si>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</si>
  <si>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</si>
  <si>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</si>
  <si>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</si>
  <si>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</si>
  <si>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</si>
  <si>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</si>
  <si>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</si>
  <si>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</si>
  <si>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</si>
  <si>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</si>
  <si>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</si>
  <si>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</si>
  <si>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</si>
  <si>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</si>
  <si>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</si>
  <si>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</si>
  <si>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</si>
  <si>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</si>
  <si>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</si>
  <si>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</si>
  <si>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</si>
  <si>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</si>
  <si>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</si>
  <si>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</si>
  <si>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</si>
  <si>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</si>
  <si>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</si>
  <si>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</si>
  <si>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</si>
  <si>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</si>
  <si>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</si>
  <si>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</si>
  <si>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</si>
  <si>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</si>
  <si>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</si>
  <si>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</si>
  <si>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</si>
  <si>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</si>
  <si>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</si>
  <si>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</si>
  <si>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</si>
  <si>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</si>
  <si>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</si>
  <si>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</si>
  <si>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</si>
  <si>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</si>
  <si>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</si>
  <si>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</si>
  <si>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</si>
  <si>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</si>
  <si>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</si>
  <si>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</si>
  <si>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</si>
  <si>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</si>
  <si>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</si>
  <si>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</si>
  <si>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</si>
  <si>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</si>
  <si>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</si>
  <si>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</si>
  <si>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</si>
  <si>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</si>
  <si>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</si>
  <si>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</si>
  <si>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</si>
  <si>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</si>
  <si>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</si>
  <si>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</si>
  <si>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</si>
  <si>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</si>
  <si>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</si>
  <si>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</si>
  <si>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</si>
  <si>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</si>
  <si>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</si>
  <si>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</si>
  <si>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</si>
  <si>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</si>
  <si>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</si>
  <si>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</si>
  <si>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</si>
  <si>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</si>
  <si>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</si>
  <si>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</si>
  <si>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</si>
  <si>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</si>
  <si>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</si>
  <si>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</si>
  <si>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</si>
  <si>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</si>
  <si>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</si>
  <si>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</si>
  <si>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</si>
  <si>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</si>
  <si>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</si>
  <si>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</si>
  <si>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</si>
  <si>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</si>
  <si>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</si>
  <si>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</si>
  <si>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</si>
  <si>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</si>
  <si>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</si>
  <si>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</si>
  <si>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</si>
  <si>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</si>
  <si>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</si>
  <si>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</si>
  <si>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</si>
  <si>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</si>
  <si>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</si>
  <si>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</si>
  <si>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</si>
  <si>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</si>
  <si>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</si>
  <si>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</si>
  <si>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</si>
  <si>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</si>
  <si>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</si>
  <si>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</si>
  <si>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</si>
  <si>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</si>
  <si>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</si>
  <si>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</si>
  <si>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</si>
  <si>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</si>
  <si>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</si>
  <si>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</si>
  <si>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</si>
  <si>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</si>
  <si>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</si>
  <si>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</si>
  <si>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</si>
  <si>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</si>
  <si>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</si>
  <si>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</si>
  <si>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</si>
  <si>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</si>
  <si>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</si>
  <si>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</si>
  <si>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</si>
  <si>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</si>
  <si>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</si>
  <si>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</si>
  <si>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</si>
  <si>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</si>
  <si>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</si>
  <si>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</si>
  <si>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</si>
  <si>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</si>
  <si>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</si>
  <si>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</si>
  <si>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</si>
  <si>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</si>
  <si>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</si>
  <si>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</si>
  <si>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</si>
  <si>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</si>
  <si>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</si>
  <si>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</si>
  <si>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</si>
  <si>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</si>
  <si>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</si>
  <si>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</si>
  <si>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</si>
  <si>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</si>
  <si>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</si>
  <si>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</si>
  <si>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</si>
  <si>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</si>
  <si>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</si>
  <si>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</si>
  <si>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</si>
  <si>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</si>
  <si>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</si>
  <si>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</si>
  <si>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</si>
  <si>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</si>
  <si>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</si>
  <si>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</si>
  <si>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</si>
  <si>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</si>
  <si>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</si>
  <si>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</si>
  <si>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</si>
  <si>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</si>
  <si>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</si>
  <si>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</si>
  <si>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</si>
  <si>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</si>
  <si>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</si>
  <si>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</si>
  <si>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</si>
  <si>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</si>
  <si>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</si>
  <si>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</si>
  <si>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</si>
  <si>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</si>
  <si>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</si>
  <si>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</si>
  <si>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</si>
  <si>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</si>
  <si>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</si>
  <si>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</si>
  <si>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</si>
  <si>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</si>
  <si>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</si>
  <si>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</si>
  <si>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</si>
  <si>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</si>
  <si>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</si>
  <si>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</si>
  <si>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</si>
  <si>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</si>
  <si>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</si>
  <si>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</si>
  <si>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</si>
  <si>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</si>
  <si>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</si>
  <si>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</si>
  <si>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</si>
  <si>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</si>
  <si>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</si>
  <si>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</si>
  <si>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</si>
  <si>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</si>
  <si>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</si>
  <si>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</si>
  <si>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</si>
  <si>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</si>
  <si>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</si>
  <si>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</si>
  <si>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</si>
  <si>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</si>
  <si>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</si>
  <si>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</si>
  <si>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</si>
  <si>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</si>
  <si>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</si>
  <si>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</si>
  <si>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</si>
  <si>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</si>
  <si>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</si>
  <si>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</si>
  <si>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</si>
  <si>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</si>
  <si>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</si>
  <si>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</si>
  <si>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</si>
  <si>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</si>
  <si>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</si>
  <si>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</si>
  <si>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</si>
  <si>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</si>
  <si>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</si>
  <si>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</si>
  <si>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</si>
  <si>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</si>
  <si>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</si>
  <si>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</si>
  <si>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</si>
  <si>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</si>
  <si>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</si>
  <si>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</si>
  <si>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</si>
  <si>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</si>
  <si>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</si>
  <si>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</si>
  <si>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</si>
  <si>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</si>
  <si>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</si>
  <si>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</si>
  <si>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</si>
  <si>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</si>
  <si>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</si>
  <si>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</si>
  <si>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</si>
  <si>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</si>
  <si>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</si>
  <si>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</si>
  <si>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</si>
  <si>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</si>
  <si>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</si>
  <si>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</si>
  <si>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</si>
  <si>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</si>
  <si>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</si>
  <si>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</si>
  <si>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</si>
  <si>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</si>
  <si>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</si>
  <si>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</si>
  <si>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</si>
  <si>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</si>
  <si>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</si>
  <si>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</si>
  <si>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</si>
  <si>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</si>
  <si>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</si>
  <si>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</si>
  <si>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</si>
  <si>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</si>
  <si>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</si>
  <si>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</si>
  <si>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</si>
  <si>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</si>
  <si>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</si>
  <si>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</si>
  <si>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</si>
  <si>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</si>
  <si>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</si>
  <si>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</si>
  <si>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</si>
  <si>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</si>
  <si>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</si>
  <si>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</si>
  <si>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</si>
  <si>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</si>
  <si>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</si>
  <si>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</si>
  <si>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</si>
  <si>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</si>
  <si>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</si>
  <si>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</si>
  <si>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</si>
  <si>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</si>
  <si>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</si>
  <si>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</si>
  <si>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</si>
  <si>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</si>
  <si>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</si>
  <si>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</si>
  <si>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</si>
  <si>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</si>
  <si>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</si>
  <si>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</si>
  <si>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</si>
  <si>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</si>
  <si>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</si>
  <si>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</si>
  <si>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</si>
  <si>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</si>
  <si>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</si>
  <si>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</si>
  <si>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</si>
  <si>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</si>
  <si>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</si>
  <si>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</si>
  <si>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</si>
  <si>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</si>
  <si>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</si>
  <si>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</si>
  <si>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</si>
  <si>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</si>
  <si>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</si>
  <si>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</si>
  <si>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</si>
  <si>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</si>
  <si>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</si>
  <si>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</si>
  <si>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</si>
  <si>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</si>
  <si>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</si>
  <si>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</si>
  <si>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</si>
  <si>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</si>
  <si>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</si>
  <si>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</si>
  <si>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</si>
  <si>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</si>
  <si>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</si>
  <si>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</si>
  <si>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</si>
  <si>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</si>
  <si>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</si>
  <si>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</si>
  <si>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</si>
  <si>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</si>
  <si>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</si>
  <si>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</si>
  <si>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</si>
  <si>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</si>
  <si>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</si>
  <si>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</si>
  <si>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</si>
  <si>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</si>
  <si>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</si>
  <si>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</si>
  <si>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</si>
  <si>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</si>
  <si>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</si>
  <si>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</si>
  <si>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</si>
  <si>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</si>
  <si>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</si>
  <si>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</si>
  <si>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</si>
  <si>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</si>
  <si>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</si>
  <si>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</si>
  <si>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</si>
  <si>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</si>
  <si>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</si>
  <si>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</si>
  <si>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</si>
  <si>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</si>
  <si>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</si>
  <si>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</si>
  <si>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</si>
  <si>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</si>
  <si>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</si>
  <si>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</si>
  <si>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</si>
  <si>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</si>
  <si>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</si>
  <si>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</si>
  <si>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</si>
  <si>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</si>
  <si>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</si>
  <si>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</si>
  <si>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</si>
  <si>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</si>
  <si>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</si>
  <si>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</si>
  <si>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</si>
  <si>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</si>
  <si>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</si>
  <si>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</si>
  <si>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</si>
  <si>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</si>
  <si>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</si>
  <si>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</si>
  <si>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</si>
  <si>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</si>
  <si>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</si>
  <si>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</si>
  <si>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</si>
  <si>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</si>
  <si>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</si>
  <si>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</si>
  <si>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</si>
  <si>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</si>
  <si>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</si>
  <si>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</si>
  <si>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</si>
  <si>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</si>
  <si>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</si>
  <si>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</si>
  <si>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</si>
  <si>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</si>
  <si>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</si>
  <si>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</si>
  <si>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</si>
  <si>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</si>
  <si>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</si>
  <si>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</si>
  <si>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</si>
  <si>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</si>
  <si>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</si>
  <si>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</si>
  <si>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</si>
  <si>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</si>
  <si>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</si>
  <si>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</si>
  <si>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</si>
  <si>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</si>
  <si>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</si>
  <si>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</si>
  <si>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</si>
  <si>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</si>
  <si>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</si>
  <si>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</si>
  <si>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</si>
  <si>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</si>
  <si>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</si>
  <si>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</si>
  <si>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</si>
  <si>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</si>
  <si>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</si>
  <si>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</si>
  <si>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</si>
  <si>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</si>
  <si>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</si>
  <si>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</si>
  <si>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</si>
  <si>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</si>
  <si>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</si>
  <si>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</si>
  <si>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</si>
  <si>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</si>
  <si>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</si>
  <si>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</si>
  <si>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</si>
  <si>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</si>
  <si>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</si>
  <si>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</si>
  <si>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</si>
  <si>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</si>
  <si>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</si>
  <si>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</si>
  <si>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</si>
  <si>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</si>
  <si>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</si>
  <si>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</si>
  <si>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</si>
  <si>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</si>
  <si>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</si>
  <si>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</si>
  <si>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</si>
  <si>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</si>
  <si>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</si>
  <si>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</si>
  <si>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</si>
  <si>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</si>
  <si>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</si>
  <si>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</si>
  <si>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</si>
  <si>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</si>
  <si>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</si>
  <si>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</si>
  <si>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</si>
  <si>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</si>
  <si>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</si>
  <si>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</si>
  <si>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</si>
  <si>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</si>
  <si>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</si>
  <si>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</si>
  <si>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</si>
  <si>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</si>
  <si>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</si>
  <si>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</si>
  <si>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</si>
  <si>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</si>
  <si>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</si>
  <si>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</si>
  <si>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</si>
  <si>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</si>
  <si>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</si>
  <si>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</si>
  <si>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</si>
  <si>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</si>
  <si>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</si>
  <si>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</si>
  <si>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</si>
  <si>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</si>
  <si>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</si>
  <si>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</si>
  <si>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</si>
  <si>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</si>
  <si>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</si>
  <si>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VT</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</si>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</sst>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1750</v>
      </c>
      <c r="J6" s="6" t="s">
        <v>1750</v>
      </c>
      <c r="K6" s="85" t="str">
        <f t="shared" ref="K6:K11" si="0">IF(J6="Div by 0", "N/A", IF(J6="N/A","N/A", IF(J6&gt;30, "No", IF(J6&lt;-30, "No", "Yes"))))</f>
        <v>N/A</v>
      </c>
    </row>
    <row r="7" spans="1:11" x14ac:dyDescent="0.25">
      <c r="A7" s="105" t="s">
        <v>442</v>
      </c>
      <c r="B7" s="60" t="s">
        <v>213</v>
      </c>
      <c r="C7" s="5" t="s">
        <v>1750</v>
      </c>
      <c r="D7" s="5" t="str">
        <f t="shared" ref="D7:D11" si="1">IF($B7="N/A","N/A",IF(C7&lt;0,"No","Yes"))</f>
        <v>N/A</v>
      </c>
      <c r="E7" s="5" t="s">
        <v>1750</v>
      </c>
      <c r="F7" s="5" t="str">
        <f t="shared" ref="F7:F11" si="2">IF($B7="N/A","N/A",IF(E7&lt;0,"No","Yes"))</f>
        <v>N/A</v>
      </c>
      <c r="G7" s="5" t="s">
        <v>1750</v>
      </c>
      <c r="H7" s="5" t="str">
        <f t="shared" ref="H7:H11" si="3">IF($B7="N/A","N/A",IF(G7&lt;0,"No","Yes"))</f>
        <v>N/A</v>
      </c>
      <c r="I7" s="6" t="s">
        <v>1750</v>
      </c>
      <c r="J7" s="6" t="s">
        <v>1750</v>
      </c>
      <c r="K7" s="85" t="str">
        <f t="shared" si="0"/>
        <v>N/A</v>
      </c>
    </row>
    <row r="8" spans="1:11" x14ac:dyDescent="0.25">
      <c r="A8" s="105" t="s">
        <v>443</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105" t="s">
        <v>444</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105" t="s">
        <v>445</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105" t="s">
        <v>204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105" t="s">
        <v>650</v>
      </c>
      <c r="B12" s="60" t="s">
        <v>213</v>
      </c>
      <c r="C12" s="5" t="s">
        <v>1750</v>
      </c>
      <c r="D12" s="5" t="str">
        <f t="shared" ref="D12:D23" si="4">IF($B12="N/A","N/A",IF(C12&lt;0,"No","Yes"))</f>
        <v>N/A</v>
      </c>
      <c r="E12" s="5" t="s">
        <v>1750</v>
      </c>
      <c r="F12" s="5" t="str">
        <f t="shared" ref="F12:F23" si="5">IF($B12="N/A","N/A",IF(E12&lt;0,"No","Yes"))</f>
        <v>N/A</v>
      </c>
      <c r="G12" s="5" t="s">
        <v>1750</v>
      </c>
      <c r="H12" s="5" t="str">
        <f t="shared" ref="H12:H23" si="6">IF($B12="N/A","N/A",IF(G12&lt;0,"No","Yes"))</f>
        <v>N/A</v>
      </c>
      <c r="I12" s="6" t="s">
        <v>1750</v>
      </c>
      <c r="J12" s="6" t="s">
        <v>1750</v>
      </c>
      <c r="K12" s="85" t="str">
        <f t="shared" ref="K12:K23" si="7">IF(J12="Div by 0", "N/A", IF(J12="N/A","N/A", IF(J12&gt;30, "No", IF(J12&lt;-30, "No", "Yes"))))</f>
        <v>N/A</v>
      </c>
    </row>
    <row r="13" spans="1:11" x14ac:dyDescent="0.25">
      <c r="A13" s="105" t="s">
        <v>649</v>
      </c>
      <c r="B13" s="60" t="s">
        <v>213</v>
      </c>
      <c r="C13" s="5" t="s">
        <v>1750</v>
      </c>
      <c r="D13" s="5" t="str">
        <f t="shared" si="4"/>
        <v>N/A</v>
      </c>
      <c r="E13" s="5" t="s">
        <v>1750</v>
      </c>
      <c r="F13" s="5" t="str">
        <f t="shared" si="5"/>
        <v>N/A</v>
      </c>
      <c r="G13" s="5" t="s">
        <v>1750</v>
      </c>
      <c r="H13" s="5" t="str">
        <f t="shared" si="6"/>
        <v>N/A</v>
      </c>
      <c r="I13" s="6" t="s">
        <v>1750</v>
      </c>
      <c r="J13" s="6" t="s">
        <v>1750</v>
      </c>
      <c r="K13" s="85" t="str">
        <f t="shared" si="7"/>
        <v>N/A</v>
      </c>
    </row>
    <row r="14" spans="1:11" x14ac:dyDescent="0.25">
      <c r="A14" s="105" t="s">
        <v>850</v>
      </c>
      <c r="B14" s="60" t="s">
        <v>213</v>
      </c>
      <c r="C14" s="6" t="s">
        <v>1750</v>
      </c>
      <c r="D14" s="5" t="str">
        <f t="shared" si="4"/>
        <v>N/A</v>
      </c>
      <c r="E14" s="6" t="s">
        <v>1750</v>
      </c>
      <c r="F14" s="5" t="str">
        <f t="shared" si="5"/>
        <v>N/A</v>
      </c>
      <c r="G14" s="6" t="s">
        <v>1750</v>
      </c>
      <c r="H14" s="5" t="str">
        <f t="shared" si="6"/>
        <v>N/A</v>
      </c>
      <c r="I14" s="6" t="s">
        <v>1750</v>
      </c>
      <c r="J14" s="6" t="s">
        <v>1750</v>
      </c>
      <c r="K14" s="85" t="str">
        <f t="shared" si="7"/>
        <v>N/A</v>
      </c>
    </row>
    <row r="15" spans="1:11" x14ac:dyDescent="0.25">
      <c r="A15" s="105" t="s">
        <v>651</v>
      </c>
      <c r="B15" s="60" t="s">
        <v>213</v>
      </c>
      <c r="C15" s="5" t="s">
        <v>1750</v>
      </c>
      <c r="D15" s="5" t="str">
        <f t="shared" si="4"/>
        <v>N/A</v>
      </c>
      <c r="E15" s="5" t="s">
        <v>1750</v>
      </c>
      <c r="F15" s="5" t="str">
        <f t="shared" si="5"/>
        <v>N/A</v>
      </c>
      <c r="G15" s="5" t="s">
        <v>1750</v>
      </c>
      <c r="H15" s="5" t="str">
        <f t="shared" si="6"/>
        <v>N/A</v>
      </c>
      <c r="I15" s="6" t="s">
        <v>1750</v>
      </c>
      <c r="J15" s="6" t="s">
        <v>1750</v>
      </c>
      <c r="K15" s="85" t="str">
        <f t="shared" si="7"/>
        <v>N/A</v>
      </c>
    </row>
    <row r="16" spans="1:11" x14ac:dyDescent="0.25">
      <c r="A16" s="105" t="s">
        <v>370</v>
      </c>
      <c r="B16" s="60" t="s">
        <v>213</v>
      </c>
      <c r="C16" s="5" t="s">
        <v>1750</v>
      </c>
      <c r="D16" s="5" t="str">
        <f t="shared" si="4"/>
        <v>N/A</v>
      </c>
      <c r="E16" s="5" t="s">
        <v>1750</v>
      </c>
      <c r="F16" s="5" t="str">
        <f t="shared" si="5"/>
        <v>N/A</v>
      </c>
      <c r="G16" s="5" t="s">
        <v>1750</v>
      </c>
      <c r="H16" s="5" t="str">
        <f t="shared" si="6"/>
        <v>N/A</v>
      </c>
      <c r="I16" s="6" t="s">
        <v>1750</v>
      </c>
      <c r="J16" s="6" t="s">
        <v>1750</v>
      </c>
      <c r="K16" s="85" t="str">
        <f t="shared" si="7"/>
        <v>N/A</v>
      </c>
    </row>
    <row r="17" spans="1:11" x14ac:dyDescent="0.25">
      <c r="A17" s="105" t="s">
        <v>851</v>
      </c>
      <c r="B17" s="60" t="s">
        <v>213</v>
      </c>
      <c r="C17" s="6" t="s">
        <v>1750</v>
      </c>
      <c r="D17" s="5" t="str">
        <f t="shared" si="4"/>
        <v>N/A</v>
      </c>
      <c r="E17" s="6" t="s">
        <v>1750</v>
      </c>
      <c r="F17" s="5" t="str">
        <f t="shared" si="5"/>
        <v>N/A</v>
      </c>
      <c r="G17" s="6" t="s">
        <v>1750</v>
      </c>
      <c r="H17" s="5" t="str">
        <f t="shared" si="6"/>
        <v>N/A</v>
      </c>
      <c r="I17" s="6" t="s">
        <v>1750</v>
      </c>
      <c r="J17" s="6" t="s">
        <v>1750</v>
      </c>
      <c r="K17" s="85" t="str">
        <f t="shared" si="7"/>
        <v>N/A</v>
      </c>
    </row>
    <row r="18" spans="1:11" x14ac:dyDescent="0.25">
      <c r="A18" s="105" t="s">
        <v>652</v>
      </c>
      <c r="B18" s="60" t="s">
        <v>213</v>
      </c>
      <c r="C18" s="5" t="s">
        <v>1750</v>
      </c>
      <c r="D18" s="5" t="str">
        <f t="shared" si="4"/>
        <v>N/A</v>
      </c>
      <c r="E18" s="5" t="s">
        <v>1750</v>
      </c>
      <c r="F18" s="5" t="str">
        <f t="shared" si="5"/>
        <v>N/A</v>
      </c>
      <c r="G18" s="5" t="s">
        <v>1750</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t="s">
        <v>1750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t="s">
        <v>1750</v>
      </c>
      <c r="D21" s="5" t="str">
        <f t="shared" si="4"/>
        <v>N/A</v>
      </c>
      <c r="E21" s="5" t="s">
        <v>1750</v>
      </c>
      <c r="F21" s="5" t="str">
        <f t="shared" si="5"/>
        <v>N/A</v>
      </c>
      <c r="G21" s="5" t="s">
        <v>1750</v>
      </c>
      <c r="H21" s="5" t="str">
        <f t="shared" si="6"/>
        <v>N/A</v>
      </c>
      <c r="I21" s="6" t="s">
        <v>1750</v>
      </c>
      <c r="J21" s="6" t="s">
        <v>1750</v>
      </c>
      <c r="K21" s="85" t="str">
        <f t="shared" si="7"/>
        <v>N/A</v>
      </c>
    </row>
    <row r="22" spans="1:11" x14ac:dyDescent="0.25">
      <c r="A22" s="105" t="s">
        <v>1682</v>
      </c>
      <c r="B22" s="60" t="s">
        <v>213</v>
      </c>
      <c r="C22" s="5" t="s">
        <v>1750</v>
      </c>
      <c r="D22" s="5" t="str">
        <f t="shared" si="4"/>
        <v>N/A</v>
      </c>
      <c r="E22" s="5" t="s">
        <v>1750</v>
      </c>
      <c r="F22" s="5" t="str">
        <f t="shared" si="5"/>
        <v>N/A</v>
      </c>
      <c r="G22" s="5" t="s">
        <v>1750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t="s">
        <v>1750</v>
      </c>
      <c r="D24" s="5" t="str">
        <f>IF($B24="N/A","N/A",IF(C24&lt;0,"No","Yes"))</f>
        <v>N/A</v>
      </c>
      <c r="E24" s="5" t="s">
        <v>1750</v>
      </c>
      <c r="F24" s="5" t="str">
        <f>IF($B24="N/A","N/A",IF(E24&lt;0,"No","Yes"))</f>
        <v>N/A</v>
      </c>
      <c r="G24" s="5" t="s">
        <v>1750</v>
      </c>
      <c r="H24" s="5" t="str">
        <f>IF($B24="N/A","N/A",IF(G24&lt;0,"No","Yes"))</f>
        <v>N/A</v>
      </c>
      <c r="I24" s="6" t="s">
        <v>1750</v>
      </c>
      <c r="J24" s="6" t="s">
        <v>1750</v>
      </c>
      <c r="K24" s="85" t="str">
        <f t="shared" ref="K24:K30" si="8">IF(J24="Div by 0", "N/A", IF(J24="N/A","N/A", IF(J24&gt;30, "No", IF(J24&lt;-30, "No", "Yes"))))</f>
        <v>N/A</v>
      </c>
    </row>
    <row r="25" spans="1:11" x14ac:dyDescent="0.25">
      <c r="A25" s="105" t="s">
        <v>159</v>
      </c>
      <c r="B25" s="60" t="s">
        <v>213</v>
      </c>
      <c r="C25" s="5" t="s">
        <v>1750</v>
      </c>
      <c r="D25" s="5" t="str">
        <f>IF($B25="N/A","N/A",IF(C25&lt;0,"No","Yes"))</f>
        <v>N/A</v>
      </c>
      <c r="E25" s="5" t="s">
        <v>1750</v>
      </c>
      <c r="F25" s="5" t="str">
        <f>IF($B25="N/A","N/A",IF(E25&lt;0,"No","Yes"))</f>
        <v>N/A</v>
      </c>
      <c r="G25" s="5" t="s">
        <v>1750</v>
      </c>
      <c r="H25" s="5" t="str">
        <f>IF($B25="N/A","N/A",IF(G25&lt;0,"No","Yes"))</f>
        <v>N/A</v>
      </c>
      <c r="I25" s="6" t="s">
        <v>1750</v>
      </c>
      <c r="J25" s="6" t="s">
        <v>1750</v>
      </c>
      <c r="K25" s="85" t="str">
        <f t="shared" si="8"/>
        <v>N/A</v>
      </c>
    </row>
    <row r="26" spans="1:11" x14ac:dyDescent="0.25">
      <c r="A26" s="105" t="s">
        <v>32</v>
      </c>
      <c r="B26" s="60" t="s">
        <v>213</v>
      </c>
      <c r="C26" s="5" t="s">
        <v>1750</v>
      </c>
      <c r="D26" s="5" t="str">
        <f>IF($B26="N/A","N/A",IF(C26&lt;0,"No","Yes"))</f>
        <v>N/A</v>
      </c>
      <c r="E26" s="5" t="s">
        <v>1750</v>
      </c>
      <c r="F26" s="5" t="str">
        <f>IF($B26="N/A","N/A",IF(E26&lt;0,"No","Yes"))</f>
        <v>N/A</v>
      </c>
      <c r="G26" s="5" t="s">
        <v>1750</v>
      </c>
      <c r="H26" s="5" t="str">
        <f>IF($B26="N/A","N/A",IF(G26&lt;0,"No","Yes"))</f>
        <v>N/A</v>
      </c>
      <c r="I26" s="6" t="s">
        <v>1750</v>
      </c>
      <c r="J26" s="6" t="s">
        <v>1750</v>
      </c>
      <c r="K26" s="85" t="str">
        <f t="shared" si="8"/>
        <v>N/A</v>
      </c>
    </row>
    <row r="27" spans="1:11" x14ac:dyDescent="0.25">
      <c r="A27" s="105" t="s">
        <v>160</v>
      </c>
      <c r="B27" s="60" t="s">
        <v>213</v>
      </c>
      <c r="C27" s="5" t="s">
        <v>1750</v>
      </c>
      <c r="D27" s="5" t="str">
        <f t="shared" ref="D27:D30" si="9">IF($B27="N/A","N/A",IF(C27&lt;0,"No","Yes"))</f>
        <v>N/A</v>
      </c>
      <c r="E27" s="5" t="s">
        <v>1750</v>
      </c>
      <c r="F27" s="5" t="str">
        <f t="shared" ref="F27:F30" si="10">IF($B27="N/A","N/A",IF(E27&lt;0,"No","Yes"))</f>
        <v>N/A</v>
      </c>
      <c r="G27" s="5" t="s">
        <v>1750</v>
      </c>
      <c r="H27" s="5" t="str">
        <f t="shared" ref="H27:H30" si="11">IF($B27="N/A","N/A",IF(G27&lt;0,"No","Yes"))</f>
        <v>N/A</v>
      </c>
      <c r="I27" s="6" t="s">
        <v>1750</v>
      </c>
      <c r="J27" s="6" t="s">
        <v>1750</v>
      </c>
      <c r="K27" s="85" t="str">
        <f t="shared" si="8"/>
        <v>N/A</v>
      </c>
    </row>
    <row r="28" spans="1:11" x14ac:dyDescent="0.25">
      <c r="A28" s="83" t="s">
        <v>372</v>
      </c>
      <c r="B28" s="60" t="s">
        <v>213</v>
      </c>
      <c r="C28" s="5" t="s">
        <v>1750</v>
      </c>
      <c r="D28" s="5" t="str">
        <f t="shared" si="9"/>
        <v>N/A</v>
      </c>
      <c r="E28" s="5" t="s">
        <v>1750</v>
      </c>
      <c r="F28" s="5" t="str">
        <f t="shared" si="10"/>
        <v>N/A</v>
      </c>
      <c r="G28" s="5" t="s">
        <v>1750</v>
      </c>
      <c r="H28" s="5" t="str">
        <f t="shared" si="11"/>
        <v>N/A</v>
      </c>
      <c r="I28" s="6" t="s">
        <v>1750</v>
      </c>
      <c r="J28" s="6" t="s">
        <v>1750</v>
      </c>
      <c r="K28" s="85" t="str">
        <f t="shared" si="8"/>
        <v>N/A</v>
      </c>
    </row>
    <row r="29" spans="1:11" x14ac:dyDescent="0.25">
      <c r="A29" s="83" t="s">
        <v>374</v>
      </c>
      <c r="B29" s="60" t="s">
        <v>213</v>
      </c>
      <c r="C29" s="5" t="s">
        <v>1750</v>
      </c>
      <c r="D29" s="5" t="str">
        <f t="shared" si="9"/>
        <v>N/A</v>
      </c>
      <c r="E29" s="5" t="s">
        <v>1750</v>
      </c>
      <c r="F29" s="5" t="str">
        <f t="shared" si="10"/>
        <v>N/A</v>
      </c>
      <c r="G29" s="5" t="s">
        <v>1750</v>
      </c>
      <c r="H29" s="5" t="str">
        <f t="shared" si="11"/>
        <v>N/A</v>
      </c>
      <c r="I29" s="6" t="s">
        <v>1750</v>
      </c>
      <c r="J29" s="6" t="s">
        <v>1750</v>
      </c>
      <c r="K29" s="85" t="str">
        <f t="shared" si="8"/>
        <v>N/A</v>
      </c>
    </row>
    <row r="30" spans="1:11" x14ac:dyDescent="0.25">
      <c r="A30" s="100" t="s">
        <v>375</v>
      </c>
      <c r="B30" s="107" t="s">
        <v>213</v>
      </c>
      <c r="C30" s="94" t="s">
        <v>1750</v>
      </c>
      <c r="D30" s="94" t="str">
        <f t="shared" si="9"/>
        <v>N/A</v>
      </c>
      <c r="E30" s="94" t="s">
        <v>1750</v>
      </c>
      <c r="F30" s="94" t="str">
        <f t="shared" si="10"/>
        <v>N/A</v>
      </c>
      <c r="G30" s="94" t="s">
        <v>1750</v>
      </c>
      <c r="H30" s="94" t="str">
        <f t="shared" si="11"/>
        <v>N/A</v>
      </c>
      <c r="I30" s="95" t="s">
        <v>1750</v>
      </c>
      <c r="J30" s="95" t="s">
        <v>1750</v>
      </c>
      <c r="K30" s="96" t="str">
        <f t="shared" si="8"/>
        <v>N/A</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6656779</v>
      </c>
      <c r="D7" s="18" t="str">
        <f>IF($B7="N/A","N/A",IF(C7&gt;15,"No",IF(C7&lt;-15,"No","Yes")))</f>
        <v>N/A</v>
      </c>
      <c r="E7" s="17">
        <v>6720596</v>
      </c>
      <c r="F7" s="18" t="str">
        <f>IF($B7="N/A","N/A",IF(E7&gt;15,"No",IF(E7&lt;-15,"No","Yes")))</f>
        <v>N/A</v>
      </c>
      <c r="G7" s="17">
        <v>6116984</v>
      </c>
      <c r="H7" s="18" t="str">
        <f>IF($B7="N/A","N/A",IF(G7&gt;15,"No",IF(G7&lt;-15,"No","Yes")))</f>
        <v>N/A</v>
      </c>
      <c r="I7" s="19">
        <v>0.9587</v>
      </c>
      <c r="J7" s="19">
        <v>-8.98</v>
      </c>
      <c r="K7" s="86" t="str">
        <f t="shared" ref="K7:K54" si="0">IF(J7="Div by 0", "N/A", IF(J7="N/A","N/A", IF(J7&gt;30, "No", IF(J7&lt;-30, "No", "Yes"))))</f>
        <v>Yes</v>
      </c>
    </row>
    <row r="8" spans="1:11" x14ac:dyDescent="0.25">
      <c r="A8" s="104" t="s">
        <v>362</v>
      </c>
      <c r="B8" s="16" t="s">
        <v>213</v>
      </c>
      <c r="C8" s="80">
        <v>81.860521431999999</v>
      </c>
      <c r="D8" s="18" t="str">
        <f>IF($B8="N/A","N/A",IF(C8&gt;15,"No",IF(C8&lt;-15,"No","Yes")))</f>
        <v>N/A</v>
      </c>
      <c r="E8" s="20">
        <v>82.156151031999997</v>
      </c>
      <c r="F8" s="18" t="str">
        <f>IF($B8="N/A","N/A",IF(E8&gt;15,"No",IF(E8&lt;-15,"No","Yes")))</f>
        <v>N/A</v>
      </c>
      <c r="G8" s="20">
        <v>81.062023375999999</v>
      </c>
      <c r="H8" s="18" t="str">
        <f>IF($B8="N/A","N/A",IF(G8&gt;15,"No",IF(G8&lt;-15,"No","Yes")))</f>
        <v>N/A</v>
      </c>
      <c r="I8" s="19">
        <v>0.36109999999999998</v>
      </c>
      <c r="J8" s="19">
        <v>-1.33</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104" t="s">
        <v>854</v>
      </c>
      <c r="B11" s="21" t="s">
        <v>213</v>
      </c>
      <c r="C11" s="53">
        <v>18.139478568000001</v>
      </c>
      <c r="D11" s="5" t="str">
        <f>IF($B11="N/A","N/A",IF(C11&gt;15,"No",IF(C11&lt;-15,"No","Yes")))</f>
        <v>N/A</v>
      </c>
      <c r="E11" s="5">
        <v>17.843848968</v>
      </c>
      <c r="F11" s="5" t="str">
        <f>IF($B11="N/A","N/A",IF(E11&gt;15,"No",IF(E11&lt;-15,"No","Yes")))</f>
        <v>N/A</v>
      </c>
      <c r="G11" s="5">
        <v>18.937976624000001</v>
      </c>
      <c r="H11" s="5" t="str">
        <f>IF($B11="N/A","N/A",IF(G11&gt;15,"No",IF(G11&lt;-15,"No","Yes")))</f>
        <v>N/A</v>
      </c>
      <c r="I11" s="6">
        <v>-1.63</v>
      </c>
      <c r="J11" s="6">
        <v>6.1319999999999997</v>
      </c>
      <c r="K11" s="85" t="str">
        <f t="shared" si="0"/>
        <v>Yes</v>
      </c>
    </row>
    <row r="12" spans="1:11" x14ac:dyDescent="0.25">
      <c r="A12" s="104" t="s">
        <v>855</v>
      </c>
      <c r="B12" s="55" t="s">
        <v>214</v>
      </c>
      <c r="C12" s="53">
        <v>92.684640192000003</v>
      </c>
      <c r="D12" s="5" t="str">
        <f>IF(OR($B12="N/A",$C12="N/A"),"N/A",IF(C12&gt;100,"No",IF(C12&lt;95,"No","Yes")))</f>
        <v>No</v>
      </c>
      <c r="E12" s="53">
        <v>93.051070718999995</v>
      </c>
      <c r="F12" s="5" t="str">
        <f>IF(OR($B12="N/A",$E12="N/A"),"N/A",IF(E12&gt;100,"No",IF(E12&lt;95,"No","Yes")))</f>
        <v>No</v>
      </c>
      <c r="G12" s="53">
        <v>93.030100931000007</v>
      </c>
      <c r="H12" s="5" t="str">
        <f>IF($B12="N/A","N/A",IF(G12&gt;100,"No",IF(G12&lt;95,"No","Yes")))</f>
        <v>No</v>
      </c>
      <c r="I12" s="56">
        <v>0.39539999999999997</v>
      </c>
      <c r="J12" s="56">
        <v>-2.3E-2</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1750</v>
      </c>
      <c r="J13" s="56" t="s">
        <v>1750</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1750</v>
      </c>
      <c r="J14" s="56" t="s">
        <v>1750</v>
      </c>
      <c r="K14" s="85" t="str">
        <f t="shared" si="0"/>
        <v>N/A</v>
      </c>
    </row>
    <row r="15" spans="1:11" x14ac:dyDescent="0.25">
      <c r="A15" s="104" t="s">
        <v>856</v>
      </c>
      <c r="B15" s="55" t="s">
        <v>214</v>
      </c>
      <c r="C15" s="53">
        <v>83.993959562000001</v>
      </c>
      <c r="D15" s="5" t="str">
        <f>IF(OR($B15="N/A",$C15="N/A"),"N/A",IF(C15&gt;100,"No",IF(C15&lt;95,"No","Yes")))</f>
        <v>No</v>
      </c>
      <c r="E15" s="53">
        <v>84.039777715</v>
      </c>
      <c r="F15" s="5" t="str">
        <f>IF(OR($B15="N/A",$E15="N/A"),"N/A",IF(E15&gt;100,"No",IF(E15&lt;95,"No","Yes")))</f>
        <v>No</v>
      </c>
      <c r="G15" s="53">
        <v>86.248966683999996</v>
      </c>
      <c r="H15" s="5" t="str">
        <f>IF($B15="N/A","N/A",IF(G15&gt;100,"No",IF(G15&lt;95,"No","Yes")))</f>
        <v>No</v>
      </c>
      <c r="I15" s="56">
        <v>5.45E-2</v>
      </c>
      <c r="J15" s="56">
        <v>2.629</v>
      </c>
      <c r="K15" s="85" t="str">
        <f t="shared" si="0"/>
        <v>Yes</v>
      </c>
    </row>
    <row r="16" spans="1:11" x14ac:dyDescent="0.25">
      <c r="A16" s="104" t="s">
        <v>331</v>
      </c>
      <c r="B16" s="21" t="s">
        <v>213</v>
      </c>
      <c r="C16" s="43">
        <v>5449274</v>
      </c>
      <c r="D16" s="5" t="str">
        <f>IF($B16="N/A","N/A",IF(C16&gt;15,"No",IF(C16&lt;-15,"No","Yes")))</f>
        <v>N/A</v>
      </c>
      <c r="E16" s="22">
        <v>5521383</v>
      </c>
      <c r="F16" s="5" t="str">
        <f>IF($B16="N/A","N/A",IF(E16&gt;15,"No",IF(E16&lt;-15,"No","Yes")))</f>
        <v>N/A</v>
      </c>
      <c r="G16" s="22">
        <v>4958551</v>
      </c>
      <c r="H16" s="5" t="str">
        <f>IF($B16="N/A","N/A",IF(G16&gt;15,"No",IF(G16&lt;-15,"No","Yes")))</f>
        <v>N/A</v>
      </c>
      <c r="I16" s="6">
        <v>1.323</v>
      </c>
      <c r="J16" s="6">
        <v>-10.199999999999999</v>
      </c>
      <c r="K16" s="85" t="str">
        <f t="shared" si="0"/>
        <v>Yes</v>
      </c>
    </row>
    <row r="17" spans="1:11" x14ac:dyDescent="0.25">
      <c r="A17" s="104" t="s">
        <v>439</v>
      </c>
      <c r="B17" s="21" t="s">
        <v>215</v>
      </c>
      <c r="C17" s="53">
        <v>9.0590049242999999</v>
      </c>
      <c r="D17" s="5" t="str">
        <f>IF($B17="N/A","N/A",IF(C17&gt;20,"No",IF(C17&lt;5,"No","Yes")))</f>
        <v>Yes</v>
      </c>
      <c r="E17" s="5">
        <v>9.2391888046999995</v>
      </c>
      <c r="F17" s="5" t="str">
        <f>IF($B17="N/A","N/A",IF(E17&gt;20,"No",IF(E17&lt;5,"No","Yes")))</f>
        <v>Yes</v>
      </c>
      <c r="G17" s="5">
        <v>10.790289340999999</v>
      </c>
      <c r="H17" s="5" t="str">
        <f>IF($B17="N/A","N/A",IF(G17&gt;20,"No",IF(G17&lt;5,"No","Yes")))</f>
        <v>Yes</v>
      </c>
      <c r="I17" s="6">
        <v>1.9890000000000001</v>
      </c>
      <c r="J17" s="6">
        <v>16.79</v>
      </c>
      <c r="K17" s="85" t="str">
        <f t="shared" si="0"/>
        <v>Yes</v>
      </c>
    </row>
    <row r="18" spans="1:11" x14ac:dyDescent="0.25">
      <c r="A18" s="104" t="s">
        <v>440</v>
      </c>
      <c r="B18" s="16" t="s">
        <v>213</v>
      </c>
      <c r="C18" s="53">
        <v>90.940995075999993</v>
      </c>
      <c r="D18" s="5" t="str">
        <f>IF($B18="N/A","N/A",IF(C18&gt;15,"No",IF(C18&lt;-15,"No","Yes")))</f>
        <v>N/A</v>
      </c>
      <c r="E18" s="5">
        <v>90.760811195000002</v>
      </c>
      <c r="F18" s="5" t="str">
        <f>IF($B18="N/A","N/A",IF(E18&gt;15,"No",IF(E18&lt;-15,"No","Yes")))</f>
        <v>N/A</v>
      </c>
      <c r="G18" s="5">
        <v>89.209710658999995</v>
      </c>
      <c r="H18" s="5" t="str">
        <f>IF($B18="N/A","N/A",IF(G18&gt;15,"No",IF(G18&lt;-15,"No","Yes")))</f>
        <v>N/A</v>
      </c>
      <c r="I18" s="6">
        <v>-0.19800000000000001</v>
      </c>
      <c r="J18" s="6">
        <v>-1.71</v>
      </c>
      <c r="K18" s="85" t="str">
        <f t="shared" si="0"/>
        <v>Yes</v>
      </c>
    </row>
    <row r="19" spans="1:11" x14ac:dyDescent="0.25">
      <c r="A19" s="104" t="s">
        <v>441</v>
      </c>
      <c r="B19" s="21" t="s">
        <v>216</v>
      </c>
      <c r="C19" s="53">
        <v>3.1775058476</v>
      </c>
      <c r="D19" s="5" t="str">
        <f>IF($B19="N/A","N/A",IF(C19&gt;1,"Yes","No"))</f>
        <v>Yes</v>
      </c>
      <c r="E19" s="5">
        <v>0.69652838790000005</v>
      </c>
      <c r="F19" s="5" t="str">
        <f>IF($B19="N/A","N/A",IF(E19&gt;1,"Yes","No"))</f>
        <v>No</v>
      </c>
      <c r="G19" s="5">
        <v>1.0601887527</v>
      </c>
      <c r="H19" s="5" t="str">
        <f>IF($B19="N/A","N/A",IF(G19&gt;1,"Yes","No"))</f>
        <v>Yes</v>
      </c>
      <c r="I19" s="6">
        <v>-78.099999999999994</v>
      </c>
      <c r="J19" s="6">
        <v>52.21</v>
      </c>
      <c r="K19" s="85" t="str">
        <f t="shared" si="0"/>
        <v>No</v>
      </c>
    </row>
    <row r="20" spans="1:11" x14ac:dyDescent="0.25">
      <c r="A20" s="104" t="s">
        <v>857</v>
      </c>
      <c r="B20" s="21" t="s">
        <v>213</v>
      </c>
      <c r="C20" s="46">
        <v>185.79356745999999</v>
      </c>
      <c r="D20" s="5" t="str">
        <f>IF($B20="N/A","N/A",IF(C20&gt;15,"No",IF(C20&lt;-15,"No","Yes")))</f>
        <v>N/A</v>
      </c>
      <c r="E20" s="23">
        <v>352.44063654000001</v>
      </c>
      <c r="F20" s="5" t="str">
        <f>IF($B20="N/A","N/A",IF(E20&gt;15,"No",IF(E20&lt;-15,"No","Yes")))</f>
        <v>N/A</v>
      </c>
      <c r="G20" s="23">
        <v>333.85168347000001</v>
      </c>
      <c r="H20" s="5" t="str">
        <f>IF($B20="N/A","N/A",IF(G20&gt;15,"No",IF(G20&lt;-15,"No","Yes")))</f>
        <v>N/A</v>
      </c>
      <c r="I20" s="6">
        <v>89.69</v>
      </c>
      <c r="J20" s="6">
        <v>-5.27</v>
      </c>
      <c r="K20" s="85" t="str">
        <f t="shared" si="0"/>
        <v>Yes</v>
      </c>
    </row>
    <row r="21" spans="1:11" x14ac:dyDescent="0.25">
      <c r="A21" s="104" t="s">
        <v>34</v>
      </c>
      <c r="B21" s="21" t="s">
        <v>213</v>
      </c>
      <c r="C21" s="57">
        <v>0</v>
      </c>
      <c r="D21" s="5" t="str">
        <f>IF($B21="N/A","N/A",IF(C21&gt;15,"No",IF(C21&lt;-15,"No","Yes")))</f>
        <v>N/A</v>
      </c>
      <c r="E21" s="58">
        <v>0</v>
      </c>
      <c r="F21" s="5" t="str">
        <f>IF($B21="N/A","N/A",IF(E21&gt;15,"No",IF(E21&lt;-15,"No","Yes")))</f>
        <v>N/A</v>
      </c>
      <c r="G21" s="58">
        <v>0</v>
      </c>
      <c r="H21" s="5" t="str">
        <f>IF($B21="N/A","N/A",IF(G21&gt;15,"No",IF(G21&lt;-15,"No","Yes")))</f>
        <v>N/A</v>
      </c>
      <c r="I21" s="6" t="s">
        <v>1750</v>
      </c>
      <c r="J21" s="6" t="s">
        <v>1750</v>
      </c>
      <c r="K21" s="85" t="str">
        <f t="shared" si="0"/>
        <v>N/A</v>
      </c>
    </row>
    <row r="22" spans="1:11" x14ac:dyDescent="0.25">
      <c r="A22" s="104" t="s">
        <v>1683</v>
      </c>
      <c r="B22" s="21" t="s">
        <v>213</v>
      </c>
      <c r="C22" s="57">
        <v>0</v>
      </c>
      <c r="D22" s="5" t="str">
        <f>IF($B22="N/A","N/A",IF(C22&gt;15,"No",IF(C22&lt;-15,"No","Yes")))</f>
        <v>N/A</v>
      </c>
      <c r="E22" s="58">
        <v>0</v>
      </c>
      <c r="F22" s="5" t="str">
        <f>IF($B22="N/A","N/A",IF(E22&gt;15,"No",IF(E22&lt;-15,"No","Yes")))</f>
        <v>N/A</v>
      </c>
      <c r="G22" s="58">
        <v>0</v>
      </c>
      <c r="H22" s="5" t="str">
        <f>IF($B22="N/A","N/A",IF(G22&gt;15,"No",IF(G22&lt;-15,"No","Yes")))</f>
        <v>N/A</v>
      </c>
      <c r="I22" s="6" t="s">
        <v>1750</v>
      </c>
      <c r="J22" s="6" t="s">
        <v>1750</v>
      </c>
      <c r="K22" s="85" t="str">
        <f t="shared" si="0"/>
        <v>N/A</v>
      </c>
    </row>
    <row r="23" spans="1:11" x14ac:dyDescent="0.25">
      <c r="A23" s="104" t="s">
        <v>35</v>
      </c>
      <c r="B23" s="21" t="s">
        <v>213</v>
      </c>
      <c r="C23" s="57">
        <v>18.139478568000001</v>
      </c>
      <c r="D23" s="5" t="str">
        <f>IF($B23="N/A","N/A",IF(C23&gt;15,"No",IF(C23&lt;-15,"No","Yes")))</f>
        <v>N/A</v>
      </c>
      <c r="E23" s="58">
        <v>17.843848968</v>
      </c>
      <c r="F23" s="5" t="str">
        <f>IF($B23="N/A","N/A",IF(E23&gt;15,"No",IF(E23&lt;-15,"No","Yes")))</f>
        <v>N/A</v>
      </c>
      <c r="G23" s="58">
        <v>18.937976624000001</v>
      </c>
      <c r="H23" s="5" t="str">
        <f>IF($B23="N/A","N/A",IF(G23&gt;15,"No",IF(G23&lt;-15,"No","Yes")))</f>
        <v>N/A</v>
      </c>
      <c r="I23" s="6">
        <v>-1.63</v>
      </c>
      <c r="J23" s="6">
        <v>6.1319999999999997</v>
      </c>
      <c r="K23" s="85" t="str">
        <f t="shared" si="0"/>
        <v>Yes</v>
      </c>
    </row>
    <row r="24" spans="1:11" x14ac:dyDescent="0.25">
      <c r="A24" s="104" t="s">
        <v>858</v>
      </c>
      <c r="B24" s="21" t="s">
        <v>243</v>
      </c>
      <c r="C24" s="46" t="s">
        <v>1750</v>
      </c>
      <c r="D24" s="5" t="str">
        <f>IF($B24="N/A","N/A",IF(C24&gt;300,"No",IF(C24&lt;75,"No","Yes")))</f>
        <v>No</v>
      </c>
      <c r="E24" s="23" t="s">
        <v>1750</v>
      </c>
      <c r="F24" s="5" t="str">
        <f>IF($B24="N/A","N/A",IF(E24&gt;300,"No",IF(E24&lt;75,"No","Yes")))</f>
        <v>No</v>
      </c>
      <c r="G24" s="23" t="s">
        <v>1750</v>
      </c>
      <c r="H24" s="5" t="str">
        <f>IF($B24="N/A","N/A",IF(G24&gt;300,"No",IF(G24&lt;75,"No","Yes")))</f>
        <v>No</v>
      </c>
      <c r="I24" s="6" t="s">
        <v>1750</v>
      </c>
      <c r="J24" s="6" t="s">
        <v>1750</v>
      </c>
      <c r="K24" s="85" t="str">
        <f t="shared" si="0"/>
        <v>N/A</v>
      </c>
    </row>
    <row r="25" spans="1:11" x14ac:dyDescent="0.25">
      <c r="A25" s="104" t="s">
        <v>859</v>
      </c>
      <c r="B25" s="21" t="s">
        <v>244</v>
      </c>
      <c r="C25" s="46" t="s">
        <v>1750</v>
      </c>
      <c r="D25" s="5" t="str">
        <f>IF($B25="N/A","N/A",IF(C25&gt;250,"No",IF(C25&lt;20,"No","Yes")))</f>
        <v>No</v>
      </c>
      <c r="E25" s="23" t="s">
        <v>1750</v>
      </c>
      <c r="F25" s="5" t="str">
        <f>IF($B25="N/A","N/A",IF(E25&gt;250,"No",IF(E25&lt;20,"No","Yes")))</f>
        <v>No</v>
      </c>
      <c r="G25" s="23" t="s">
        <v>1750</v>
      </c>
      <c r="H25" s="5" t="str">
        <f>IF($B25="N/A","N/A",IF(G25&gt;250,"No",IF(G25&lt;20,"No","Yes")))</f>
        <v>No</v>
      </c>
      <c r="I25" s="6" t="s">
        <v>1750</v>
      </c>
      <c r="J25" s="6" t="s">
        <v>1750</v>
      </c>
      <c r="K25" s="85" t="str">
        <f t="shared" si="0"/>
        <v>N/A</v>
      </c>
    </row>
    <row r="26" spans="1:11" x14ac:dyDescent="0.25">
      <c r="A26" s="104" t="s">
        <v>860</v>
      </c>
      <c r="B26" s="21" t="s">
        <v>245</v>
      </c>
      <c r="C26" s="46">
        <v>5</v>
      </c>
      <c r="D26" s="5" t="str">
        <f>IF($B26="N/A","N/A",IF(C26&gt;5,"No",IF(C26&lt;3,"No","Yes")))</f>
        <v>Yes</v>
      </c>
      <c r="E26" s="23">
        <v>5</v>
      </c>
      <c r="F26" s="5" t="str">
        <f>IF($B26="N/A","N/A",IF(E26&gt;5,"No",IF(E26&lt;3,"No","Yes")))</f>
        <v>Yes</v>
      </c>
      <c r="G26" s="23">
        <v>5</v>
      </c>
      <c r="H26" s="5" t="str">
        <f>IF($B26="N/A","N/A",IF(G26&gt;5,"No",IF(G26&lt;3,"No","Yes")))</f>
        <v>Yes</v>
      </c>
      <c r="I26" s="6">
        <v>0</v>
      </c>
      <c r="J26" s="6">
        <v>0</v>
      </c>
      <c r="K26" s="85" t="str">
        <f t="shared" si="0"/>
        <v>Yes</v>
      </c>
    </row>
    <row r="27" spans="1:11" x14ac:dyDescent="0.25">
      <c r="A27" s="104" t="s">
        <v>131</v>
      </c>
      <c r="B27" s="21" t="s">
        <v>213</v>
      </c>
      <c r="C27" s="43">
        <v>11253</v>
      </c>
      <c r="D27" s="21" t="s">
        <v>213</v>
      </c>
      <c r="E27" s="22">
        <v>2634</v>
      </c>
      <c r="F27" s="21" t="s">
        <v>213</v>
      </c>
      <c r="G27" s="22">
        <v>1869</v>
      </c>
      <c r="H27" s="5" t="str">
        <f>IF($B27="N/A","N/A",IF(G27&gt;15,"No",IF(G27&lt;-15,"No","Yes")))</f>
        <v>N/A</v>
      </c>
      <c r="I27" s="6">
        <v>-76.599999999999994</v>
      </c>
      <c r="J27" s="6">
        <v>-29</v>
      </c>
      <c r="K27" s="85" t="str">
        <f t="shared" si="0"/>
        <v>Yes</v>
      </c>
    </row>
    <row r="28" spans="1:11" x14ac:dyDescent="0.25">
      <c r="A28" s="104" t="s">
        <v>346</v>
      </c>
      <c r="B28" s="21" t="s">
        <v>213</v>
      </c>
      <c r="C28" s="44">
        <v>0.1690457202</v>
      </c>
      <c r="D28" s="21" t="s">
        <v>213</v>
      </c>
      <c r="E28" s="4">
        <v>3.9192952500000003E-2</v>
      </c>
      <c r="F28" s="21" t="s">
        <v>213</v>
      </c>
      <c r="G28" s="4">
        <v>3.0554273199999999E-2</v>
      </c>
      <c r="H28" s="5" t="str">
        <f>IF($B28="N/A","N/A",IF(G28&gt;15,"No",IF(G28&lt;-15,"No","Yes")))</f>
        <v>N/A</v>
      </c>
      <c r="I28" s="6">
        <v>-76.8</v>
      </c>
      <c r="J28" s="6">
        <v>-22</v>
      </c>
      <c r="K28" s="85" t="str">
        <f t="shared" si="0"/>
        <v>Yes</v>
      </c>
    </row>
    <row r="29" spans="1:11" ht="25" x14ac:dyDescent="0.25">
      <c r="A29" s="104" t="s">
        <v>836</v>
      </c>
      <c r="B29" s="21" t="s">
        <v>213</v>
      </c>
      <c r="C29" s="23">
        <v>93.701235225999994</v>
      </c>
      <c r="D29" s="21" t="s">
        <v>213</v>
      </c>
      <c r="E29" s="23">
        <v>138.19969628000001</v>
      </c>
      <c r="F29" s="21" t="s">
        <v>213</v>
      </c>
      <c r="G29" s="23">
        <v>144.9352595</v>
      </c>
      <c r="H29" s="21" t="s">
        <v>213</v>
      </c>
      <c r="I29" s="6">
        <v>47.49</v>
      </c>
      <c r="J29" s="6">
        <v>4.8739999999999997</v>
      </c>
      <c r="K29" s="85" t="str">
        <f t="shared" si="0"/>
        <v>Yes</v>
      </c>
    </row>
    <row r="30" spans="1:11" x14ac:dyDescent="0.25">
      <c r="A30" s="104" t="s">
        <v>27</v>
      </c>
      <c r="B30" s="21" t="s">
        <v>217</v>
      </c>
      <c r="C30" s="22">
        <v>14</v>
      </c>
      <c r="D30" s="5" t="str">
        <f>IF($B30="N/A","N/A",IF(C30="N/A","N/A",IF(C30=0,"Yes","No")))</f>
        <v>No</v>
      </c>
      <c r="E30" s="22">
        <v>11</v>
      </c>
      <c r="F30" s="5" t="str">
        <f>IF($B30="N/A","N/A",IF(E30="N/A","N/A",IF(E30=0,"Yes","No")))</f>
        <v>No</v>
      </c>
      <c r="G30" s="22">
        <v>0</v>
      </c>
      <c r="H30" s="5" t="str">
        <f>IF($B30="N/A","N/A",IF(G30=0,"Yes","No"))</f>
        <v>Yes</v>
      </c>
      <c r="I30" s="6">
        <v>-71.400000000000006</v>
      </c>
      <c r="J30" s="6">
        <v>-100</v>
      </c>
      <c r="K30" s="85" t="str">
        <f t="shared" si="0"/>
        <v>No</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1750</v>
      </c>
      <c r="J31" s="6" t="s">
        <v>1750</v>
      </c>
      <c r="K31" s="85" t="str">
        <f t="shared" si="0"/>
        <v>N/A</v>
      </c>
    </row>
    <row r="32" spans="1:11" x14ac:dyDescent="0.25">
      <c r="A32" s="108" t="s">
        <v>654</v>
      </c>
      <c r="B32" s="59" t="s">
        <v>213</v>
      </c>
      <c r="C32" s="44" t="s">
        <v>1750</v>
      </c>
      <c r="D32" s="5" t="str">
        <f t="shared" si="4"/>
        <v>N/A</v>
      </c>
      <c r="E32" s="44" t="s">
        <v>1750</v>
      </c>
      <c r="F32" s="5" t="str">
        <f t="shared" si="4"/>
        <v>N/A</v>
      </c>
      <c r="G32" s="44" t="s">
        <v>1750</v>
      </c>
      <c r="H32" s="5" t="str">
        <f t="shared" si="5"/>
        <v>N/A</v>
      </c>
      <c r="I32" s="6" t="s">
        <v>1750</v>
      </c>
      <c r="J32" s="6" t="s">
        <v>1750</v>
      </c>
      <c r="K32" s="85" t="str">
        <f t="shared" si="0"/>
        <v>N/A</v>
      </c>
    </row>
    <row r="33" spans="1:11" x14ac:dyDescent="0.25">
      <c r="A33" s="108" t="s">
        <v>655</v>
      </c>
      <c r="B33" s="59" t="s">
        <v>213</v>
      </c>
      <c r="C33" s="44" t="s">
        <v>1750</v>
      </c>
      <c r="D33" s="5" t="str">
        <f t="shared" si="4"/>
        <v>N/A</v>
      </c>
      <c r="E33" s="44" t="s">
        <v>1750</v>
      </c>
      <c r="F33" s="5" t="str">
        <f t="shared" si="4"/>
        <v>N/A</v>
      </c>
      <c r="G33" s="44" t="s">
        <v>1750</v>
      </c>
      <c r="H33" s="5" t="str">
        <f t="shared" si="5"/>
        <v>N/A</v>
      </c>
      <c r="I33" s="6" t="s">
        <v>1750</v>
      </c>
      <c r="J33" s="6" t="s">
        <v>1750</v>
      </c>
      <c r="K33" s="85" t="str">
        <f t="shared" si="0"/>
        <v>N/A</v>
      </c>
    </row>
    <row r="34" spans="1:11" x14ac:dyDescent="0.25">
      <c r="A34" s="108" t="s">
        <v>656</v>
      </c>
      <c r="B34" s="59" t="s">
        <v>213</v>
      </c>
      <c r="C34" s="44" t="s">
        <v>1750</v>
      </c>
      <c r="D34" s="5" t="str">
        <f t="shared" si="4"/>
        <v>N/A</v>
      </c>
      <c r="E34" s="44" t="s">
        <v>1750</v>
      </c>
      <c r="F34" s="5" t="str">
        <f t="shared" si="4"/>
        <v>N/A</v>
      </c>
      <c r="G34" s="44" t="s">
        <v>1750</v>
      </c>
      <c r="H34" s="5" t="str">
        <f t="shared" si="5"/>
        <v>N/A</v>
      </c>
      <c r="I34" s="6" t="s">
        <v>1750</v>
      </c>
      <c r="J34" s="6" t="s">
        <v>1750</v>
      </c>
      <c r="K34" s="85" t="str">
        <f t="shared" si="0"/>
        <v>N/A</v>
      </c>
    </row>
    <row r="35" spans="1:11" x14ac:dyDescent="0.25">
      <c r="A35" s="108" t="s">
        <v>657</v>
      </c>
      <c r="B35" s="59" t="s">
        <v>213</v>
      </c>
      <c r="C35" s="44" t="s">
        <v>1750</v>
      </c>
      <c r="D35" s="5" t="str">
        <f t="shared" si="4"/>
        <v>N/A</v>
      </c>
      <c r="E35" s="44" t="s">
        <v>1750</v>
      </c>
      <c r="F35" s="5" t="str">
        <f t="shared" si="4"/>
        <v>N/A</v>
      </c>
      <c r="G35" s="44" t="s">
        <v>1750</v>
      </c>
      <c r="H35" s="5" t="str">
        <f t="shared" si="5"/>
        <v>N/A</v>
      </c>
      <c r="I35" s="6" t="s">
        <v>1750</v>
      </c>
      <c r="J35" s="6" t="s">
        <v>1750</v>
      </c>
      <c r="K35" s="85" t="str">
        <f t="shared" si="0"/>
        <v>N/A</v>
      </c>
    </row>
    <row r="36" spans="1:11" x14ac:dyDescent="0.25">
      <c r="A36" s="108" t="s">
        <v>349</v>
      </c>
      <c r="B36" s="59" t="s">
        <v>213</v>
      </c>
      <c r="C36" s="43">
        <v>0</v>
      </c>
      <c r="D36" s="5" t="str">
        <f t="shared" si="4"/>
        <v>N/A</v>
      </c>
      <c r="E36" s="43">
        <v>0</v>
      </c>
      <c r="F36" s="5" t="str">
        <f t="shared" si="4"/>
        <v>N/A</v>
      </c>
      <c r="G36" s="43">
        <v>0</v>
      </c>
      <c r="H36" s="5" t="str">
        <f t="shared" si="5"/>
        <v>N/A</v>
      </c>
      <c r="I36" s="6" t="s">
        <v>1750</v>
      </c>
      <c r="J36" s="6" t="s">
        <v>1750</v>
      </c>
      <c r="K36" s="85" t="str">
        <f t="shared" si="0"/>
        <v>N/A</v>
      </c>
    </row>
    <row r="37" spans="1:11" x14ac:dyDescent="0.25">
      <c r="A37" s="108" t="s">
        <v>658</v>
      </c>
      <c r="B37" s="59" t="s">
        <v>213</v>
      </c>
      <c r="C37" s="44" t="s">
        <v>1750</v>
      </c>
      <c r="D37" s="5" t="str">
        <f t="shared" si="4"/>
        <v>N/A</v>
      </c>
      <c r="E37" s="44" t="s">
        <v>1750</v>
      </c>
      <c r="F37" s="5" t="str">
        <f t="shared" si="4"/>
        <v>N/A</v>
      </c>
      <c r="G37" s="44" t="s">
        <v>1750</v>
      </c>
      <c r="H37" s="5" t="str">
        <f t="shared" si="5"/>
        <v>N/A</v>
      </c>
      <c r="I37" s="6" t="s">
        <v>1750</v>
      </c>
      <c r="J37" s="6" t="s">
        <v>1750</v>
      </c>
      <c r="K37" s="85" t="str">
        <f t="shared" si="0"/>
        <v>N/A</v>
      </c>
    </row>
    <row r="38" spans="1:11" x14ac:dyDescent="0.25">
      <c r="A38" s="108" t="s">
        <v>659</v>
      </c>
      <c r="B38" s="59" t="s">
        <v>213</v>
      </c>
      <c r="C38" s="44" t="s">
        <v>1750</v>
      </c>
      <c r="D38" s="5" t="str">
        <f t="shared" si="4"/>
        <v>N/A</v>
      </c>
      <c r="E38" s="44" t="s">
        <v>1750</v>
      </c>
      <c r="F38" s="5" t="str">
        <f t="shared" si="4"/>
        <v>N/A</v>
      </c>
      <c r="G38" s="44" t="s">
        <v>1750</v>
      </c>
      <c r="H38" s="5" t="str">
        <f t="shared" si="5"/>
        <v>N/A</v>
      </c>
      <c r="I38" s="6" t="s">
        <v>1750</v>
      </c>
      <c r="J38" s="6" t="s">
        <v>1750</v>
      </c>
      <c r="K38" s="85" t="str">
        <f t="shared" si="0"/>
        <v>N/A</v>
      </c>
    </row>
    <row r="39" spans="1:11" x14ac:dyDescent="0.25">
      <c r="A39" s="108" t="s">
        <v>660</v>
      </c>
      <c r="B39" s="59" t="s">
        <v>213</v>
      </c>
      <c r="C39" s="44" t="s">
        <v>1750</v>
      </c>
      <c r="D39" s="5" t="str">
        <f t="shared" si="4"/>
        <v>N/A</v>
      </c>
      <c r="E39" s="44" t="s">
        <v>1750</v>
      </c>
      <c r="F39" s="5" t="str">
        <f t="shared" si="4"/>
        <v>N/A</v>
      </c>
      <c r="G39" s="44" t="s">
        <v>1750</v>
      </c>
      <c r="H39" s="5" t="str">
        <f t="shared" si="5"/>
        <v>N/A</v>
      </c>
      <c r="I39" s="6" t="s">
        <v>1750</v>
      </c>
      <c r="J39" s="6" t="s">
        <v>1750</v>
      </c>
      <c r="K39" s="85" t="str">
        <f t="shared" si="0"/>
        <v>N/A</v>
      </c>
    </row>
    <row r="40" spans="1:11" x14ac:dyDescent="0.25">
      <c r="A40" s="108" t="s">
        <v>661</v>
      </c>
      <c r="B40" s="59" t="s">
        <v>213</v>
      </c>
      <c r="C40" s="44" t="s">
        <v>1750</v>
      </c>
      <c r="D40" s="5" t="str">
        <f t="shared" si="4"/>
        <v>N/A</v>
      </c>
      <c r="E40" s="44" t="s">
        <v>1750</v>
      </c>
      <c r="F40" s="5" t="str">
        <f t="shared" si="4"/>
        <v>N/A</v>
      </c>
      <c r="G40" s="44" t="s">
        <v>1750</v>
      </c>
      <c r="H40" s="5" t="str">
        <f t="shared" si="5"/>
        <v>N/A</v>
      </c>
      <c r="I40" s="6" t="s">
        <v>1750</v>
      </c>
      <c r="J40" s="6" t="s">
        <v>1750</v>
      </c>
      <c r="K40" s="85" t="str">
        <f t="shared" si="0"/>
        <v>N/A</v>
      </c>
    </row>
    <row r="41" spans="1:11" x14ac:dyDescent="0.25">
      <c r="A41" s="108" t="s">
        <v>662</v>
      </c>
      <c r="B41" s="59" t="s">
        <v>213</v>
      </c>
      <c r="C41" s="44" t="s">
        <v>1750</v>
      </c>
      <c r="D41" s="5" t="str">
        <f t="shared" si="4"/>
        <v>N/A</v>
      </c>
      <c r="E41" s="44" t="s">
        <v>1750</v>
      </c>
      <c r="F41" s="5" t="str">
        <f t="shared" si="4"/>
        <v>N/A</v>
      </c>
      <c r="G41" s="44" t="s">
        <v>1750</v>
      </c>
      <c r="H41" s="5" t="str">
        <f t="shared" si="5"/>
        <v>N/A</v>
      </c>
      <c r="I41" s="6" t="s">
        <v>1750</v>
      </c>
      <c r="J41" s="6" t="s">
        <v>1750</v>
      </c>
      <c r="K41" s="85" t="str">
        <f t="shared" si="0"/>
        <v>N/A</v>
      </c>
    </row>
    <row r="42" spans="1:11" x14ac:dyDescent="0.25">
      <c r="A42" s="108" t="s">
        <v>663</v>
      </c>
      <c r="B42" s="59" t="s">
        <v>213</v>
      </c>
      <c r="C42" s="44" t="s">
        <v>1750</v>
      </c>
      <c r="D42" s="5" t="str">
        <f t="shared" si="4"/>
        <v>N/A</v>
      </c>
      <c r="E42" s="44" t="s">
        <v>1750</v>
      </c>
      <c r="F42" s="5" t="str">
        <f t="shared" si="4"/>
        <v>N/A</v>
      </c>
      <c r="G42" s="44" t="s">
        <v>1750</v>
      </c>
      <c r="H42" s="5" t="str">
        <f t="shared" si="5"/>
        <v>N/A</v>
      </c>
      <c r="I42" s="6" t="s">
        <v>1750</v>
      </c>
      <c r="J42" s="6" t="s">
        <v>1750</v>
      </c>
      <c r="K42" s="85" t="str">
        <f t="shared" si="0"/>
        <v>N/A</v>
      </c>
    </row>
    <row r="43" spans="1:11" x14ac:dyDescent="0.25">
      <c r="A43" s="108" t="s">
        <v>664</v>
      </c>
      <c r="B43" s="59" t="s">
        <v>213</v>
      </c>
      <c r="C43" s="44" t="s">
        <v>1750</v>
      </c>
      <c r="D43" s="5" t="str">
        <f t="shared" si="4"/>
        <v>N/A</v>
      </c>
      <c r="E43" s="44" t="s">
        <v>1750</v>
      </c>
      <c r="F43" s="5" t="str">
        <f t="shared" si="4"/>
        <v>N/A</v>
      </c>
      <c r="G43" s="44" t="s">
        <v>1750</v>
      </c>
      <c r="H43" s="5" t="str">
        <f t="shared" si="5"/>
        <v>N/A</v>
      </c>
      <c r="I43" s="6" t="s">
        <v>1750</v>
      </c>
      <c r="J43" s="6" t="s">
        <v>1750</v>
      </c>
      <c r="K43" s="85" t="str">
        <f t="shared" si="0"/>
        <v>N/A</v>
      </c>
    </row>
    <row r="44" spans="1:11" x14ac:dyDescent="0.25">
      <c r="A44" s="108" t="s">
        <v>665</v>
      </c>
      <c r="B44" s="59" t="s">
        <v>213</v>
      </c>
      <c r="C44" s="44" t="s">
        <v>1750</v>
      </c>
      <c r="D44" s="5" t="str">
        <f t="shared" si="4"/>
        <v>N/A</v>
      </c>
      <c r="E44" s="44" t="s">
        <v>1750</v>
      </c>
      <c r="F44" s="5" t="str">
        <f t="shared" si="4"/>
        <v>N/A</v>
      </c>
      <c r="G44" s="44" t="s">
        <v>1750</v>
      </c>
      <c r="H44" s="5" t="str">
        <f t="shared" si="5"/>
        <v>N/A</v>
      </c>
      <c r="I44" s="6" t="s">
        <v>1750</v>
      </c>
      <c r="J44" s="6" t="s">
        <v>1750</v>
      </c>
      <c r="K44" s="85" t="str">
        <f t="shared" si="0"/>
        <v>N/A</v>
      </c>
    </row>
    <row r="45" spans="1:11" x14ac:dyDescent="0.25">
      <c r="A45" s="108" t="s">
        <v>666</v>
      </c>
      <c r="B45" s="59" t="s">
        <v>213</v>
      </c>
      <c r="C45" s="44" t="s">
        <v>1750</v>
      </c>
      <c r="D45" s="5" t="str">
        <f t="shared" si="4"/>
        <v>N/A</v>
      </c>
      <c r="E45" s="44" t="s">
        <v>1750</v>
      </c>
      <c r="F45" s="5" t="str">
        <f t="shared" si="4"/>
        <v>N/A</v>
      </c>
      <c r="G45" s="44" t="s">
        <v>1750</v>
      </c>
      <c r="H45" s="5" t="str">
        <f t="shared" si="5"/>
        <v>N/A</v>
      </c>
      <c r="I45" s="6" t="s">
        <v>1750</v>
      </c>
      <c r="J45" s="6" t="s">
        <v>1750</v>
      </c>
      <c r="K45" s="85" t="str">
        <f t="shared" si="0"/>
        <v>N/A</v>
      </c>
    </row>
    <row r="46" spans="1:11" x14ac:dyDescent="0.25">
      <c r="A46" s="108" t="s">
        <v>350</v>
      </c>
      <c r="B46" s="59" t="s">
        <v>213</v>
      </c>
      <c r="C46" s="43">
        <v>1207505</v>
      </c>
      <c r="D46" s="5" t="str">
        <f t="shared" si="4"/>
        <v>N/A</v>
      </c>
      <c r="E46" s="43">
        <v>1199213</v>
      </c>
      <c r="F46" s="5" t="str">
        <f t="shared" si="4"/>
        <v>N/A</v>
      </c>
      <c r="G46" s="43">
        <v>1158433</v>
      </c>
      <c r="H46" s="5" t="str">
        <f t="shared" si="5"/>
        <v>N/A</v>
      </c>
      <c r="I46" s="6">
        <v>-0.68700000000000006</v>
      </c>
      <c r="J46" s="6">
        <v>-3.4</v>
      </c>
      <c r="K46" s="85" t="str">
        <f t="shared" si="0"/>
        <v>Yes</v>
      </c>
    </row>
    <row r="47" spans="1:11" x14ac:dyDescent="0.25">
      <c r="A47" s="108" t="s">
        <v>667</v>
      </c>
      <c r="B47" s="59" t="s">
        <v>213</v>
      </c>
      <c r="C47" s="44">
        <v>0</v>
      </c>
      <c r="D47" s="5" t="str">
        <f t="shared" si="4"/>
        <v>N/A</v>
      </c>
      <c r="E47" s="44">
        <v>0</v>
      </c>
      <c r="F47" s="5" t="str">
        <f t="shared" si="4"/>
        <v>N/A</v>
      </c>
      <c r="G47" s="44">
        <v>0</v>
      </c>
      <c r="H47" s="5" t="str">
        <f t="shared" si="5"/>
        <v>N/A</v>
      </c>
      <c r="I47" s="6" t="s">
        <v>1750</v>
      </c>
      <c r="J47" s="6" t="s">
        <v>1750</v>
      </c>
      <c r="K47" s="85" t="str">
        <f t="shared" si="0"/>
        <v>N/A</v>
      </c>
    </row>
    <row r="48" spans="1:11" x14ac:dyDescent="0.25">
      <c r="A48" s="108" t="s">
        <v>668</v>
      </c>
      <c r="B48" s="59" t="s">
        <v>213</v>
      </c>
      <c r="C48" s="44">
        <v>0</v>
      </c>
      <c r="D48" s="5" t="str">
        <f t="shared" si="4"/>
        <v>N/A</v>
      </c>
      <c r="E48" s="44">
        <v>0</v>
      </c>
      <c r="F48" s="5" t="str">
        <f t="shared" si="4"/>
        <v>N/A</v>
      </c>
      <c r="G48" s="44">
        <v>0</v>
      </c>
      <c r="H48" s="5" t="str">
        <f t="shared" si="5"/>
        <v>N/A</v>
      </c>
      <c r="I48" s="6" t="s">
        <v>1750</v>
      </c>
      <c r="J48" s="6" t="s">
        <v>1750</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1750</v>
      </c>
      <c r="J49" s="6" t="s">
        <v>1750</v>
      </c>
      <c r="K49" s="85" t="str">
        <f t="shared" si="0"/>
        <v>N/A</v>
      </c>
    </row>
    <row r="50" spans="1:11" x14ac:dyDescent="0.25">
      <c r="A50" s="108" t="s">
        <v>670</v>
      </c>
      <c r="B50" s="59" t="s">
        <v>213</v>
      </c>
      <c r="C50" s="44">
        <v>7.1800944899999997E-2</v>
      </c>
      <c r="D50" s="5" t="str">
        <f t="shared" si="4"/>
        <v>N/A</v>
      </c>
      <c r="E50" s="44">
        <v>3.7774773999999997E-2</v>
      </c>
      <c r="F50" s="5" t="str">
        <f t="shared" si="4"/>
        <v>N/A</v>
      </c>
      <c r="G50" s="44">
        <v>0.17117951579999999</v>
      </c>
      <c r="H50" s="5" t="str">
        <f t="shared" si="5"/>
        <v>N/A</v>
      </c>
      <c r="I50" s="6">
        <v>-47.4</v>
      </c>
      <c r="J50" s="6">
        <v>353.2</v>
      </c>
      <c r="K50" s="85" t="str">
        <f t="shared" si="0"/>
        <v>No</v>
      </c>
    </row>
    <row r="51" spans="1:11" x14ac:dyDescent="0.25">
      <c r="A51" s="108" t="s">
        <v>351</v>
      </c>
      <c r="B51" s="21" t="s">
        <v>213</v>
      </c>
      <c r="C51" s="43">
        <v>0</v>
      </c>
      <c r="D51" s="21" t="s">
        <v>213</v>
      </c>
      <c r="E51" s="22">
        <v>0</v>
      </c>
      <c r="F51" s="21" t="s">
        <v>213</v>
      </c>
      <c r="G51" s="22">
        <v>0</v>
      </c>
      <c r="H51" s="21" t="s">
        <v>213</v>
      </c>
      <c r="I51" s="6" t="s">
        <v>1750</v>
      </c>
      <c r="J51" s="6" t="s">
        <v>1750</v>
      </c>
      <c r="K51" s="85" t="str">
        <f t="shared" si="0"/>
        <v>N/A</v>
      </c>
    </row>
    <row r="52" spans="1:11" x14ac:dyDescent="0.25">
      <c r="A52" s="108" t="s">
        <v>352</v>
      </c>
      <c r="B52" s="21" t="s">
        <v>213</v>
      </c>
      <c r="C52" s="44" t="s">
        <v>1750</v>
      </c>
      <c r="D52" s="5" t="str">
        <f t="shared" ref="D52:D54" si="6">IF($B52="N/A","N/A",IF(C52&gt;15,"No",IF(C52&lt;-15,"No","Yes")))</f>
        <v>N/A</v>
      </c>
      <c r="E52" s="4" t="s">
        <v>1750</v>
      </c>
      <c r="F52" s="5" t="str">
        <f t="shared" ref="F52:F54" si="7">IF($B52="N/A","N/A",IF(E52&gt;15,"No",IF(E52&lt;-15,"No","Yes")))</f>
        <v>N/A</v>
      </c>
      <c r="G52" s="4" t="s">
        <v>1750</v>
      </c>
      <c r="H52" s="5" t="str">
        <f t="shared" ref="H52:H54" si="8">IF($B52="N/A","N/A",IF(G52&gt;15,"No",IF(G52&lt;-15,"No","Yes")))</f>
        <v>N/A</v>
      </c>
      <c r="I52" s="6" t="s">
        <v>1750</v>
      </c>
      <c r="J52" s="6" t="s">
        <v>1750</v>
      </c>
      <c r="K52" s="85" t="str">
        <f t="shared" si="0"/>
        <v>N/A</v>
      </c>
    </row>
    <row r="53" spans="1:11" x14ac:dyDescent="0.25">
      <c r="A53" s="108" t="s">
        <v>353</v>
      </c>
      <c r="B53" s="21" t="s">
        <v>213</v>
      </c>
      <c r="C53" s="44" t="s">
        <v>1750</v>
      </c>
      <c r="D53" s="5" t="str">
        <f t="shared" si="6"/>
        <v>N/A</v>
      </c>
      <c r="E53" s="4" t="s">
        <v>1750</v>
      </c>
      <c r="F53" s="5" t="str">
        <f t="shared" si="7"/>
        <v>N/A</v>
      </c>
      <c r="G53" s="4" t="s">
        <v>1750</v>
      </c>
      <c r="H53" s="5" t="str">
        <f t="shared" si="8"/>
        <v>N/A</v>
      </c>
      <c r="I53" s="6" t="s">
        <v>1750</v>
      </c>
      <c r="J53" s="6" t="s">
        <v>1750</v>
      </c>
      <c r="K53" s="85" t="str">
        <f t="shared" si="0"/>
        <v>N/A</v>
      </c>
    </row>
    <row r="54" spans="1:11" x14ac:dyDescent="0.25">
      <c r="A54" s="109" t="s">
        <v>354</v>
      </c>
      <c r="B54" s="93" t="s">
        <v>213</v>
      </c>
      <c r="C54" s="110" t="s">
        <v>1750</v>
      </c>
      <c r="D54" s="94" t="str">
        <f t="shared" si="6"/>
        <v>N/A</v>
      </c>
      <c r="E54" s="98" t="s">
        <v>1750</v>
      </c>
      <c r="F54" s="94" t="str">
        <f t="shared" si="7"/>
        <v>N/A</v>
      </c>
      <c r="G54" s="98" t="s">
        <v>1750</v>
      </c>
      <c r="H54" s="94" t="str">
        <f t="shared" si="8"/>
        <v>N/A</v>
      </c>
      <c r="I54" s="95" t="s">
        <v>1750</v>
      </c>
      <c r="J54" s="95" t="s">
        <v>1750</v>
      </c>
      <c r="K54" s="96" t="str">
        <f t="shared" si="0"/>
        <v>N/A</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4955624</v>
      </c>
      <c r="D6" s="5" t="str">
        <f>IF($B6="N/A","N/A",IF(C6&gt;15,"No",IF(C6&lt;-15,"No","Yes")))</f>
        <v>N/A</v>
      </c>
      <c r="E6" s="22">
        <v>5011252</v>
      </c>
      <c r="F6" s="5" t="str">
        <f>IF($B6="N/A","N/A",IF(E6&gt;15,"No",IF(E6&lt;-15,"No","Yes")))</f>
        <v>N/A</v>
      </c>
      <c r="G6" s="22">
        <v>4423509</v>
      </c>
      <c r="H6" s="5" t="str">
        <f>IF($B6="N/A","N/A",IF(G6&gt;15,"No",IF(G6&lt;-15,"No","Yes")))</f>
        <v>N/A</v>
      </c>
      <c r="I6" s="6">
        <v>1.123</v>
      </c>
      <c r="J6" s="6">
        <v>-11.7</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8.2364198736999992</v>
      </c>
      <c r="D9" s="5" t="str">
        <f t="shared" ref="D9:D15" si="1">IF($B9="N/A","N/A",IF(C9&gt;15,"No",IF(C9&lt;-15,"No","Yes")))</f>
        <v>N/A</v>
      </c>
      <c r="E9" s="4">
        <v>8.6263073579</v>
      </c>
      <c r="F9" s="5" t="str">
        <f t="shared" ref="F9:F15" si="2">IF($B9="N/A","N/A",IF(E9&gt;15,"No",IF(E9&lt;-15,"No","Yes")))</f>
        <v>N/A</v>
      </c>
      <c r="G9" s="4">
        <v>10.053195325000001</v>
      </c>
      <c r="H9" s="5" t="str">
        <f t="shared" ref="H9:H15" si="3">IF($B9="N/A","N/A",IF(G9&gt;15,"No",IF(G9&lt;-15,"No","Yes")))</f>
        <v>N/A</v>
      </c>
      <c r="I9" s="6">
        <v>4.734</v>
      </c>
      <c r="J9" s="6">
        <v>16.54</v>
      </c>
      <c r="K9" s="85" t="str">
        <f t="shared" si="0"/>
        <v>Yes</v>
      </c>
    </row>
    <row r="10" spans="1:11" x14ac:dyDescent="0.25">
      <c r="A10" s="104" t="s">
        <v>36</v>
      </c>
      <c r="B10" s="21" t="s">
        <v>213</v>
      </c>
      <c r="C10" s="44">
        <v>3.6725069530000001</v>
      </c>
      <c r="D10" s="5" t="str">
        <f t="shared" si="1"/>
        <v>N/A</v>
      </c>
      <c r="E10" s="4">
        <v>3.1812732894</v>
      </c>
      <c r="F10" s="5" t="str">
        <f t="shared" si="2"/>
        <v>N/A</v>
      </c>
      <c r="G10" s="4">
        <v>3.8539411818999998</v>
      </c>
      <c r="H10" s="5" t="str">
        <f t="shared" si="3"/>
        <v>N/A</v>
      </c>
      <c r="I10" s="6">
        <v>-13.4</v>
      </c>
      <c r="J10" s="6">
        <v>21.14</v>
      </c>
      <c r="K10" s="85" t="str">
        <f t="shared" si="0"/>
        <v>Yes</v>
      </c>
    </row>
    <row r="11" spans="1:11" x14ac:dyDescent="0.25">
      <c r="A11" s="104" t="s">
        <v>37</v>
      </c>
      <c r="B11" s="21" t="s">
        <v>213</v>
      </c>
      <c r="C11" s="44">
        <v>15.467118261</v>
      </c>
      <c r="D11" s="5" t="str">
        <f t="shared" si="1"/>
        <v>N/A</v>
      </c>
      <c r="E11" s="4">
        <v>15.153072094000001</v>
      </c>
      <c r="F11" s="5" t="str">
        <f t="shared" si="2"/>
        <v>N/A</v>
      </c>
      <c r="G11" s="4">
        <v>21.377926681999998</v>
      </c>
      <c r="H11" s="5" t="str">
        <f t="shared" si="3"/>
        <v>N/A</v>
      </c>
      <c r="I11" s="6">
        <v>-2.0299999999999998</v>
      </c>
      <c r="J11" s="6">
        <v>41.08</v>
      </c>
      <c r="K11" s="85" t="str">
        <f t="shared" si="0"/>
        <v>No</v>
      </c>
    </row>
    <row r="12" spans="1:11" x14ac:dyDescent="0.25">
      <c r="A12" s="104" t="s">
        <v>38</v>
      </c>
      <c r="B12" s="21" t="s">
        <v>213</v>
      </c>
      <c r="C12" s="44">
        <v>8.4217329355999997</v>
      </c>
      <c r="D12" s="5" t="str">
        <f t="shared" si="1"/>
        <v>N/A</v>
      </c>
      <c r="E12" s="4">
        <v>8.9722865518999999</v>
      </c>
      <c r="F12" s="5" t="str">
        <f t="shared" si="2"/>
        <v>N/A</v>
      </c>
      <c r="G12" s="4">
        <v>10.604218120000001</v>
      </c>
      <c r="H12" s="5" t="str">
        <f t="shared" si="3"/>
        <v>N/A</v>
      </c>
      <c r="I12" s="6">
        <v>6.5369999999999999</v>
      </c>
      <c r="J12" s="6">
        <v>18.190000000000001</v>
      </c>
      <c r="K12" s="85" t="str">
        <f t="shared" si="0"/>
        <v>Yes</v>
      </c>
    </row>
    <row r="13" spans="1:11" x14ac:dyDescent="0.25">
      <c r="A13" s="104" t="s">
        <v>861</v>
      </c>
      <c r="B13" s="21" t="s">
        <v>213</v>
      </c>
      <c r="C13" s="44">
        <v>49.623373123999997</v>
      </c>
      <c r="D13" s="5" t="str">
        <f t="shared" si="1"/>
        <v>N/A</v>
      </c>
      <c r="E13" s="4">
        <v>50.922240254999998</v>
      </c>
      <c r="F13" s="5" t="str">
        <f t="shared" si="2"/>
        <v>N/A</v>
      </c>
      <c r="G13" s="4">
        <v>50.713093903000001</v>
      </c>
      <c r="H13" s="5" t="str">
        <f t="shared" si="3"/>
        <v>N/A</v>
      </c>
      <c r="I13" s="6">
        <v>2.617</v>
      </c>
      <c r="J13" s="6">
        <v>-0.41099999999999998</v>
      </c>
      <c r="K13" s="85" t="str">
        <f t="shared" si="0"/>
        <v>Yes</v>
      </c>
    </row>
    <row r="14" spans="1:11" x14ac:dyDescent="0.25">
      <c r="A14" s="104" t="s">
        <v>862</v>
      </c>
      <c r="B14" s="21" t="s">
        <v>213</v>
      </c>
      <c r="C14" s="44">
        <v>45.735183370999998</v>
      </c>
      <c r="D14" s="5" t="str">
        <f t="shared" si="1"/>
        <v>N/A</v>
      </c>
      <c r="E14" s="4">
        <v>46.518175612</v>
      </c>
      <c r="F14" s="5" t="str">
        <f t="shared" si="2"/>
        <v>N/A</v>
      </c>
      <c r="G14" s="4">
        <v>48.573800781999999</v>
      </c>
      <c r="H14" s="5" t="str">
        <f t="shared" si="3"/>
        <v>N/A</v>
      </c>
      <c r="I14" s="6">
        <v>1.712</v>
      </c>
      <c r="J14" s="6">
        <v>4.4189999999999996</v>
      </c>
      <c r="K14" s="85" t="str">
        <f t="shared" si="0"/>
        <v>Yes</v>
      </c>
    </row>
    <row r="15" spans="1:11" x14ac:dyDescent="0.25">
      <c r="A15" s="104" t="s">
        <v>161</v>
      </c>
      <c r="B15" s="21" t="s">
        <v>213</v>
      </c>
      <c r="C15" s="44">
        <v>23.115393742999998</v>
      </c>
      <c r="D15" s="5" t="str">
        <f t="shared" si="1"/>
        <v>N/A</v>
      </c>
      <c r="E15" s="4">
        <v>23.979097439</v>
      </c>
      <c r="F15" s="5" t="str">
        <f t="shared" si="2"/>
        <v>N/A</v>
      </c>
      <c r="G15" s="4">
        <v>24.761925431000002</v>
      </c>
      <c r="H15" s="5" t="str">
        <f t="shared" si="3"/>
        <v>N/A</v>
      </c>
      <c r="I15" s="6">
        <v>3.7360000000000002</v>
      </c>
      <c r="J15" s="6">
        <v>3.2650000000000001</v>
      </c>
      <c r="K15" s="85" t="str">
        <f t="shared" si="0"/>
        <v>Yes</v>
      </c>
    </row>
    <row r="16" spans="1:11" x14ac:dyDescent="0.25">
      <c r="A16" s="104" t="s">
        <v>162</v>
      </c>
      <c r="B16" s="21" t="s">
        <v>246</v>
      </c>
      <c r="C16" s="44">
        <v>92.874802446999993</v>
      </c>
      <c r="D16" s="5" t="str">
        <f>IF($B16="N/A","N/A",IF(C16&gt;95,"Yes","No"))</f>
        <v>No</v>
      </c>
      <c r="E16" s="4">
        <v>93.466143790000004</v>
      </c>
      <c r="F16" s="5" t="str">
        <f>IF($B16="N/A","N/A",IF(E16&gt;95,"Yes","No"))</f>
        <v>No</v>
      </c>
      <c r="G16" s="4">
        <v>91.556635240999995</v>
      </c>
      <c r="H16" s="5" t="str">
        <f>IF($B16="N/A","N/A",IF(G16&gt;95,"Yes","No"))</f>
        <v>No</v>
      </c>
      <c r="I16" s="6">
        <v>0.63670000000000004</v>
      </c>
      <c r="J16" s="6">
        <v>-2.04</v>
      </c>
      <c r="K16" s="85" t="str">
        <f t="shared" ref="K16:K26" si="4">IF(J16="Div by 0", "N/A", IF(J16="N/A","N/A", IF(J16&gt;30, "No", IF(J16&lt;-30, "No", "Yes"))))</f>
        <v>Yes</v>
      </c>
    </row>
    <row r="17" spans="1:11" x14ac:dyDescent="0.25">
      <c r="A17" s="104" t="s">
        <v>863</v>
      </c>
      <c r="B17" s="29" t="s">
        <v>247</v>
      </c>
      <c r="C17" s="44">
        <v>36.542824879000001</v>
      </c>
      <c r="D17" s="5" t="str">
        <f>IF($B17="N/A","N/A",IF(C17&gt;90,"No",IF(C17&lt;50,"No","Yes")))</f>
        <v>No</v>
      </c>
      <c r="E17" s="4">
        <v>38.072342001999999</v>
      </c>
      <c r="F17" s="5" t="str">
        <f>IF($B17="N/A","N/A",IF(E17&gt;90,"No",IF(E17&lt;50,"No","Yes")))</f>
        <v>No</v>
      </c>
      <c r="G17" s="4">
        <v>32.146877060999998</v>
      </c>
      <c r="H17" s="5" t="str">
        <f>IF($B17="N/A","N/A",IF(G17&gt;90,"No",IF(G17&lt;50,"No","Yes")))</f>
        <v>No</v>
      </c>
      <c r="I17" s="6">
        <v>4.1859999999999999</v>
      </c>
      <c r="J17" s="6">
        <v>-15.6</v>
      </c>
      <c r="K17" s="85" t="str">
        <f t="shared" si="4"/>
        <v>Yes</v>
      </c>
    </row>
    <row r="18" spans="1:11" x14ac:dyDescent="0.25">
      <c r="A18" s="104" t="s">
        <v>864</v>
      </c>
      <c r="B18" s="29" t="s">
        <v>224</v>
      </c>
      <c r="C18" s="44">
        <v>14.669070938000001</v>
      </c>
      <c r="D18" s="5" t="str">
        <f t="shared" ref="D18:D23" si="5">IF($B18="N/A","N/A",IF(C18&gt;5,"No",IF(C18&lt;=0,"No","Yes")))</f>
        <v>No</v>
      </c>
      <c r="E18" s="4">
        <v>14.531378586000001</v>
      </c>
      <c r="F18" s="5" t="str">
        <f t="shared" ref="F18:F23" si="6">IF($B18="N/A","N/A",IF(E18&gt;5,"No",IF(E18&lt;=0,"No","Yes")))</f>
        <v>No</v>
      </c>
      <c r="G18" s="4">
        <v>13.426716211</v>
      </c>
      <c r="H18" s="5" t="str">
        <f t="shared" ref="H18:H23" si="7">IF($B18="N/A","N/A",IF(G18&gt;5,"No",IF(G18&lt;=0,"No","Yes")))</f>
        <v>No</v>
      </c>
      <c r="I18" s="6">
        <v>-0.93899999999999995</v>
      </c>
      <c r="J18" s="6">
        <v>-7.6</v>
      </c>
      <c r="K18" s="85" t="str">
        <f t="shared" si="4"/>
        <v>Yes</v>
      </c>
    </row>
    <row r="19" spans="1:11" x14ac:dyDescent="0.25">
      <c r="A19" s="104" t="s">
        <v>865</v>
      </c>
      <c r="B19" s="29" t="s">
        <v>224</v>
      </c>
      <c r="C19" s="44">
        <v>1.9320876644</v>
      </c>
      <c r="D19" s="5" t="str">
        <f t="shared" si="5"/>
        <v>Yes</v>
      </c>
      <c r="E19" s="4">
        <v>1.9945315063</v>
      </c>
      <c r="F19" s="5" t="str">
        <f t="shared" si="6"/>
        <v>Yes</v>
      </c>
      <c r="G19" s="4">
        <v>1.9672843437</v>
      </c>
      <c r="H19" s="5" t="str">
        <f t="shared" si="7"/>
        <v>Yes</v>
      </c>
      <c r="I19" s="6">
        <v>3.2320000000000002</v>
      </c>
      <c r="J19" s="6">
        <v>-1.37</v>
      </c>
      <c r="K19" s="85" t="str">
        <f t="shared" si="4"/>
        <v>Yes</v>
      </c>
    </row>
    <row r="20" spans="1:11" x14ac:dyDescent="0.25">
      <c r="A20" s="104" t="s">
        <v>866</v>
      </c>
      <c r="B20" s="29" t="s">
        <v>224</v>
      </c>
      <c r="C20" s="44">
        <v>4.08424852E-2</v>
      </c>
      <c r="D20" s="5" t="str">
        <f t="shared" si="5"/>
        <v>Yes</v>
      </c>
      <c r="E20" s="4">
        <v>4.3522058000000002E-2</v>
      </c>
      <c r="F20" s="5" t="str">
        <f t="shared" si="6"/>
        <v>Yes</v>
      </c>
      <c r="G20" s="4">
        <v>3.7594588399999997E-2</v>
      </c>
      <c r="H20" s="5" t="str">
        <f t="shared" si="7"/>
        <v>Yes</v>
      </c>
      <c r="I20" s="6">
        <v>6.5609999999999999</v>
      </c>
      <c r="J20" s="6">
        <v>-13.6</v>
      </c>
      <c r="K20" s="85" t="str">
        <f t="shared" si="4"/>
        <v>Yes</v>
      </c>
    </row>
    <row r="21" spans="1:11" x14ac:dyDescent="0.25">
      <c r="A21" s="104" t="s">
        <v>867</v>
      </c>
      <c r="B21" s="21" t="s">
        <v>213</v>
      </c>
      <c r="C21" s="44">
        <v>0.20231559129999999</v>
      </c>
      <c r="D21" s="5" t="str">
        <f t="shared" si="5"/>
        <v>N/A</v>
      </c>
      <c r="E21" s="4">
        <v>0.23445238830000001</v>
      </c>
      <c r="F21" s="5" t="str">
        <f t="shared" si="6"/>
        <v>N/A</v>
      </c>
      <c r="G21" s="4">
        <v>0.25565676479999999</v>
      </c>
      <c r="H21" s="5" t="str">
        <f t="shared" si="7"/>
        <v>N/A</v>
      </c>
      <c r="I21" s="6">
        <v>15.88</v>
      </c>
      <c r="J21" s="6">
        <v>9.0440000000000005</v>
      </c>
      <c r="K21" s="85" t="str">
        <f t="shared" si="4"/>
        <v>Yes</v>
      </c>
    </row>
    <row r="22" spans="1:11" x14ac:dyDescent="0.25">
      <c r="A22" s="104" t="s">
        <v>1701</v>
      </c>
      <c r="B22" s="21" t="s">
        <v>213</v>
      </c>
      <c r="C22" s="44">
        <v>0</v>
      </c>
      <c r="D22" s="5" t="str">
        <f t="shared" si="5"/>
        <v>N/A</v>
      </c>
      <c r="E22" s="4">
        <v>0</v>
      </c>
      <c r="F22" s="5" t="str">
        <f t="shared" si="6"/>
        <v>N/A</v>
      </c>
      <c r="G22" s="4">
        <v>2.2606500000000001E-5</v>
      </c>
      <c r="H22" s="5" t="str">
        <f t="shared" si="7"/>
        <v>N/A</v>
      </c>
      <c r="I22" s="6" t="s">
        <v>1750</v>
      </c>
      <c r="J22" s="6" t="s">
        <v>1750</v>
      </c>
      <c r="K22" s="85" t="str">
        <f t="shared" si="4"/>
        <v>N/A</v>
      </c>
    </row>
    <row r="23" spans="1:11" x14ac:dyDescent="0.25">
      <c r="A23" s="104" t="s">
        <v>868</v>
      </c>
      <c r="B23" s="21" t="s">
        <v>213</v>
      </c>
      <c r="C23" s="44">
        <v>8.0030284800000004E-2</v>
      </c>
      <c r="D23" s="5" t="str">
        <f t="shared" si="5"/>
        <v>N/A</v>
      </c>
      <c r="E23" s="4">
        <v>7.2436987800000005E-2</v>
      </c>
      <c r="F23" s="5" t="str">
        <f t="shared" si="6"/>
        <v>N/A</v>
      </c>
      <c r="G23" s="4">
        <v>7.1888629600000004E-2</v>
      </c>
      <c r="H23" s="5" t="str">
        <f t="shared" si="7"/>
        <v>N/A</v>
      </c>
      <c r="I23" s="6">
        <v>-9.49</v>
      </c>
      <c r="J23" s="6">
        <v>-0.75700000000000001</v>
      </c>
      <c r="K23" s="85" t="str">
        <f t="shared" si="4"/>
        <v>Yes</v>
      </c>
    </row>
    <row r="24" spans="1:11" x14ac:dyDescent="0.25">
      <c r="A24" s="104" t="s">
        <v>869</v>
      </c>
      <c r="B24" s="21" t="s">
        <v>232</v>
      </c>
      <c r="C24" s="44">
        <v>2.7402805377999999</v>
      </c>
      <c r="D24" s="5" t="str">
        <f>IF($B24="N/A","N/A",IF(C24&gt;10,"No",IF(C24&lt;1,"No","Yes")))</f>
        <v>Yes</v>
      </c>
      <c r="E24" s="4">
        <v>2.8883600345999998</v>
      </c>
      <c r="F24" s="5" t="str">
        <f>IF($B24="N/A","N/A",IF(E24&gt;10,"No",IF(E24&lt;1,"No","Yes")))</f>
        <v>Yes</v>
      </c>
      <c r="G24" s="4">
        <v>3.3005019318</v>
      </c>
      <c r="H24" s="5" t="str">
        <f>IF($B24="N/A","N/A",IF(G24&gt;10,"No",IF(G24&lt;1,"No","Yes")))</f>
        <v>Yes</v>
      </c>
      <c r="I24" s="6">
        <v>5.4039999999999999</v>
      </c>
      <c r="J24" s="6">
        <v>14.27</v>
      </c>
      <c r="K24" s="85" t="str">
        <f t="shared" si="4"/>
        <v>Yes</v>
      </c>
    </row>
    <row r="25" spans="1:11" x14ac:dyDescent="0.25">
      <c r="A25" s="104" t="s">
        <v>870</v>
      </c>
      <c r="B25" s="47" t="s">
        <v>239</v>
      </c>
      <c r="C25" s="44">
        <v>23.465400119000002</v>
      </c>
      <c r="D25" s="5" t="str">
        <f>IF($B25="N/A","N/A",IF(C25&gt;10,"No",IF(C25&lt;=0,"No","Yes")))</f>
        <v>No</v>
      </c>
      <c r="E25" s="4">
        <v>22.063647967000001</v>
      </c>
      <c r="F25" s="5" t="str">
        <f>IF($B25="N/A","N/A",IF(E25&gt;10,"No",IF(E25&lt;=0,"No","Yes")))</f>
        <v>No</v>
      </c>
      <c r="G25" s="4">
        <v>26.679724174</v>
      </c>
      <c r="H25" s="5" t="str">
        <f>IF($B25="N/A","N/A",IF(G25&gt;10,"No",IF(G25&lt;=0,"No","Yes")))</f>
        <v>No</v>
      </c>
      <c r="I25" s="6">
        <v>-5.97</v>
      </c>
      <c r="J25" s="6">
        <v>20.92</v>
      </c>
      <c r="K25" s="85" t="str">
        <f t="shared" si="4"/>
        <v>Yes</v>
      </c>
    </row>
    <row r="26" spans="1:11" x14ac:dyDescent="0.25">
      <c r="A26" s="104" t="s">
        <v>871</v>
      </c>
      <c r="B26" s="29" t="s">
        <v>248</v>
      </c>
      <c r="C26" s="44">
        <v>7.1250159415000001</v>
      </c>
      <c r="D26" s="5" t="str">
        <f>IF($B26="N/A","N/A",IF(C26&gt;=5,"No",IF(C26&lt;0,"No","Yes")))</f>
        <v>No</v>
      </c>
      <c r="E26" s="4">
        <v>6.5336965692</v>
      </c>
      <c r="F26" s="5" t="str">
        <f>IF($B26="N/A","N/A",IF(E26&gt;=5,"No",IF(E26&lt;0,"No","Yes")))</f>
        <v>No</v>
      </c>
      <c r="G26" s="4">
        <v>8.4433647585999996</v>
      </c>
      <c r="H26" s="5" t="str">
        <f>IF($B26="N/A","N/A",IF(G26&gt;=5,"No",IF(G26&lt;0,"No","Yes")))</f>
        <v>No</v>
      </c>
      <c r="I26" s="6">
        <v>-8.3000000000000007</v>
      </c>
      <c r="J26" s="6">
        <v>29.23</v>
      </c>
      <c r="K26" s="85" t="str">
        <f t="shared" si="4"/>
        <v>Yes</v>
      </c>
    </row>
    <row r="27" spans="1:11" x14ac:dyDescent="0.25">
      <c r="A27" s="104" t="s">
        <v>14</v>
      </c>
      <c r="B27" s="29" t="s">
        <v>249</v>
      </c>
      <c r="C27" s="44">
        <v>0.36949938090000001</v>
      </c>
      <c r="D27" s="5" t="str">
        <f>IF($B27="N/A","N/A",IF(C27&gt;15,"No",IF(C27&lt;=0,"No","Yes")))</f>
        <v>Yes</v>
      </c>
      <c r="E27" s="4">
        <v>0.34163119320000002</v>
      </c>
      <c r="F27" s="5" t="str">
        <f>IF($B27="N/A","N/A",IF(E27&gt;15,"No",IF(E27&lt;=0,"No","Yes")))</f>
        <v>Yes</v>
      </c>
      <c r="G27" s="4">
        <v>0.20492780729999999</v>
      </c>
      <c r="H27" s="5" t="str">
        <f>IF($B27="N/A","N/A",IF(G27&gt;15,"No",IF(G27&lt;=0,"No","Yes")))</f>
        <v>Yes</v>
      </c>
      <c r="I27" s="6">
        <v>-7.54</v>
      </c>
      <c r="J27" s="6">
        <v>-40</v>
      </c>
      <c r="K27" s="85" t="str">
        <f>IF(J27="Div by 0", "N/A", IF(J27="N/A","N/A", IF(J27&gt;30, "No", IF(J27&lt;-30, "No", "Yes"))))</f>
        <v>No</v>
      </c>
    </row>
    <row r="28" spans="1:11" x14ac:dyDescent="0.25">
      <c r="A28" s="104" t="s">
        <v>872</v>
      </c>
      <c r="B28" s="21" t="s">
        <v>213</v>
      </c>
      <c r="C28" s="46">
        <v>153.67849926</v>
      </c>
      <c r="D28" s="5" t="str">
        <f>IF($B28="N/A","N/A",IF(C28&gt;15,"No",IF(C28&lt;-15,"No","Yes")))</f>
        <v>N/A</v>
      </c>
      <c r="E28" s="23">
        <v>179.03849299000001</v>
      </c>
      <c r="F28" s="5" t="str">
        <f>IF($B28="N/A","N/A",IF(E28&gt;15,"No",IF(E28&lt;-15,"No","Yes")))</f>
        <v>N/A</v>
      </c>
      <c r="G28" s="23">
        <v>157.83574186000001</v>
      </c>
      <c r="H28" s="5" t="str">
        <f>IF($B28="N/A","N/A",IF(G28&gt;15,"No",IF(G28&lt;-15,"No","Yes")))</f>
        <v>N/A</v>
      </c>
      <c r="I28" s="6">
        <v>16.5</v>
      </c>
      <c r="J28" s="6">
        <v>-11.8</v>
      </c>
      <c r="K28" s="85" t="str">
        <f>IF(J28="Div by 0", "N/A", IF(J28="N/A","N/A", IF(J28&gt;30, "No", IF(J28&lt;-30, "No", "Yes"))))</f>
        <v>Yes</v>
      </c>
    </row>
    <row r="29" spans="1:11" x14ac:dyDescent="0.25">
      <c r="A29" s="104" t="s">
        <v>376</v>
      </c>
      <c r="B29" s="21" t="s">
        <v>250</v>
      </c>
      <c r="C29" s="44">
        <v>17.374946122000001</v>
      </c>
      <c r="D29" s="5" t="str">
        <f>IF($B29="N/A","N/A",IF(C29&gt;35,"No",IF(C29&lt;10,"No","Yes")))</f>
        <v>Yes</v>
      </c>
      <c r="E29" s="4">
        <v>17.814590046999999</v>
      </c>
      <c r="F29" s="5" t="str">
        <f>IF($B29="N/A","N/A",IF(E29&gt;35,"No",IF(E29&lt;10,"No","Yes")))</f>
        <v>Yes</v>
      </c>
      <c r="G29" s="4">
        <v>16.784118671000002</v>
      </c>
      <c r="H29" s="5" t="str">
        <f>IF($B29="N/A","N/A",IF(G29&gt;35,"No",IF(G29&lt;10,"No","Yes")))</f>
        <v>Yes</v>
      </c>
      <c r="I29" s="6">
        <v>2.5299999999999998</v>
      </c>
      <c r="J29" s="6">
        <v>-5.78</v>
      </c>
      <c r="K29" s="85" t="str">
        <f t="shared" ref="K29:K54" si="8">IF(J29="Div by 0", "N/A", IF(J29="N/A","N/A", IF(J29&gt;30, "No", IF(J29&lt;-30, "No", "Yes"))))</f>
        <v>Yes</v>
      </c>
    </row>
    <row r="30" spans="1:11" x14ac:dyDescent="0.25">
      <c r="A30" s="104" t="s">
        <v>377</v>
      </c>
      <c r="B30" s="21" t="s">
        <v>251</v>
      </c>
      <c r="C30" s="44">
        <v>6.8162758110999997</v>
      </c>
      <c r="D30" s="5" t="str">
        <f>IF($B30="N/A","N/A",IF(C30&gt;20,"No",IF(C30&lt;2,"No","Yes")))</f>
        <v>Yes</v>
      </c>
      <c r="E30" s="4">
        <v>8.2234938494000005</v>
      </c>
      <c r="F30" s="5" t="str">
        <f>IF($B30="N/A","N/A",IF(E30&gt;20,"No",IF(E30&lt;2,"No","Yes")))</f>
        <v>Yes</v>
      </c>
      <c r="G30" s="4">
        <v>7.3083156380999998</v>
      </c>
      <c r="H30" s="5" t="str">
        <f>IF($B30="N/A","N/A",IF(G30&gt;20,"No",IF(G30&lt;2,"No","Yes")))</f>
        <v>Yes</v>
      </c>
      <c r="I30" s="6">
        <v>20.64</v>
      </c>
      <c r="J30" s="6">
        <v>-11.1</v>
      </c>
      <c r="K30" s="85" t="str">
        <f t="shared" si="8"/>
        <v>Yes</v>
      </c>
    </row>
    <row r="31" spans="1:11" x14ac:dyDescent="0.25">
      <c r="A31" s="104" t="s">
        <v>378</v>
      </c>
      <c r="B31" s="21" t="s">
        <v>252</v>
      </c>
      <c r="C31" s="44">
        <v>1.3739541176000001</v>
      </c>
      <c r="D31" s="5" t="str">
        <f>IF($B31="N/A","N/A",IF(C31&gt;8,"No",IF(C31&lt;0.5,"No","Yes")))</f>
        <v>Yes</v>
      </c>
      <c r="E31" s="4">
        <v>1.5567766299000001</v>
      </c>
      <c r="F31" s="5" t="str">
        <f>IF($B31="N/A","N/A",IF(E31&gt;8,"No",IF(E31&lt;0.5,"No","Yes")))</f>
        <v>Yes</v>
      </c>
      <c r="G31" s="4">
        <v>1.5337145239000001</v>
      </c>
      <c r="H31" s="5" t="str">
        <f>IF($B31="N/A","N/A",IF(G31&gt;8,"No",IF(G31&lt;0.5,"No","Yes")))</f>
        <v>Yes</v>
      </c>
      <c r="I31" s="6">
        <v>13.31</v>
      </c>
      <c r="J31" s="6">
        <v>-1.48</v>
      </c>
      <c r="K31" s="85" t="str">
        <f t="shared" si="8"/>
        <v>Yes</v>
      </c>
    </row>
    <row r="32" spans="1:11" x14ac:dyDescent="0.25">
      <c r="A32" s="104" t="s">
        <v>379</v>
      </c>
      <c r="B32" s="21" t="s">
        <v>253</v>
      </c>
      <c r="C32" s="44">
        <v>6.3413608457999997</v>
      </c>
      <c r="D32" s="5" t="str">
        <f>IF($B32="N/A","N/A",IF(C32&gt;25,"No",IF(C32&lt;3,"No","Yes")))</f>
        <v>Yes</v>
      </c>
      <c r="E32" s="4">
        <v>7.6739904519</v>
      </c>
      <c r="F32" s="5" t="str">
        <f>IF($B32="N/A","N/A",IF(E32&gt;25,"No",IF(E32&lt;3,"No","Yes")))</f>
        <v>Yes</v>
      </c>
      <c r="G32" s="4">
        <v>10.015284246</v>
      </c>
      <c r="H32" s="5" t="str">
        <f>IF($B32="N/A","N/A",IF(G32&gt;25,"No",IF(G32&lt;3,"No","Yes")))</f>
        <v>Yes</v>
      </c>
      <c r="I32" s="6">
        <v>21.01</v>
      </c>
      <c r="J32" s="6">
        <v>30.51</v>
      </c>
      <c r="K32" s="85" t="str">
        <f t="shared" si="8"/>
        <v>No</v>
      </c>
    </row>
    <row r="33" spans="1:11" x14ac:dyDescent="0.25">
      <c r="A33" s="104" t="s">
        <v>380</v>
      </c>
      <c r="B33" s="21" t="s">
        <v>254</v>
      </c>
      <c r="C33" s="44">
        <v>4.0293815672999997</v>
      </c>
      <c r="D33" s="5" t="str">
        <f>IF($B33="N/A","N/A",IF(C33&gt;25,"No",IF(C33&lt;2,"No","Yes")))</f>
        <v>Yes</v>
      </c>
      <c r="E33" s="4">
        <v>4.5389256017999999</v>
      </c>
      <c r="F33" s="5" t="str">
        <f>IF($B33="N/A","N/A",IF(E33&gt;25,"No",IF(E33&lt;2,"No","Yes")))</f>
        <v>Yes</v>
      </c>
      <c r="G33" s="4">
        <v>4.9160519398</v>
      </c>
      <c r="H33" s="5" t="str">
        <f>IF($B33="N/A","N/A",IF(G33&gt;25,"No",IF(G33&lt;2,"No","Yes")))</f>
        <v>Yes</v>
      </c>
      <c r="I33" s="6">
        <v>12.65</v>
      </c>
      <c r="J33" s="6">
        <v>8.3089999999999993</v>
      </c>
      <c r="K33" s="85" t="str">
        <f t="shared" si="8"/>
        <v>Yes</v>
      </c>
    </row>
    <row r="34" spans="1:11" x14ac:dyDescent="0.25">
      <c r="A34" s="104" t="s">
        <v>381</v>
      </c>
      <c r="B34" s="21" t="s">
        <v>255</v>
      </c>
      <c r="C34" s="44">
        <v>1.6443741494999999</v>
      </c>
      <c r="D34" s="5" t="str">
        <f>IF($B34="N/A","N/A",IF(C34&gt;25,"No",IF(C34&lt;=0,"No","Yes")))</f>
        <v>Yes</v>
      </c>
      <c r="E34" s="4">
        <v>1.592396471</v>
      </c>
      <c r="F34" s="5" t="str">
        <f>IF($B34="N/A","N/A",IF(E34&gt;25,"No",IF(E34&lt;=0,"No","Yes")))</f>
        <v>Yes</v>
      </c>
      <c r="G34" s="4">
        <v>1.1605718447</v>
      </c>
      <c r="H34" s="5" t="str">
        <f>IF($B34="N/A","N/A",IF(G34&gt;25,"No",IF(G34&lt;=0,"No","Yes")))</f>
        <v>Yes</v>
      </c>
      <c r="I34" s="6">
        <v>-3.16</v>
      </c>
      <c r="J34" s="6">
        <v>-27.1</v>
      </c>
      <c r="K34" s="85" t="str">
        <f t="shared" si="8"/>
        <v>Yes</v>
      </c>
    </row>
    <row r="35" spans="1:11" x14ac:dyDescent="0.25">
      <c r="A35" s="104" t="s">
        <v>382</v>
      </c>
      <c r="B35" s="21" t="s">
        <v>256</v>
      </c>
      <c r="C35" s="44">
        <v>23.577878385999998</v>
      </c>
      <c r="D35" s="5" t="str">
        <f>IF($B35="N/A","N/A",IF(C35&gt;20,"No",IF(C35&lt;4,"No","Yes")))</f>
        <v>No</v>
      </c>
      <c r="E35" s="4">
        <v>19.466352918999998</v>
      </c>
      <c r="F35" s="5" t="str">
        <f>IF($B35="N/A","N/A",IF(E35&gt;20,"No",IF(E35&lt;4,"No","Yes")))</f>
        <v>Yes</v>
      </c>
      <c r="G35" s="4">
        <v>17.659283614</v>
      </c>
      <c r="H35" s="5" t="str">
        <f>IF($B35="N/A","N/A",IF(G35&gt;20,"No",IF(G35&lt;4,"No","Yes")))</f>
        <v>Yes</v>
      </c>
      <c r="I35" s="6">
        <v>-17.399999999999999</v>
      </c>
      <c r="J35" s="6">
        <v>-9.2799999999999994</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1750</v>
      </c>
      <c r="J36" s="6" t="s">
        <v>1750</v>
      </c>
      <c r="K36" s="85" t="str">
        <f t="shared" si="8"/>
        <v>N/A</v>
      </c>
    </row>
    <row r="37" spans="1:11" x14ac:dyDescent="0.25">
      <c r="A37" s="104" t="s">
        <v>384</v>
      </c>
      <c r="B37" s="21" t="s">
        <v>258</v>
      </c>
      <c r="C37" s="44">
        <v>10.367816445000001</v>
      </c>
      <c r="D37" s="5" t="str">
        <f>IF($B37="N/A","N/A",IF(C37&gt;=25,"No",IF(C37&lt;0,"No","Yes")))</f>
        <v>Yes</v>
      </c>
      <c r="E37" s="4">
        <v>10.437132278</v>
      </c>
      <c r="F37" s="5" t="str">
        <f>IF($B37="N/A","N/A",IF(E37&gt;=25,"No",IF(E37&lt;0,"No","Yes")))</f>
        <v>Yes</v>
      </c>
      <c r="G37" s="4">
        <v>10.387002717</v>
      </c>
      <c r="H37" s="5" t="str">
        <f>IF($B37="N/A","N/A",IF(G37&gt;=25,"No",IF(G37&lt;0,"No","Yes")))</f>
        <v>Yes</v>
      </c>
      <c r="I37" s="6">
        <v>0.66859999999999997</v>
      </c>
      <c r="J37" s="6">
        <v>-0.48</v>
      </c>
      <c r="K37" s="85" t="str">
        <f t="shared" si="8"/>
        <v>Yes</v>
      </c>
    </row>
    <row r="38" spans="1:11" x14ac:dyDescent="0.25">
      <c r="A38" s="104" t="s">
        <v>385</v>
      </c>
      <c r="B38" s="21" t="s">
        <v>221</v>
      </c>
      <c r="C38" s="44">
        <v>2.6226162437</v>
      </c>
      <c r="D38" s="5" t="str">
        <f>IF($B38="N/A","N/A",IF(C38&gt;3,"Yes","No"))</f>
        <v>No</v>
      </c>
      <c r="E38" s="4">
        <v>2.7024982978000001</v>
      </c>
      <c r="F38" s="5" t="str">
        <f>IF($B38="N/A","N/A",IF(E38&gt;3,"Yes","No"))</f>
        <v>No</v>
      </c>
      <c r="G38" s="4">
        <v>2.5096365804</v>
      </c>
      <c r="H38" s="5" t="str">
        <f>IF($B38="N/A","N/A",IF(G38&gt;3,"Yes","No"))</f>
        <v>No</v>
      </c>
      <c r="I38" s="6">
        <v>3.0459999999999998</v>
      </c>
      <c r="J38" s="6">
        <v>-7.14</v>
      </c>
      <c r="K38" s="85" t="str">
        <f t="shared" si="8"/>
        <v>Yes</v>
      </c>
    </row>
    <row r="39" spans="1:11" x14ac:dyDescent="0.25">
      <c r="A39" s="104" t="s">
        <v>386</v>
      </c>
      <c r="B39" s="21" t="s">
        <v>220</v>
      </c>
      <c r="C39" s="44">
        <v>1.6375536158999999</v>
      </c>
      <c r="D39" s="5" t="str">
        <f>IF($B39="N/A","N/A",IF(C39&gt;1,"Yes","No"))</f>
        <v>Yes</v>
      </c>
      <c r="E39" s="4">
        <v>0.83805404319999999</v>
      </c>
      <c r="F39" s="5" t="str">
        <f>IF($B39="N/A","N/A",IF(E39&gt;1,"Yes","No"))</f>
        <v>No</v>
      </c>
      <c r="G39" s="4">
        <v>0.431490023</v>
      </c>
      <c r="H39" s="5" t="str">
        <f>IF($B39="N/A","N/A",IF(G39&gt;1,"Yes","No"))</f>
        <v>No</v>
      </c>
      <c r="I39" s="6">
        <v>-48.8</v>
      </c>
      <c r="J39" s="6">
        <v>-48.5</v>
      </c>
      <c r="K39" s="85" t="str">
        <f t="shared" si="8"/>
        <v>No</v>
      </c>
    </row>
    <row r="40" spans="1:11" x14ac:dyDescent="0.25">
      <c r="A40" s="104" t="s">
        <v>387</v>
      </c>
      <c r="B40" s="21" t="s">
        <v>213</v>
      </c>
      <c r="C40" s="44">
        <v>2.5244045999999999E-2</v>
      </c>
      <c r="D40" s="5" t="str">
        <f>IF($B40="N/A","N/A",IF(C40&gt;15,"No",IF(C40&lt;-15,"No","Yes")))</f>
        <v>N/A</v>
      </c>
      <c r="E40" s="4">
        <v>2.2150153299999999E-2</v>
      </c>
      <c r="F40" s="5" t="str">
        <f>IF($B40="N/A","N/A",IF(E40&gt;15,"No",IF(E40&lt;-15,"No","Yes")))</f>
        <v>N/A</v>
      </c>
      <c r="G40" s="4">
        <v>2.4211547900000002E-2</v>
      </c>
      <c r="H40" s="5" t="str">
        <f>IF($B40="N/A","N/A",IF(G40&gt;15,"No",IF(G40&lt;-15,"No","Yes")))</f>
        <v>N/A</v>
      </c>
      <c r="I40" s="6">
        <v>-12.3</v>
      </c>
      <c r="J40" s="6">
        <v>9.3059999999999992</v>
      </c>
      <c r="K40" s="85" t="str">
        <f t="shared" si="8"/>
        <v>Yes</v>
      </c>
    </row>
    <row r="41" spans="1:11" x14ac:dyDescent="0.25">
      <c r="A41" s="104" t="s">
        <v>388</v>
      </c>
      <c r="B41" s="21" t="s">
        <v>213</v>
      </c>
      <c r="C41" s="44">
        <v>8.1947298700000004E-2</v>
      </c>
      <c r="D41" s="5" t="str">
        <f>IF($B41="N/A","N/A",IF(C41&gt;15,"No",IF(C41&lt;-15,"No","Yes")))</f>
        <v>N/A</v>
      </c>
      <c r="E41" s="4">
        <v>0.686614842</v>
      </c>
      <c r="F41" s="5" t="str">
        <f>IF($B41="N/A","N/A",IF(E41&gt;15,"No",IF(E41&lt;-15,"No","Yes")))</f>
        <v>N/A</v>
      </c>
      <c r="G41" s="4">
        <v>0.28074996569999999</v>
      </c>
      <c r="H41" s="5" t="str">
        <f>IF($B41="N/A","N/A",IF(G41&gt;15,"No",IF(G41&lt;-15,"No","Yes")))</f>
        <v>N/A</v>
      </c>
      <c r="I41" s="6">
        <v>737.9</v>
      </c>
      <c r="J41" s="6">
        <v>-59.1</v>
      </c>
      <c r="K41" s="85" t="str">
        <f t="shared" si="8"/>
        <v>No</v>
      </c>
    </row>
    <row r="42" spans="1:11" x14ac:dyDescent="0.25">
      <c r="A42" s="104" t="s">
        <v>389</v>
      </c>
      <c r="B42" s="21" t="s">
        <v>259</v>
      </c>
      <c r="C42" s="44">
        <v>1.4432087664</v>
      </c>
      <c r="D42" s="5" t="str">
        <f>IF($B42="N/A","N/A",IF(C42&gt;0,"Yes","No"))</f>
        <v>Yes</v>
      </c>
      <c r="E42" s="4">
        <v>1.2746914344</v>
      </c>
      <c r="F42" s="5" t="str">
        <f>IF($B42="N/A","N/A",IF(E42&gt;0,"Yes","No"))</f>
        <v>Yes</v>
      </c>
      <c r="G42" s="4">
        <v>1.0757070914</v>
      </c>
      <c r="H42" s="5" t="str">
        <f>IF($B42="N/A","N/A",IF(G42&gt;0,"Yes","No"))</f>
        <v>Yes</v>
      </c>
      <c r="I42" s="6">
        <v>-11.7</v>
      </c>
      <c r="J42" s="6">
        <v>-15.6</v>
      </c>
      <c r="K42" s="85" t="str">
        <f t="shared" si="8"/>
        <v>Yes</v>
      </c>
    </row>
    <row r="43" spans="1:11" x14ac:dyDescent="0.25">
      <c r="A43" s="104" t="s">
        <v>390</v>
      </c>
      <c r="B43" s="21" t="s">
        <v>259</v>
      </c>
      <c r="C43" s="44">
        <v>1.8747386806999999</v>
      </c>
      <c r="D43" s="5" t="str">
        <f>IF($B43="N/A","N/A",IF(C43&gt;0,"Yes","No"))</f>
        <v>Yes</v>
      </c>
      <c r="E43" s="4">
        <v>1.8623888800999999</v>
      </c>
      <c r="F43" s="5" t="str">
        <f>IF($B43="N/A","N/A",IF(E43&gt;0,"Yes","No"))</f>
        <v>Yes</v>
      </c>
      <c r="G43" s="4">
        <v>1.9840131443</v>
      </c>
      <c r="H43" s="5" t="str">
        <f>IF($B43="N/A","N/A",IF(G43&gt;0,"Yes","No"))</f>
        <v>Yes</v>
      </c>
      <c r="I43" s="6">
        <v>-0.65900000000000003</v>
      </c>
      <c r="J43" s="6">
        <v>6.5309999999999997</v>
      </c>
      <c r="K43" s="85" t="str">
        <f t="shared" si="8"/>
        <v>Yes</v>
      </c>
    </row>
    <row r="44" spans="1:11" x14ac:dyDescent="0.25">
      <c r="A44" s="104" t="s">
        <v>391</v>
      </c>
      <c r="B44" s="21" t="s">
        <v>259</v>
      </c>
      <c r="C44" s="44">
        <v>2.8250729999999998E-4</v>
      </c>
      <c r="D44" s="5" t="str">
        <f>IF($B44="N/A","N/A",IF(C44&gt;0,"Yes","No"))</f>
        <v>Yes</v>
      </c>
      <c r="E44" s="4">
        <v>5.3878750000000005E-4</v>
      </c>
      <c r="F44" s="5" t="str">
        <f>IF($B44="N/A","N/A",IF(E44&gt;0,"Yes","No"))</f>
        <v>Yes</v>
      </c>
      <c r="G44" s="4">
        <v>0.21444513849999999</v>
      </c>
      <c r="H44" s="5" t="str">
        <f>IF($B44="N/A","N/A",IF(G44&gt;0,"Yes","No"))</f>
        <v>Yes</v>
      </c>
      <c r="I44" s="6">
        <v>90.72</v>
      </c>
      <c r="J44" s="6">
        <v>39701</v>
      </c>
      <c r="K44" s="85" t="str">
        <f t="shared" si="8"/>
        <v>No</v>
      </c>
    </row>
    <row r="45" spans="1:11" x14ac:dyDescent="0.25">
      <c r="A45" s="104" t="s">
        <v>392</v>
      </c>
      <c r="B45" s="21" t="s">
        <v>220</v>
      </c>
      <c r="C45" s="44">
        <v>1.7188148253</v>
      </c>
      <c r="D45" s="5" t="str">
        <f>IF($B45="N/A","N/A",IF(C45&gt;1,"Yes","No"))</f>
        <v>Yes</v>
      </c>
      <c r="E45" s="4">
        <v>1.9518675173</v>
      </c>
      <c r="F45" s="5" t="str">
        <f>IF($B45="N/A","N/A",IF(E45&gt;1,"Yes","No"))</f>
        <v>Yes</v>
      </c>
      <c r="G45" s="4">
        <v>1.9002787154</v>
      </c>
      <c r="H45" s="5" t="str">
        <f>IF($B45="N/A","N/A",IF(G45&gt;1,"Yes","No"))</f>
        <v>Yes</v>
      </c>
      <c r="I45" s="6">
        <v>13.56</v>
      </c>
      <c r="J45" s="6">
        <v>-2.64</v>
      </c>
      <c r="K45" s="85" t="str">
        <f t="shared" si="8"/>
        <v>Yes</v>
      </c>
    </row>
    <row r="46" spans="1:11" x14ac:dyDescent="0.25">
      <c r="A46" s="104" t="s">
        <v>393</v>
      </c>
      <c r="B46" s="21" t="s">
        <v>259</v>
      </c>
      <c r="C46" s="44">
        <v>2.10064363E-2</v>
      </c>
      <c r="D46" s="5" t="str">
        <f>IF($B46="N/A","N/A",IF(C46&gt;0,"Yes","No"))</f>
        <v>Yes</v>
      </c>
      <c r="E46" s="4">
        <v>1.9436260600000001E-2</v>
      </c>
      <c r="F46" s="5" t="str">
        <f>IF($B46="N/A","N/A",IF(E46&gt;0,"Yes","No"))</f>
        <v>Yes</v>
      </c>
      <c r="G46" s="4">
        <v>2.8484174000000001E-2</v>
      </c>
      <c r="H46" s="5" t="str">
        <f>IF($B46="N/A","N/A",IF(G46&gt;0,"Yes","No"))</f>
        <v>Yes</v>
      </c>
      <c r="I46" s="6">
        <v>-7.47</v>
      </c>
      <c r="J46" s="6">
        <v>46.55</v>
      </c>
      <c r="K46" s="85" t="str">
        <f t="shared" si="8"/>
        <v>No</v>
      </c>
    </row>
    <row r="47" spans="1:11" x14ac:dyDescent="0.25">
      <c r="A47" s="104" t="s">
        <v>394</v>
      </c>
      <c r="B47" s="21" t="s">
        <v>213</v>
      </c>
      <c r="C47" s="44">
        <v>0</v>
      </c>
      <c r="D47" s="5" t="str">
        <f>IF($B47="N/A","N/A",IF(C47&gt;15,"No",IF(C47&lt;-15,"No","Yes")))</f>
        <v>N/A</v>
      </c>
      <c r="E47" s="4">
        <v>0</v>
      </c>
      <c r="F47" s="5" t="str">
        <f>IF($B47="N/A","N/A",IF(E47&gt;15,"No",IF(E47&lt;-15,"No","Yes")))</f>
        <v>N/A</v>
      </c>
      <c r="G47" s="4">
        <v>2.3736811999999999E-3</v>
      </c>
      <c r="H47" s="5" t="str">
        <f>IF($B47="N/A","N/A",IF(G47&gt;15,"No",IF(G47&lt;-15,"No","Yes")))</f>
        <v>N/A</v>
      </c>
      <c r="I47" s="6" t="s">
        <v>1750</v>
      </c>
      <c r="J47" s="6" t="s">
        <v>1750</v>
      </c>
      <c r="K47" s="85" t="str">
        <f t="shared" si="8"/>
        <v>N/A</v>
      </c>
    </row>
    <row r="48" spans="1:11" x14ac:dyDescent="0.25">
      <c r="A48" s="104" t="s">
        <v>395</v>
      </c>
      <c r="B48" s="21" t="s">
        <v>213</v>
      </c>
      <c r="C48" s="44">
        <v>8.5317207300000003E-2</v>
      </c>
      <c r="D48" s="5" t="str">
        <f>IF($B48="N/A","N/A",IF(C48&gt;15,"No",IF(C48&lt;-15,"No","Yes")))</f>
        <v>N/A</v>
      </c>
      <c r="E48" s="4">
        <v>8.4769235299999995E-2</v>
      </c>
      <c r="F48" s="5" t="str">
        <f>IF($B48="N/A","N/A",IF(E48&gt;15,"No",IF(E48&lt;-15,"No","Yes")))</f>
        <v>N/A</v>
      </c>
      <c r="G48" s="4">
        <v>0.11097524609999999</v>
      </c>
      <c r="H48" s="5" t="str">
        <f>IF($B48="N/A","N/A",IF(G48&gt;15,"No",IF(G48&lt;-15,"No","Yes")))</f>
        <v>N/A</v>
      </c>
      <c r="I48" s="6">
        <v>-0.64200000000000002</v>
      </c>
      <c r="J48" s="6">
        <v>30.91</v>
      </c>
      <c r="K48" s="85" t="str">
        <f t="shared" si="8"/>
        <v>No</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1750</v>
      </c>
      <c r="J49" s="6" t="s">
        <v>1750</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4.0600336100000002E-2</v>
      </c>
      <c r="D51" s="5" t="str">
        <f>IF($B51="N/A","N/A",IF(C51&gt;15,"No",IF(C51&lt;-15,"No","Yes")))</f>
        <v>N/A</v>
      </c>
      <c r="E51" s="4">
        <v>4.36816987E-2</v>
      </c>
      <c r="F51" s="5" t="str">
        <f>IF($B51="N/A","N/A",IF(E51&gt;15,"No",IF(E51&lt;-15,"No","Yes")))</f>
        <v>N/A</v>
      </c>
      <c r="G51" s="4">
        <v>3.9810024100000001E-2</v>
      </c>
      <c r="H51" s="5" t="str">
        <f>IF($B51="N/A","N/A",IF(G51&gt;15,"No",IF(G51&lt;-15,"No","Yes")))</f>
        <v>N/A</v>
      </c>
      <c r="I51" s="6">
        <v>7.59</v>
      </c>
      <c r="J51" s="6">
        <v>-8.86</v>
      </c>
      <c r="K51" s="85" t="str">
        <f t="shared" si="8"/>
        <v>Yes</v>
      </c>
    </row>
    <row r="52" spans="1:11" x14ac:dyDescent="0.25">
      <c r="A52" s="104" t="s">
        <v>399</v>
      </c>
      <c r="B52" s="21" t="s">
        <v>220</v>
      </c>
      <c r="C52" s="44">
        <v>18.862750685000002</v>
      </c>
      <c r="D52" s="5" t="str">
        <f>IF($B52="N/A","N/A",IF(C52&gt;1,"Yes","No"))</f>
        <v>Yes</v>
      </c>
      <c r="E52" s="4">
        <v>19.156809515999999</v>
      </c>
      <c r="F52" s="5" t="str">
        <f>IF($B52="N/A","N/A",IF(E52&gt;1,"Yes","No"))</f>
        <v>Yes</v>
      </c>
      <c r="G52" s="4">
        <v>21.582549058000001</v>
      </c>
      <c r="H52" s="5" t="str">
        <f>IF($B52="N/A","N/A",IF(G52&gt;1,"Yes","No"))</f>
        <v>Yes</v>
      </c>
      <c r="I52" s="6">
        <v>1.5589999999999999</v>
      </c>
      <c r="J52" s="6">
        <v>12.66</v>
      </c>
      <c r="K52" s="85" t="str">
        <f t="shared" si="8"/>
        <v>Yes</v>
      </c>
    </row>
    <row r="53" spans="1:11" x14ac:dyDescent="0.25">
      <c r="A53" s="104" t="s">
        <v>400</v>
      </c>
      <c r="B53" s="21" t="s">
        <v>259</v>
      </c>
      <c r="C53" s="44">
        <v>0</v>
      </c>
      <c r="D53" s="5" t="str">
        <f>IF($B53="N/A","N/A",IF(C53&gt;0,"Yes","No"))</f>
        <v>No</v>
      </c>
      <c r="E53" s="4">
        <v>7.3035640999999998E-3</v>
      </c>
      <c r="F53" s="5" t="str">
        <f>IF($B53="N/A","N/A",IF(E53&gt;0,"Yes","No"))</f>
        <v>Yes</v>
      </c>
      <c r="G53" s="4">
        <v>1.8085189799999998E-2</v>
      </c>
      <c r="H53" s="5" t="str">
        <f>IF($B53="N/A","N/A",IF(G53&gt;0,"Yes","No"))</f>
        <v>Yes</v>
      </c>
      <c r="I53" s="6" t="s">
        <v>1750</v>
      </c>
      <c r="J53" s="6">
        <v>147.6</v>
      </c>
      <c r="K53" s="85" t="str">
        <f t="shared" si="8"/>
        <v>No</v>
      </c>
    </row>
    <row r="54" spans="1:11" x14ac:dyDescent="0.25">
      <c r="A54" s="104" t="s">
        <v>401</v>
      </c>
      <c r="B54" s="21" t="s">
        <v>260</v>
      </c>
      <c r="C54" s="44">
        <v>5.9931907700000002E-2</v>
      </c>
      <c r="D54" s="5" t="str">
        <f>IF($B54="N/A","N/A",IF(C54&gt;=1,"No",IF(C54&lt;0,"No","Yes")))</f>
        <v>Yes</v>
      </c>
      <c r="E54" s="4">
        <v>4.5537522400000002E-2</v>
      </c>
      <c r="F54" s="5" t="str">
        <f>IF($B54="N/A","N/A",IF(E54&gt;=1,"No",IF(E54&lt;0,"No","Yes")))</f>
        <v>Yes</v>
      </c>
      <c r="G54" s="4">
        <v>3.2847226E-2</v>
      </c>
      <c r="H54" s="5" t="str">
        <f>IF($B54="N/A","N/A",IF(G54&gt;=1,"No",IF(G54&lt;0,"No","Yes")))</f>
        <v>Yes</v>
      </c>
      <c r="I54" s="6">
        <v>-24</v>
      </c>
      <c r="J54" s="6">
        <v>-27.9</v>
      </c>
      <c r="K54" s="85" t="str">
        <f t="shared" si="8"/>
        <v>Yes</v>
      </c>
    </row>
    <row r="55" spans="1:11" x14ac:dyDescent="0.25">
      <c r="A55" s="104" t="s">
        <v>873</v>
      </c>
      <c r="B55" s="21" t="s">
        <v>213</v>
      </c>
      <c r="C55" s="46">
        <v>151.84441756999999</v>
      </c>
      <c r="D55" s="5" t="str">
        <f>IF($B55="N/A","N/A",IF(C55&gt;15,"No",IF(C55&lt;-15,"No","Yes")))</f>
        <v>N/A</v>
      </c>
      <c r="E55" s="23">
        <v>159.94011696000001</v>
      </c>
      <c r="F55" s="5" t="str">
        <f>IF($B55="N/A","N/A",IF(E55&gt;15,"No",IF(E55&lt;-15,"No","Yes")))</f>
        <v>N/A</v>
      </c>
      <c r="G55" s="23">
        <v>187.68623484</v>
      </c>
      <c r="H55" s="5" t="str">
        <f>IF($B55="N/A","N/A",IF(G55&gt;15,"No",IF(G55&lt;-15,"No","Yes")))</f>
        <v>N/A</v>
      </c>
      <c r="I55" s="6">
        <v>5.3319999999999999</v>
      </c>
      <c r="J55" s="6">
        <v>17.350000000000001</v>
      </c>
      <c r="K55" s="85" t="str">
        <f t="shared" ref="K55:K74" si="9">IF(J55="Div by 0", "N/A", IF(J55="N/A","N/A", IF(J55&gt;30, "No", IF(J55&lt;-30, "No", "Yes"))))</f>
        <v>Yes</v>
      </c>
    </row>
    <row r="56" spans="1:11" x14ac:dyDescent="0.25">
      <c r="A56" s="104" t="s">
        <v>874</v>
      </c>
      <c r="B56" s="21" t="s">
        <v>261</v>
      </c>
      <c r="C56" s="46">
        <v>81.339307137999995</v>
      </c>
      <c r="D56" s="5" t="str">
        <f>IF($B56="N/A","N/A",IF(C56&gt;90,"No",IF(C56&lt;20,"No","Yes")))</f>
        <v>Yes</v>
      </c>
      <c r="E56" s="23">
        <v>82.253410310000007</v>
      </c>
      <c r="F56" s="5" t="str">
        <f>IF($B56="N/A","N/A",IF(E56&gt;90,"No",IF(E56&lt;20,"No","Yes")))</f>
        <v>Yes</v>
      </c>
      <c r="G56" s="23">
        <v>77.957966022999997</v>
      </c>
      <c r="H56" s="5" t="str">
        <f>IF($B56="N/A","N/A",IF(G56&gt;90,"No",IF(G56&lt;20,"No","Yes")))</f>
        <v>Yes</v>
      </c>
      <c r="I56" s="6">
        <v>1.1240000000000001</v>
      </c>
      <c r="J56" s="6">
        <v>-5.22</v>
      </c>
      <c r="K56" s="85" t="str">
        <f t="shared" si="9"/>
        <v>Yes</v>
      </c>
    </row>
    <row r="57" spans="1:11" x14ac:dyDescent="0.25">
      <c r="A57" s="104" t="s">
        <v>875</v>
      </c>
      <c r="B57" s="21" t="s">
        <v>262</v>
      </c>
      <c r="C57" s="46">
        <v>54.059291451</v>
      </c>
      <c r="D57" s="5" t="str">
        <f>IF($B57="N/A","N/A",IF(C57&gt;60,"No",IF(C57&lt;10,"No","Yes")))</f>
        <v>Yes</v>
      </c>
      <c r="E57" s="23">
        <v>57.078184907000001</v>
      </c>
      <c r="F57" s="5" t="str">
        <f>IF($B57="N/A","N/A",IF(E57&gt;60,"No",IF(E57&lt;10,"No","Yes")))</f>
        <v>Yes</v>
      </c>
      <c r="G57" s="23">
        <v>60.110636468000003</v>
      </c>
      <c r="H57" s="5" t="str">
        <f>IF($B57="N/A","N/A",IF(G57&gt;60,"No",IF(G57&lt;10,"No","Yes")))</f>
        <v>No</v>
      </c>
      <c r="I57" s="6">
        <v>5.5839999999999996</v>
      </c>
      <c r="J57" s="6">
        <v>5.3129999999999997</v>
      </c>
      <c r="K57" s="85" t="str">
        <f t="shared" si="9"/>
        <v>Yes</v>
      </c>
    </row>
    <row r="58" spans="1:11" ht="25" x14ac:dyDescent="0.25">
      <c r="A58" s="104" t="s">
        <v>876</v>
      </c>
      <c r="B58" s="21" t="s">
        <v>263</v>
      </c>
      <c r="C58" s="46">
        <v>91.047247678999994</v>
      </c>
      <c r="D58" s="5" t="str">
        <f>IF($B58="N/A","N/A",IF(C58&gt;100,"No",IF(C58&lt;10,"No","Yes")))</f>
        <v>Yes</v>
      </c>
      <c r="E58" s="23">
        <v>84.265336990999998</v>
      </c>
      <c r="F58" s="5" t="str">
        <f>IF($B58="N/A","N/A",IF(E58&gt;100,"No",IF(E58&lt;10,"No","Yes")))</f>
        <v>Yes</v>
      </c>
      <c r="G58" s="23">
        <v>72.892311774000007</v>
      </c>
      <c r="H58" s="5" t="str">
        <f>IF($B58="N/A","N/A",IF(G58&gt;100,"No",IF(G58&lt;10,"No","Yes")))</f>
        <v>Yes</v>
      </c>
      <c r="I58" s="6">
        <v>-7.45</v>
      </c>
      <c r="J58" s="6">
        <v>-13.5</v>
      </c>
      <c r="K58" s="85" t="str">
        <f t="shared" si="9"/>
        <v>Yes</v>
      </c>
    </row>
    <row r="59" spans="1:11" x14ac:dyDescent="0.25">
      <c r="A59" s="104" t="s">
        <v>877</v>
      </c>
      <c r="B59" s="21" t="s">
        <v>264</v>
      </c>
      <c r="C59" s="46">
        <v>191.67792614000001</v>
      </c>
      <c r="D59" s="5" t="str">
        <f>IF($B59="N/A","N/A",IF(C59&gt;100,"No",IF(C59&lt;20,"No","Yes")))</f>
        <v>No</v>
      </c>
      <c r="E59" s="23">
        <v>212.39167315</v>
      </c>
      <c r="F59" s="5" t="str">
        <f>IF($B59="N/A","N/A",IF(E59&gt;100,"No",IF(E59&lt;20,"No","Yes")))</f>
        <v>No</v>
      </c>
      <c r="G59" s="23">
        <v>193.36648556</v>
      </c>
      <c r="H59" s="5" t="str">
        <f>IF($B59="N/A","N/A",IF(G59&gt;100,"No",IF(G59&lt;20,"No","Yes")))</f>
        <v>No</v>
      </c>
      <c r="I59" s="6">
        <v>10.81</v>
      </c>
      <c r="J59" s="6">
        <v>-8.9600000000000009</v>
      </c>
      <c r="K59" s="85" t="str">
        <f t="shared" si="9"/>
        <v>Yes</v>
      </c>
    </row>
    <row r="60" spans="1:11" x14ac:dyDescent="0.25">
      <c r="A60" s="104" t="s">
        <v>878</v>
      </c>
      <c r="B60" s="21" t="s">
        <v>264</v>
      </c>
      <c r="C60" s="46">
        <v>143.26011989</v>
      </c>
      <c r="D60" s="5" t="str">
        <f>IF($B60="N/A","N/A",IF(C60&gt;100,"No",IF(C60&lt;20,"No","Yes")))</f>
        <v>No</v>
      </c>
      <c r="E60" s="23">
        <v>162.58070316999999</v>
      </c>
      <c r="F60" s="5" t="str">
        <f>IF($B60="N/A","N/A",IF(E60&gt;100,"No",IF(E60&lt;20,"No","Yes")))</f>
        <v>No</v>
      </c>
      <c r="G60" s="23">
        <v>147.38863800999999</v>
      </c>
      <c r="H60" s="5" t="str">
        <f>IF($B60="N/A","N/A",IF(G60&gt;100,"No",IF(G60&lt;20,"No","Yes")))</f>
        <v>No</v>
      </c>
      <c r="I60" s="6">
        <v>13.49</v>
      </c>
      <c r="J60" s="6">
        <v>-9.34</v>
      </c>
      <c r="K60" s="85" t="str">
        <f t="shared" si="9"/>
        <v>Yes</v>
      </c>
    </row>
    <row r="61" spans="1:11" x14ac:dyDescent="0.25">
      <c r="A61" s="104" t="s">
        <v>879</v>
      </c>
      <c r="B61" s="21" t="s">
        <v>213</v>
      </c>
      <c r="C61" s="46">
        <v>92.516290541999993</v>
      </c>
      <c r="D61" s="5" t="str">
        <f>IF($B61="N/A","N/A",IF(C61&gt;15,"No",IF(C61&lt;-15,"No","Yes")))</f>
        <v>N/A</v>
      </c>
      <c r="E61" s="23">
        <v>95.166568502999993</v>
      </c>
      <c r="F61" s="5" t="str">
        <f>IF($B61="N/A","N/A",IF(E61&gt;15,"No",IF(E61&lt;-15,"No","Yes")))</f>
        <v>N/A</v>
      </c>
      <c r="G61" s="23">
        <v>132.35521446000001</v>
      </c>
      <c r="H61" s="5" t="str">
        <f>IF($B61="N/A","N/A",IF(G61&gt;15,"No",IF(G61&lt;-15,"No","Yes")))</f>
        <v>N/A</v>
      </c>
      <c r="I61" s="6">
        <v>2.8650000000000002</v>
      </c>
      <c r="J61" s="6">
        <v>39.08</v>
      </c>
      <c r="K61" s="85" t="str">
        <f t="shared" si="9"/>
        <v>No</v>
      </c>
    </row>
    <row r="62" spans="1:11" x14ac:dyDescent="0.25">
      <c r="A62" s="104" t="s">
        <v>880</v>
      </c>
      <c r="B62" s="21" t="s">
        <v>265</v>
      </c>
      <c r="C62" s="46">
        <v>33.547588175999998</v>
      </c>
      <c r="D62" s="5" t="str">
        <f>IF($B62="N/A","N/A",IF(C62&gt;60,"No",IF(C62&lt;10,"No","Yes")))</f>
        <v>Yes</v>
      </c>
      <c r="E62" s="23">
        <v>41.133072204000001</v>
      </c>
      <c r="F62" s="5" t="str">
        <f>IF($B62="N/A","N/A",IF(E62&gt;60,"No",IF(E62&lt;10,"No","Yes")))</f>
        <v>Yes</v>
      </c>
      <c r="G62" s="23">
        <v>60.326304469999997</v>
      </c>
      <c r="H62" s="5" t="str">
        <f>IF($B62="N/A","N/A",IF(G62&gt;60,"No",IF(G62&lt;10,"No","Yes")))</f>
        <v>No</v>
      </c>
      <c r="I62" s="6">
        <v>22.61</v>
      </c>
      <c r="J62" s="6">
        <v>46.66</v>
      </c>
      <c r="K62" s="85" t="str">
        <f t="shared" si="9"/>
        <v>No</v>
      </c>
    </row>
    <row r="63" spans="1:11" x14ac:dyDescent="0.25">
      <c r="A63" s="104" t="s">
        <v>881</v>
      </c>
      <c r="B63" s="21" t="s">
        <v>265</v>
      </c>
      <c r="C63" s="46" t="s">
        <v>1750</v>
      </c>
      <c r="D63" s="5" t="str">
        <f>IF($B63="N/A","N/A",IF(C63&gt;60,"No",IF(C63&lt;10,"No","Yes")))</f>
        <v>No</v>
      </c>
      <c r="E63" s="23" t="s">
        <v>1750</v>
      </c>
      <c r="F63" s="5" t="str">
        <f>IF($B63="N/A","N/A",IF(E63&gt;60,"No",IF(E63&lt;10,"No","Yes")))</f>
        <v>No</v>
      </c>
      <c r="G63" s="23" t="s">
        <v>1750</v>
      </c>
      <c r="H63" s="5" t="str">
        <f>IF($B63="N/A","N/A",IF(G63&gt;60,"No",IF(G63&lt;10,"No","Yes")))</f>
        <v>No</v>
      </c>
      <c r="I63" s="6" t="s">
        <v>1750</v>
      </c>
      <c r="J63" s="6" t="s">
        <v>1750</v>
      </c>
      <c r="K63" s="85" t="str">
        <f t="shared" si="9"/>
        <v>N/A</v>
      </c>
    </row>
    <row r="64" spans="1:11" x14ac:dyDescent="0.25">
      <c r="A64" s="104" t="s">
        <v>882</v>
      </c>
      <c r="B64" s="21" t="s">
        <v>213</v>
      </c>
      <c r="C64" s="46">
        <v>350.44894995999999</v>
      </c>
      <c r="D64" s="5" t="str">
        <f t="shared" ref="D64:D74" si="10">IF($B64="N/A","N/A",IF(C64&gt;15,"No",IF(C64&lt;-15,"No","Yes")))</f>
        <v>N/A</v>
      </c>
      <c r="E64" s="23">
        <v>305.29454468</v>
      </c>
      <c r="F64" s="5" t="str">
        <f>IF($B64="N/A","N/A",IF(E64&gt;15,"No",IF(E64&lt;-15,"No","Yes")))</f>
        <v>N/A</v>
      </c>
      <c r="G64" s="23">
        <v>327.01998388999999</v>
      </c>
      <c r="H64" s="5" t="str">
        <f>IF($B64="N/A","N/A",IF(G64&gt;15,"No",IF(G64&lt;-15,"No","Yes")))</f>
        <v>N/A</v>
      </c>
      <c r="I64" s="6">
        <v>-12.9</v>
      </c>
      <c r="J64" s="6">
        <v>7.1159999999999997</v>
      </c>
      <c r="K64" s="85" t="str">
        <f t="shared" si="9"/>
        <v>Yes</v>
      </c>
    </row>
    <row r="65" spans="1:11" ht="25" customHeight="1" x14ac:dyDescent="0.25">
      <c r="A65" s="104" t="s">
        <v>883</v>
      </c>
      <c r="B65" s="21" t="s">
        <v>213</v>
      </c>
      <c r="C65" s="46">
        <v>92.618003032000004</v>
      </c>
      <c r="D65" s="5" t="str">
        <f t="shared" si="10"/>
        <v>N/A</v>
      </c>
      <c r="E65" s="23">
        <v>101.78368001</v>
      </c>
      <c r="F65" s="5" t="str">
        <f t="shared" ref="F65:F73" si="11">IF($B65="N/A","N/A",IF(E65&gt;15,"No",IF(E65&lt;-15,"No","Yes")))</f>
        <v>N/A</v>
      </c>
      <c r="G65" s="23">
        <v>117.8808889</v>
      </c>
      <c r="H65" s="5" t="str">
        <f t="shared" ref="H65:H86" si="12">IF($B65="N/A","N/A",IF(G65&gt;15,"No",IF(G65&lt;-15,"No","Yes")))</f>
        <v>N/A</v>
      </c>
      <c r="I65" s="6">
        <v>9.8960000000000008</v>
      </c>
      <c r="J65" s="6">
        <v>15.82</v>
      </c>
      <c r="K65" s="85" t="str">
        <f t="shared" si="9"/>
        <v>Yes</v>
      </c>
    </row>
    <row r="66" spans="1:11" x14ac:dyDescent="0.25">
      <c r="A66" s="104" t="s">
        <v>884</v>
      </c>
      <c r="B66" s="21" t="s">
        <v>213</v>
      </c>
      <c r="C66" s="46">
        <v>54.284568274000002</v>
      </c>
      <c r="D66" s="5" t="str">
        <f t="shared" si="10"/>
        <v>N/A</v>
      </c>
      <c r="E66" s="23">
        <v>80.073695740000005</v>
      </c>
      <c r="F66" s="5" t="str">
        <f t="shared" si="11"/>
        <v>N/A</v>
      </c>
      <c r="G66" s="23">
        <v>104.20443234</v>
      </c>
      <c r="H66" s="5" t="str">
        <f t="shared" si="12"/>
        <v>N/A</v>
      </c>
      <c r="I66" s="6">
        <v>47.51</v>
      </c>
      <c r="J66" s="6">
        <v>30.14</v>
      </c>
      <c r="K66" s="85" t="str">
        <f t="shared" si="9"/>
        <v>No</v>
      </c>
    </row>
    <row r="67" spans="1:11" x14ac:dyDescent="0.25">
      <c r="A67" s="104" t="s">
        <v>885</v>
      </c>
      <c r="B67" s="21" t="s">
        <v>213</v>
      </c>
      <c r="C67" s="46">
        <v>266.64465883999998</v>
      </c>
      <c r="D67" s="5" t="str">
        <f t="shared" si="10"/>
        <v>N/A</v>
      </c>
      <c r="E67" s="23">
        <v>281.96562196999997</v>
      </c>
      <c r="F67" s="5" t="str">
        <f t="shared" si="11"/>
        <v>N/A</v>
      </c>
      <c r="G67" s="23">
        <v>310.76864072000001</v>
      </c>
      <c r="H67" s="5" t="str">
        <f t="shared" si="12"/>
        <v>N/A</v>
      </c>
      <c r="I67" s="6">
        <v>5.7460000000000004</v>
      </c>
      <c r="J67" s="6">
        <v>10.220000000000001</v>
      </c>
      <c r="K67" s="85" t="str">
        <f t="shared" si="9"/>
        <v>Yes</v>
      </c>
    </row>
    <row r="68" spans="1:11" ht="25" x14ac:dyDescent="0.25">
      <c r="A68" s="104" t="s">
        <v>886</v>
      </c>
      <c r="B68" s="21" t="s">
        <v>213</v>
      </c>
      <c r="C68" s="46">
        <v>73.334965824999998</v>
      </c>
      <c r="D68" s="5" t="str">
        <f t="shared" si="10"/>
        <v>N/A</v>
      </c>
      <c r="E68" s="23">
        <v>74.999324969</v>
      </c>
      <c r="F68" s="5" t="str">
        <f t="shared" si="11"/>
        <v>N/A</v>
      </c>
      <c r="G68" s="23">
        <v>82.700226747000002</v>
      </c>
      <c r="H68" s="5" t="str">
        <f t="shared" si="12"/>
        <v>N/A</v>
      </c>
      <c r="I68" s="6">
        <v>2.27</v>
      </c>
      <c r="J68" s="6">
        <v>10.27</v>
      </c>
      <c r="K68" s="85" t="str">
        <f t="shared" si="9"/>
        <v>Yes</v>
      </c>
    </row>
    <row r="69" spans="1:11" x14ac:dyDescent="0.25">
      <c r="A69" s="104" t="s">
        <v>887</v>
      </c>
      <c r="B69" s="21" t="s">
        <v>213</v>
      </c>
      <c r="C69" s="46">
        <v>31961.5</v>
      </c>
      <c r="D69" s="5" t="str">
        <f t="shared" si="10"/>
        <v>N/A</v>
      </c>
      <c r="E69" s="23">
        <v>31138.259258999999</v>
      </c>
      <c r="F69" s="5" t="str">
        <f t="shared" si="11"/>
        <v>N/A</v>
      </c>
      <c r="G69" s="23">
        <v>498.37613325000001</v>
      </c>
      <c r="H69" s="5" t="str">
        <f t="shared" si="12"/>
        <v>N/A</v>
      </c>
      <c r="I69" s="6">
        <v>-2.58</v>
      </c>
      <c r="J69" s="6">
        <v>-98.4</v>
      </c>
      <c r="K69" s="85" t="str">
        <f t="shared" si="9"/>
        <v>No</v>
      </c>
    </row>
    <row r="70" spans="1:11" ht="25" x14ac:dyDescent="0.25">
      <c r="A70" s="104" t="s">
        <v>888</v>
      </c>
      <c r="B70" s="21" t="s">
        <v>213</v>
      </c>
      <c r="C70" s="46">
        <v>47.350113878999998</v>
      </c>
      <c r="D70" s="5" t="str">
        <f t="shared" si="10"/>
        <v>N/A</v>
      </c>
      <c r="E70" s="23">
        <v>49.363070348999997</v>
      </c>
      <c r="F70" s="5" t="str">
        <f t="shared" si="11"/>
        <v>N/A</v>
      </c>
      <c r="G70" s="23">
        <v>51.966285585000001</v>
      </c>
      <c r="H70" s="5" t="str">
        <f t="shared" si="12"/>
        <v>N/A</v>
      </c>
      <c r="I70" s="6">
        <v>4.2510000000000003</v>
      </c>
      <c r="J70" s="6">
        <v>5.274</v>
      </c>
      <c r="K70" s="85" t="str">
        <f t="shared" si="9"/>
        <v>Yes</v>
      </c>
    </row>
    <row r="71" spans="1:11" x14ac:dyDescent="0.25">
      <c r="A71" s="104" t="s">
        <v>889</v>
      </c>
      <c r="B71" s="21" t="s">
        <v>213</v>
      </c>
      <c r="C71" s="46">
        <v>2517.4870317</v>
      </c>
      <c r="D71" s="5" t="str">
        <f t="shared" si="10"/>
        <v>N/A</v>
      </c>
      <c r="E71" s="23">
        <v>3414.2186858</v>
      </c>
      <c r="F71" s="5" t="str">
        <f t="shared" si="11"/>
        <v>N/A</v>
      </c>
      <c r="G71" s="23">
        <v>2629.3063492000001</v>
      </c>
      <c r="H71" s="5" t="str">
        <f t="shared" si="12"/>
        <v>N/A</v>
      </c>
      <c r="I71" s="6">
        <v>35.619999999999997</v>
      </c>
      <c r="J71" s="6">
        <v>-23</v>
      </c>
      <c r="K71" s="85" t="str">
        <f t="shared" si="9"/>
        <v>Yes</v>
      </c>
    </row>
    <row r="72" spans="1:11" ht="25" x14ac:dyDescent="0.25">
      <c r="A72" s="104" t="s">
        <v>890</v>
      </c>
      <c r="B72" s="21" t="s">
        <v>213</v>
      </c>
      <c r="C72" s="46">
        <v>925.60188866999999</v>
      </c>
      <c r="D72" s="5" t="str">
        <f t="shared" si="10"/>
        <v>N/A</v>
      </c>
      <c r="E72" s="23">
        <v>924.55596162999996</v>
      </c>
      <c r="F72" s="5" t="str">
        <f t="shared" si="11"/>
        <v>N/A</v>
      </c>
      <c r="G72" s="23">
        <v>983.77910278000002</v>
      </c>
      <c r="H72" s="5" t="str">
        <f t="shared" si="12"/>
        <v>N/A</v>
      </c>
      <c r="I72" s="6">
        <v>-0.113</v>
      </c>
      <c r="J72" s="6">
        <v>6.4059999999999997</v>
      </c>
      <c r="K72" s="85" t="str">
        <f t="shared" si="9"/>
        <v>Yes</v>
      </c>
    </row>
    <row r="73" spans="1:11" x14ac:dyDescent="0.25">
      <c r="A73" s="104" t="s">
        <v>891</v>
      </c>
      <c r="B73" s="21" t="s">
        <v>213</v>
      </c>
      <c r="C73" s="46">
        <v>309.03713866999999</v>
      </c>
      <c r="D73" s="5" t="str">
        <f t="shared" si="10"/>
        <v>N/A</v>
      </c>
      <c r="E73" s="23">
        <v>327.88606306999998</v>
      </c>
      <c r="F73" s="5" t="str">
        <f t="shared" si="11"/>
        <v>N/A</v>
      </c>
      <c r="G73" s="23">
        <v>388.64254441000003</v>
      </c>
      <c r="H73" s="5" t="str">
        <f t="shared" si="12"/>
        <v>N/A</v>
      </c>
      <c r="I73" s="6">
        <v>6.0990000000000002</v>
      </c>
      <c r="J73" s="6">
        <v>18.53</v>
      </c>
      <c r="K73" s="85" t="str">
        <f t="shared" si="9"/>
        <v>Yes</v>
      </c>
    </row>
    <row r="74" spans="1:11" x14ac:dyDescent="0.25">
      <c r="A74" s="104" t="s">
        <v>892</v>
      </c>
      <c r="B74" s="21" t="s">
        <v>213</v>
      </c>
      <c r="C74" s="46" t="s">
        <v>1750</v>
      </c>
      <c r="D74" s="5" t="str">
        <f t="shared" si="10"/>
        <v>N/A</v>
      </c>
      <c r="E74" s="23">
        <v>127.65846995</v>
      </c>
      <c r="F74" s="5" t="str">
        <f>IF($B74="N/A","N/A",IF(E74&gt;15,"No",IF(E74&lt;-15,"No","Yes")))</f>
        <v>N/A</v>
      </c>
      <c r="G74" s="23">
        <v>93.051249999999996</v>
      </c>
      <c r="H74" s="5" t="str">
        <f t="shared" si="12"/>
        <v>N/A</v>
      </c>
      <c r="I74" s="6" t="s">
        <v>1750</v>
      </c>
      <c r="J74" s="6">
        <v>-27.1</v>
      </c>
      <c r="K74" s="85" t="str">
        <f t="shared" si="9"/>
        <v>Yes</v>
      </c>
    </row>
    <row r="75" spans="1:11" x14ac:dyDescent="0.25">
      <c r="A75" s="104" t="s">
        <v>893</v>
      </c>
      <c r="B75" s="21" t="s">
        <v>213</v>
      </c>
      <c r="C75" s="44">
        <v>0.63977815910000002</v>
      </c>
      <c r="D75" s="5" t="str">
        <f t="shared" ref="D75:D80" si="13">IF($B75="N/A","N/A",IF(C75&gt;15,"No",IF(C75&lt;-15,"No","Yes")))</f>
        <v>N/A</v>
      </c>
      <c r="E75" s="4">
        <v>0.66967296799999998</v>
      </c>
      <c r="F75" s="5" t="str">
        <f>IF($B75="N/A","N/A",IF(E75&gt;15,"No",IF(E75&lt;-15,"No","Yes")))</f>
        <v>N/A</v>
      </c>
      <c r="G75" s="4">
        <v>0.73213369750000001</v>
      </c>
      <c r="H75" s="5" t="str">
        <f t="shared" si="12"/>
        <v>N/A</v>
      </c>
      <c r="I75" s="6">
        <v>4.673</v>
      </c>
      <c r="J75" s="6">
        <v>9.327</v>
      </c>
      <c r="K75" s="85" t="str">
        <f t="shared" ref="K75:K80" si="14">IF(J75="Div by 0", "N/A", IF(J75="N/A","N/A", IF(J75&gt;30, "No", IF(J75&lt;-30, "No", "Yes"))))</f>
        <v>Yes</v>
      </c>
    </row>
    <row r="76" spans="1:11" x14ac:dyDescent="0.25">
      <c r="A76" s="104" t="s">
        <v>894</v>
      </c>
      <c r="B76" s="21" t="s">
        <v>213</v>
      </c>
      <c r="C76" s="44">
        <v>0.80068625059999998</v>
      </c>
      <c r="D76" s="5" t="str">
        <f t="shared" si="13"/>
        <v>N/A</v>
      </c>
      <c r="E76" s="4">
        <v>0.854516995</v>
      </c>
      <c r="F76" s="5" t="str">
        <f t="shared" ref="F76:F86" si="15">IF($B76="N/A","N/A",IF(E76&gt;15,"No",IF(E76&lt;-15,"No","Yes")))</f>
        <v>N/A</v>
      </c>
      <c r="G76" s="4">
        <v>0.65703494669999996</v>
      </c>
      <c r="H76" s="5" t="str">
        <f t="shared" si="12"/>
        <v>N/A</v>
      </c>
      <c r="I76" s="6">
        <v>6.7229999999999999</v>
      </c>
      <c r="J76" s="6">
        <v>-23.1</v>
      </c>
      <c r="K76" s="85" t="str">
        <f t="shared" si="14"/>
        <v>Yes</v>
      </c>
    </row>
    <row r="77" spans="1:11" x14ac:dyDescent="0.25">
      <c r="A77" s="104" t="s">
        <v>895</v>
      </c>
      <c r="B77" s="21" t="s">
        <v>213</v>
      </c>
      <c r="C77" s="44">
        <v>2.6470733050000002</v>
      </c>
      <c r="D77" s="5" t="str">
        <f t="shared" si="13"/>
        <v>N/A</v>
      </c>
      <c r="E77" s="4">
        <v>2.9635508252</v>
      </c>
      <c r="F77" s="5" t="str">
        <f t="shared" si="15"/>
        <v>N/A</v>
      </c>
      <c r="G77" s="4">
        <v>2.6208604978999999</v>
      </c>
      <c r="H77" s="5" t="str">
        <f t="shared" si="12"/>
        <v>N/A</v>
      </c>
      <c r="I77" s="6">
        <v>11.96</v>
      </c>
      <c r="J77" s="6">
        <v>-11.6</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1750</v>
      </c>
      <c r="J78" s="6" t="s">
        <v>1750</v>
      </c>
      <c r="K78" s="85" t="str">
        <f t="shared" si="14"/>
        <v>N/A</v>
      </c>
    </row>
    <row r="79" spans="1:11" ht="25" x14ac:dyDescent="0.25">
      <c r="A79" s="104" t="s">
        <v>897</v>
      </c>
      <c r="B79" s="21" t="s">
        <v>213</v>
      </c>
      <c r="C79" s="44">
        <v>6.8901918305000001</v>
      </c>
      <c r="D79" s="5" t="str">
        <f t="shared" si="13"/>
        <v>N/A</v>
      </c>
      <c r="E79" s="4">
        <v>7.0084282331000001</v>
      </c>
      <c r="F79" s="5" t="str">
        <f t="shared" si="15"/>
        <v>N/A</v>
      </c>
      <c r="G79" s="4">
        <v>8.2647056894999995</v>
      </c>
      <c r="H79" s="5" t="str">
        <f t="shared" si="12"/>
        <v>N/A</v>
      </c>
      <c r="I79" s="6">
        <v>1.716</v>
      </c>
      <c r="J79" s="6">
        <v>17.93</v>
      </c>
      <c r="K79" s="85" t="str">
        <f t="shared" si="14"/>
        <v>Yes</v>
      </c>
    </row>
    <row r="80" spans="1:11" ht="25" x14ac:dyDescent="0.25">
      <c r="A80" s="104" t="s">
        <v>898</v>
      </c>
      <c r="B80" s="21" t="s">
        <v>213</v>
      </c>
      <c r="C80" s="48">
        <v>4.6669400260999998</v>
      </c>
      <c r="D80" s="5" t="str">
        <f t="shared" si="13"/>
        <v>N/A</v>
      </c>
      <c r="E80" s="48">
        <v>4.7342859628999996</v>
      </c>
      <c r="F80" s="5" t="str">
        <f t="shared" si="15"/>
        <v>N/A</v>
      </c>
      <c r="G80" s="48">
        <v>5.5230587300999998</v>
      </c>
      <c r="H80" s="5" t="str">
        <f t="shared" si="12"/>
        <v>N/A</v>
      </c>
      <c r="I80" s="6">
        <v>1.4430000000000001</v>
      </c>
      <c r="J80" s="49">
        <v>16.66</v>
      </c>
      <c r="K80" s="85" t="str">
        <f t="shared" si="14"/>
        <v>Yes</v>
      </c>
    </row>
    <row r="81" spans="1:11" x14ac:dyDescent="0.25">
      <c r="A81" s="104" t="s">
        <v>899</v>
      </c>
      <c r="B81" s="21" t="s">
        <v>213</v>
      </c>
      <c r="C81" s="50">
        <v>75.205014981999994</v>
      </c>
      <c r="D81" s="5" t="str">
        <f t="shared" ref="D81:D86" si="16">IF($B81="N/A","N/A",IF(C81&gt;15,"No",IF(C81&lt;-15,"No","Yes")))</f>
        <v>N/A</v>
      </c>
      <c r="E81" s="51">
        <v>80.404243273000006</v>
      </c>
      <c r="F81" s="5" t="str">
        <f t="shared" si="15"/>
        <v>N/A</v>
      </c>
      <c r="G81" s="51">
        <v>87.219693695000004</v>
      </c>
      <c r="H81" s="5" t="str">
        <f>IF($B81="N/A","N/A",IF(G81&gt;15,"No",IF(G81&lt;-15,"No","Yes")))</f>
        <v>N/A</v>
      </c>
      <c r="I81" s="6">
        <v>6.9130000000000003</v>
      </c>
      <c r="J81" s="6">
        <v>8.4760000000000009</v>
      </c>
      <c r="K81" s="85" t="str">
        <f t="shared" ref="K81:K86" si="17">IF(J81="Div by 0", "N/A", IF(J81="N/A","N/A", IF(J81&gt;30, "No", IF(J81&lt;-30, "No", "Yes"))))</f>
        <v>Yes</v>
      </c>
    </row>
    <row r="82" spans="1:11" x14ac:dyDescent="0.25">
      <c r="A82" s="104" t="s">
        <v>900</v>
      </c>
      <c r="B82" s="21" t="s">
        <v>213</v>
      </c>
      <c r="C82" s="50">
        <v>110.1109907</v>
      </c>
      <c r="D82" s="5" t="str">
        <f t="shared" si="16"/>
        <v>N/A</v>
      </c>
      <c r="E82" s="51">
        <v>116.33375368</v>
      </c>
      <c r="F82" s="5" t="str">
        <f t="shared" si="15"/>
        <v>N/A</v>
      </c>
      <c r="G82" s="51">
        <v>132.59475639999999</v>
      </c>
      <c r="H82" s="5" t="str">
        <f t="shared" si="12"/>
        <v>N/A</v>
      </c>
      <c r="I82" s="6">
        <v>5.6509999999999998</v>
      </c>
      <c r="J82" s="6">
        <v>13.98</v>
      </c>
      <c r="K82" s="85" t="str">
        <f t="shared" si="17"/>
        <v>Yes</v>
      </c>
    </row>
    <row r="83" spans="1:11" x14ac:dyDescent="0.25">
      <c r="A83" s="104" t="s">
        <v>901</v>
      </c>
      <c r="B83" s="21" t="s">
        <v>213</v>
      </c>
      <c r="C83" s="50">
        <v>136.79347304000001</v>
      </c>
      <c r="D83" s="5" t="str">
        <f t="shared" si="16"/>
        <v>N/A</v>
      </c>
      <c r="E83" s="51">
        <v>145.37797874</v>
      </c>
      <c r="F83" s="5" t="str">
        <f t="shared" si="15"/>
        <v>N/A</v>
      </c>
      <c r="G83" s="51">
        <v>148.36655338</v>
      </c>
      <c r="H83" s="5" t="str">
        <f t="shared" si="12"/>
        <v>N/A</v>
      </c>
      <c r="I83" s="6">
        <v>6.2759999999999998</v>
      </c>
      <c r="J83" s="6">
        <v>2.056</v>
      </c>
      <c r="K83" s="85" t="str">
        <f t="shared" si="17"/>
        <v>Yes</v>
      </c>
    </row>
    <row r="84" spans="1:11" x14ac:dyDescent="0.25">
      <c r="A84" s="104" t="s">
        <v>902</v>
      </c>
      <c r="B84" s="21" t="s">
        <v>213</v>
      </c>
      <c r="C84" s="50" t="s">
        <v>1750</v>
      </c>
      <c r="D84" s="5" t="str">
        <f t="shared" si="16"/>
        <v>N/A</v>
      </c>
      <c r="E84" s="51" t="s">
        <v>1750</v>
      </c>
      <c r="F84" s="5" t="str">
        <f t="shared" si="15"/>
        <v>N/A</v>
      </c>
      <c r="G84" s="51" t="s">
        <v>1750</v>
      </c>
      <c r="H84" s="5" t="str">
        <f t="shared" si="12"/>
        <v>N/A</v>
      </c>
      <c r="I84" s="6" t="s">
        <v>1750</v>
      </c>
      <c r="J84" s="6" t="s">
        <v>1750</v>
      </c>
      <c r="K84" s="85" t="str">
        <f t="shared" si="17"/>
        <v>N/A</v>
      </c>
    </row>
    <row r="85" spans="1:11" x14ac:dyDescent="0.25">
      <c r="A85" s="104" t="s">
        <v>903</v>
      </c>
      <c r="B85" s="21" t="s">
        <v>213</v>
      </c>
      <c r="C85" s="50">
        <v>679.91035928999997</v>
      </c>
      <c r="D85" s="5" t="str">
        <f t="shared" si="16"/>
        <v>N/A</v>
      </c>
      <c r="E85" s="51">
        <v>591.69990318999999</v>
      </c>
      <c r="F85" s="5" t="str">
        <f t="shared" si="15"/>
        <v>N/A</v>
      </c>
      <c r="G85" s="51">
        <v>652.06854125999996</v>
      </c>
      <c r="H85" s="5" t="str">
        <f t="shared" si="12"/>
        <v>N/A</v>
      </c>
      <c r="I85" s="6">
        <v>-13</v>
      </c>
      <c r="J85" s="6">
        <v>10.199999999999999</v>
      </c>
      <c r="K85" s="85" t="str">
        <f t="shared" si="17"/>
        <v>Yes</v>
      </c>
    </row>
    <row r="86" spans="1:11" ht="25" x14ac:dyDescent="0.25">
      <c r="A86" s="104" t="s">
        <v>904</v>
      </c>
      <c r="B86" s="21" t="s">
        <v>213</v>
      </c>
      <c r="C86" s="52">
        <v>717.10178746999998</v>
      </c>
      <c r="D86" s="5" t="str">
        <f t="shared" si="16"/>
        <v>N/A</v>
      </c>
      <c r="E86" s="52">
        <v>724.00744371999997</v>
      </c>
      <c r="F86" s="5" t="str">
        <f t="shared" si="15"/>
        <v>N/A</v>
      </c>
      <c r="G86" s="52">
        <v>786.38146558000005</v>
      </c>
      <c r="H86" s="5" t="str">
        <f t="shared" si="12"/>
        <v>N/A</v>
      </c>
      <c r="I86" s="6">
        <v>0.96299999999999997</v>
      </c>
      <c r="J86" s="6">
        <v>8.6150000000000002</v>
      </c>
      <c r="K86" s="85" t="str">
        <f t="shared" si="17"/>
        <v>Yes</v>
      </c>
    </row>
    <row r="87" spans="1:11" x14ac:dyDescent="0.25">
      <c r="A87" s="104" t="s">
        <v>32</v>
      </c>
      <c r="B87" s="21" t="s">
        <v>266</v>
      </c>
      <c r="C87" s="44">
        <v>98.785380004999993</v>
      </c>
      <c r="D87" s="5" t="str">
        <f>IF($B87="N/A","N/A",IF(C87&gt;60,"Yes","No"))</f>
        <v>Yes</v>
      </c>
      <c r="E87" s="4">
        <v>97.471150922000007</v>
      </c>
      <c r="F87" s="5" t="str">
        <f>IF($B87="N/A","N/A",IF(E87&gt;60,"Yes","No"))</f>
        <v>Yes</v>
      </c>
      <c r="G87" s="4">
        <v>95.379866978999999</v>
      </c>
      <c r="H87" s="5" t="str">
        <f>IF($B87="N/A","N/A",IF(G87&gt;60,"Yes","No"))</f>
        <v>Yes</v>
      </c>
      <c r="I87" s="6">
        <v>-1.33</v>
      </c>
      <c r="J87" s="6">
        <v>-2.15</v>
      </c>
      <c r="K87" s="85" t="str">
        <f t="shared" ref="K87:K105" si="18">IF(J87="Div by 0", "N/A", IF(J87="N/A","N/A", IF(J87&gt;30, "No", IF(J87&lt;-30, "No", "Yes"))))</f>
        <v>Yes</v>
      </c>
    </row>
    <row r="88" spans="1:11" x14ac:dyDescent="0.25">
      <c r="A88" s="104" t="s">
        <v>39</v>
      </c>
      <c r="B88" s="21" t="s">
        <v>267</v>
      </c>
      <c r="C88" s="44">
        <v>99.998545425000003</v>
      </c>
      <c r="D88" s="5" t="str">
        <f>IF($B88="N/A","N/A",IF(C88&gt;100,"No",IF(C88&lt;85,"No","Yes")))</f>
        <v>Yes</v>
      </c>
      <c r="E88" s="4">
        <v>99.991360713999995</v>
      </c>
      <c r="F88" s="5" t="str">
        <f>IF($B88="N/A","N/A",IF(E88&gt;100,"No",IF(E88&lt;85,"No","Yes")))</f>
        <v>Yes</v>
      </c>
      <c r="G88" s="4">
        <v>99.999002093000001</v>
      </c>
      <c r="H88" s="5" t="str">
        <f>IF($B88="N/A","N/A",IF(G88&gt;100,"No",IF(G88&lt;85,"No","Yes")))</f>
        <v>Yes</v>
      </c>
      <c r="I88" s="6">
        <v>-7.0000000000000001E-3</v>
      </c>
      <c r="J88" s="6">
        <v>7.6E-3</v>
      </c>
      <c r="K88" s="85" t="str">
        <f t="shared" si="18"/>
        <v>Yes</v>
      </c>
    </row>
    <row r="89" spans="1:11" x14ac:dyDescent="0.25">
      <c r="A89" s="104" t="s">
        <v>905</v>
      </c>
      <c r="B89" s="21" t="s">
        <v>213</v>
      </c>
      <c r="C89" s="44">
        <v>16.939914598000001</v>
      </c>
      <c r="D89" s="5" t="str">
        <f>IF($B89="N/A","N/A",IF(C89&gt;15,"No",IF(C89&lt;-15,"No","Yes")))</f>
        <v>N/A</v>
      </c>
      <c r="E89" s="4">
        <v>13.921845011</v>
      </c>
      <c r="F89" s="5" t="str">
        <f>IF($B89="N/A","N/A",IF(E89&gt;15,"No",IF(E89&lt;-15,"No","Yes")))</f>
        <v>N/A</v>
      </c>
      <c r="G89" s="4">
        <v>19.051668623000001</v>
      </c>
      <c r="H89" s="5" t="str">
        <f>IF($B89="N/A","N/A",IF(G89&gt;15,"No",IF(G89&lt;-15,"No","Yes")))</f>
        <v>N/A</v>
      </c>
      <c r="I89" s="6">
        <v>-17.8</v>
      </c>
      <c r="J89" s="6">
        <v>36.85</v>
      </c>
      <c r="K89" s="85" t="str">
        <f t="shared" si="18"/>
        <v>No</v>
      </c>
    </row>
    <row r="90" spans="1:11" x14ac:dyDescent="0.25">
      <c r="A90" s="104" t="s">
        <v>846</v>
      </c>
      <c r="B90" s="21" t="s">
        <v>268</v>
      </c>
      <c r="C90" s="44">
        <v>6.9732967387000002</v>
      </c>
      <c r="D90" s="5" t="str">
        <f>IF($B90="N/A","N/A",IF(C90&gt;25,"No",IF(C90&lt;5,"No","Yes")))</f>
        <v>Yes</v>
      </c>
      <c r="E90" s="4">
        <v>6.9627241134000002</v>
      </c>
      <c r="F90" s="5" t="str">
        <f>IF($B90="N/A","N/A",IF(E90&gt;25,"No",IF(E90&lt;5,"No","Yes")))</f>
        <v>Yes</v>
      </c>
      <c r="G90" s="4">
        <v>7.9189654188</v>
      </c>
      <c r="H90" s="5" t="str">
        <f>IF($B90="N/A","N/A",IF(G90&gt;25,"No",IF(G90&lt;5,"No","Yes")))</f>
        <v>Yes</v>
      </c>
      <c r="I90" s="6">
        <v>-0.152</v>
      </c>
      <c r="J90" s="6">
        <v>13.73</v>
      </c>
      <c r="K90" s="85" t="str">
        <f t="shared" si="18"/>
        <v>Yes</v>
      </c>
    </row>
    <row r="91" spans="1:11" x14ac:dyDescent="0.25">
      <c r="A91" s="104" t="s">
        <v>847</v>
      </c>
      <c r="B91" s="21" t="s">
        <v>269</v>
      </c>
      <c r="C91" s="44">
        <v>42.695537391000002</v>
      </c>
      <c r="D91" s="5" t="str">
        <f>IF($B91="N/A","N/A",IF(C91&gt;70,"No",IF(C91&lt;40,"No","Yes")))</f>
        <v>Yes</v>
      </c>
      <c r="E91" s="4">
        <v>41.827158218999998</v>
      </c>
      <c r="F91" s="5" t="str">
        <f>IF($B91="N/A","N/A",IF(E91&gt;70,"No",IF(E91&lt;40,"No","Yes")))</f>
        <v>Yes</v>
      </c>
      <c r="G91" s="4">
        <v>39.863792050000001</v>
      </c>
      <c r="H91" s="5" t="str">
        <f>IF($B91="N/A","N/A",IF(G91&gt;70,"No",IF(G91&lt;40,"No","Yes")))</f>
        <v>No</v>
      </c>
      <c r="I91" s="6">
        <v>-2.0299999999999998</v>
      </c>
      <c r="J91" s="6">
        <v>-4.6900000000000004</v>
      </c>
      <c r="K91" s="85" t="str">
        <f t="shared" si="18"/>
        <v>Yes</v>
      </c>
    </row>
    <row r="92" spans="1:11" x14ac:dyDescent="0.25">
      <c r="A92" s="104" t="s">
        <v>848</v>
      </c>
      <c r="B92" s="21" t="s">
        <v>270</v>
      </c>
      <c r="C92" s="44">
        <v>50.331165871000003</v>
      </c>
      <c r="D92" s="5" t="str">
        <f>IF($B92="N/A","N/A",IF(C92&gt;55,"No",IF(C92&lt;20,"No","Yes")))</f>
        <v>Yes</v>
      </c>
      <c r="E92" s="4">
        <v>51.210117668000002</v>
      </c>
      <c r="F92" s="5" t="str">
        <f>IF($B92="N/A","N/A",IF(E92&gt;55,"No",IF(E92&lt;20,"No","Yes")))</f>
        <v>Yes</v>
      </c>
      <c r="G92" s="4">
        <v>49.979486326</v>
      </c>
      <c r="H92" s="5" t="str">
        <f>IF($B92="N/A","N/A",IF(G92&gt;55,"No",IF(G92&lt;20,"No","Yes")))</f>
        <v>Yes</v>
      </c>
      <c r="I92" s="6">
        <v>1.746</v>
      </c>
      <c r="J92" s="6">
        <v>-2.4</v>
      </c>
      <c r="K92" s="85" t="str">
        <f t="shared" si="18"/>
        <v>Yes</v>
      </c>
    </row>
    <row r="93" spans="1:11" x14ac:dyDescent="0.25">
      <c r="A93" s="104" t="s">
        <v>163</v>
      </c>
      <c r="B93" s="21" t="s">
        <v>246</v>
      </c>
      <c r="C93" s="44">
        <v>91.648518934999998</v>
      </c>
      <c r="D93" s="5" t="str">
        <f>IF($B93="N/A","N/A",IF(C93&gt;95,"Yes","No"))</f>
        <v>No</v>
      </c>
      <c r="E93" s="4">
        <v>92.742552161000006</v>
      </c>
      <c r="F93" s="5" t="str">
        <f>IF($B93="N/A","N/A",IF(E93&gt;95,"Yes","No"))</f>
        <v>No</v>
      </c>
      <c r="G93" s="4">
        <v>89.493928914999998</v>
      </c>
      <c r="H93" s="5" t="str">
        <f>IF($B93="N/A","N/A",IF(G93&gt;95,"Yes","No"))</f>
        <v>No</v>
      </c>
      <c r="I93" s="6">
        <v>1.194</v>
      </c>
      <c r="J93" s="6">
        <v>-3.5</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99.975456809999997</v>
      </c>
      <c r="D95" s="5" t="str">
        <f>IF($B95="N/A","N/A",IF(C95&gt;15,"No",IF(C95&lt;-15,"No","Yes")))</f>
        <v>N/A</v>
      </c>
      <c r="E95" s="4">
        <v>100</v>
      </c>
      <c r="F95" s="5" t="str">
        <f>IF($B95="N/A","N/A",IF(E95&gt;15,"No",IF(E95&lt;-15,"No","Yes")))</f>
        <v>N/A</v>
      </c>
      <c r="G95" s="4">
        <v>100</v>
      </c>
      <c r="H95" s="5" t="str">
        <f>IF($B95="N/A","N/A",IF(G95&gt;15,"No",IF(G95&lt;-15,"No","Yes")))</f>
        <v>N/A</v>
      </c>
      <c r="I95" s="6">
        <v>2.4500000000000001E-2</v>
      </c>
      <c r="J95" s="6">
        <v>0</v>
      </c>
      <c r="K95" s="85" t="str">
        <f t="shared" si="18"/>
        <v>Yes</v>
      </c>
    </row>
    <row r="96" spans="1:11" x14ac:dyDescent="0.25">
      <c r="A96" s="104" t="s">
        <v>906</v>
      </c>
      <c r="B96" s="21" t="s">
        <v>213</v>
      </c>
      <c r="C96" s="44">
        <v>68.653866429000004</v>
      </c>
      <c r="D96" s="5" t="str">
        <f>IF($B96="N/A","N/A",IF(C96&gt;15,"No",IF(C96&lt;-15,"No","Yes")))</f>
        <v>N/A</v>
      </c>
      <c r="E96" s="4">
        <v>68.524529483999999</v>
      </c>
      <c r="F96" s="5" t="str">
        <f>IF($B96="N/A","N/A",IF(E96&gt;15,"No",IF(E96&lt;-15,"No","Yes")))</f>
        <v>N/A</v>
      </c>
      <c r="G96" s="4">
        <v>67.482972728999997</v>
      </c>
      <c r="H96" s="5" t="str">
        <f>IF($B96="N/A","N/A",IF(G96&gt;15,"No",IF(G96&lt;-15,"No","Yes")))</f>
        <v>N/A</v>
      </c>
      <c r="I96" s="6">
        <v>-0.188</v>
      </c>
      <c r="J96" s="6">
        <v>-1.52</v>
      </c>
      <c r="K96" s="85" t="str">
        <f t="shared" si="18"/>
        <v>Yes</v>
      </c>
    </row>
    <row r="97" spans="1:11" x14ac:dyDescent="0.25">
      <c r="A97" s="104" t="s">
        <v>907</v>
      </c>
      <c r="B97" s="21" t="s">
        <v>213</v>
      </c>
      <c r="C97" s="44">
        <v>68.302251949999999</v>
      </c>
      <c r="D97" s="5" t="str">
        <f>IF($B97="N/A","N/A",IF(C97&gt;15,"No",IF(C97&lt;-15,"No","Yes")))</f>
        <v>N/A</v>
      </c>
      <c r="E97" s="4">
        <v>67.988786421</v>
      </c>
      <c r="F97" s="5" t="str">
        <f>IF($B97="N/A","N/A",IF(E97&gt;15,"No",IF(E97&lt;-15,"No","Yes")))</f>
        <v>N/A</v>
      </c>
      <c r="G97" s="4">
        <v>67.500811990000003</v>
      </c>
      <c r="H97" s="5" t="str">
        <f>IF($B97="N/A","N/A",IF(G97&gt;15,"No",IF(G97&lt;-15,"No","Yes")))</f>
        <v>N/A</v>
      </c>
      <c r="I97" s="6">
        <v>-0.45900000000000002</v>
      </c>
      <c r="J97" s="6">
        <v>-0.71799999999999997</v>
      </c>
      <c r="K97" s="85" t="str">
        <f t="shared" si="18"/>
        <v>Yes</v>
      </c>
    </row>
    <row r="98" spans="1:11" x14ac:dyDescent="0.25">
      <c r="A98" s="104" t="s">
        <v>43</v>
      </c>
      <c r="B98" s="21" t="s">
        <v>223</v>
      </c>
      <c r="C98" s="44">
        <v>92.064770988999996</v>
      </c>
      <c r="D98" s="5" t="str">
        <f>IF($B98="N/A","N/A",IF(C98&gt;100,"No",IF(C98&lt;98,"No","Yes")))</f>
        <v>No</v>
      </c>
      <c r="E98" s="4">
        <v>93.110719634999995</v>
      </c>
      <c r="F98" s="5" t="str">
        <f>IF($B98="N/A","N/A",IF(E98&gt;100,"No",IF(E98&lt;98,"No","Yes")))</f>
        <v>No</v>
      </c>
      <c r="G98" s="4">
        <v>91.659990063999999</v>
      </c>
      <c r="H98" s="5" t="str">
        <f>IF($B98="N/A","N/A",IF(G98&gt;100,"No",IF(G98&lt;98,"No","Yes")))</f>
        <v>No</v>
      </c>
      <c r="I98" s="6">
        <v>1.1359999999999999</v>
      </c>
      <c r="J98" s="6">
        <v>-1.56</v>
      </c>
      <c r="K98" s="85" t="str">
        <f t="shared" si="18"/>
        <v>Yes</v>
      </c>
    </row>
    <row r="99" spans="1:11" x14ac:dyDescent="0.25">
      <c r="A99" s="104" t="s">
        <v>44</v>
      </c>
      <c r="B99" s="21" t="s">
        <v>213</v>
      </c>
      <c r="C99" s="44">
        <v>61.364260872000003</v>
      </c>
      <c r="D99" s="5" t="str">
        <f>IF($B99="N/A","N/A",IF(C99&gt;15,"No",IF(C99&lt;-15,"No","Yes")))</f>
        <v>N/A</v>
      </c>
      <c r="E99" s="4">
        <v>57.038280061999998</v>
      </c>
      <c r="F99" s="5" t="str">
        <f>IF($B99="N/A","N/A",IF(E99&gt;15,"No",IF(E99&lt;-15,"No","Yes")))</f>
        <v>N/A</v>
      </c>
      <c r="G99" s="4">
        <v>54.432182505</v>
      </c>
      <c r="H99" s="5" t="str">
        <f>IF($B99="N/A","N/A",IF(G99&gt;15,"No",IF(G99&lt;-15,"No","Yes")))</f>
        <v>N/A</v>
      </c>
      <c r="I99" s="6">
        <v>-7.05</v>
      </c>
      <c r="J99" s="6">
        <v>-4.57</v>
      </c>
      <c r="K99" s="85" t="str">
        <f t="shared" si="18"/>
        <v>Yes</v>
      </c>
    </row>
    <row r="100" spans="1:11" x14ac:dyDescent="0.25">
      <c r="A100" s="104" t="s">
        <v>45</v>
      </c>
      <c r="B100" s="21" t="s">
        <v>213</v>
      </c>
      <c r="C100" s="44">
        <v>38.635739127999997</v>
      </c>
      <c r="D100" s="5" t="str">
        <f>IF($B100="N/A","N/A",IF(C100&gt;15,"No",IF(C100&lt;-15,"No","Yes")))</f>
        <v>N/A</v>
      </c>
      <c r="E100" s="4">
        <v>42.961504771000001</v>
      </c>
      <c r="F100" s="5" t="str">
        <f>IF($B100="N/A","N/A",IF(E100&gt;15,"No",IF(E100&lt;-15,"No","Yes")))</f>
        <v>N/A</v>
      </c>
      <c r="G100" s="4">
        <v>45.567564891000004</v>
      </c>
      <c r="H100" s="5" t="str">
        <f>IF($B100="N/A","N/A",IF(G100&gt;15,"No",IF(G100&lt;-15,"No","Yes")))</f>
        <v>N/A</v>
      </c>
      <c r="I100" s="6">
        <v>11.2</v>
      </c>
      <c r="J100" s="6">
        <v>6.0659999999999998</v>
      </c>
      <c r="K100" s="85" t="str">
        <f t="shared" si="18"/>
        <v>Yes</v>
      </c>
    </row>
    <row r="101" spans="1:11" x14ac:dyDescent="0.25">
      <c r="A101" s="104" t="s">
        <v>355</v>
      </c>
      <c r="B101" s="21" t="s">
        <v>213</v>
      </c>
      <c r="C101" s="44">
        <v>100</v>
      </c>
      <c r="D101" s="5" t="str">
        <f>IF($B101="N/A","N/A",IF(C101&gt;15,"No",IF(C101&lt;-15,"No","Yes")))</f>
        <v>N/A</v>
      </c>
      <c r="E101" s="4">
        <v>99.999784833000007</v>
      </c>
      <c r="F101" s="5" t="str">
        <f>IF($B101="N/A","N/A",IF(E101&gt;15,"No",IF(E101&lt;-15,"No","Yes")))</f>
        <v>N/A</v>
      </c>
      <c r="G101" s="4">
        <v>99.999747396000004</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85" t="str">
        <f t="shared" si="18"/>
        <v>N/A</v>
      </c>
    </row>
    <row r="103" spans="1:11" x14ac:dyDescent="0.25">
      <c r="A103" s="104" t="s">
        <v>47</v>
      </c>
      <c r="B103" s="21" t="s">
        <v>213</v>
      </c>
      <c r="C103" s="44">
        <v>0</v>
      </c>
      <c r="D103" s="5" t="str">
        <f>IF($B103="N/A","N/A",IF(C103&gt;15,"No",IF(C103&lt;-15,"No","Yes")))</f>
        <v>N/A</v>
      </c>
      <c r="E103" s="4">
        <v>2.1516649999999999E-4</v>
      </c>
      <c r="F103" s="5" t="str">
        <f>IF($B103="N/A","N/A",IF(E103&gt;15,"No",IF(E103&lt;-15,"No","Yes")))</f>
        <v>N/A</v>
      </c>
      <c r="G103" s="4">
        <v>2.5260359999999999E-4</v>
      </c>
      <c r="H103" s="5" t="str">
        <f>IF($B103="N/A","N/A",IF(G103&gt;15,"No",IF(G103&lt;-15,"No","Yes")))</f>
        <v>N/A</v>
      </c>
      <c r="I103" s="6" t="s">
        <v>1750</v>
      </c>
      <c r="J103" s="6">
        <v>17.399999999999999</v>
      </c>
      <c r="K103" s="85" t="str">
        <f t="shared" si="18"/>
        <v>Yes</v>
      </c>
    </row>
    <row r="104" spans="1:11" x14ac:dyDescent="0.25">
      <c r="A104" s="104" t="s">
        <v>33</v>
      </c>
      <c r="B104" s="21" t="s">
        <v>223</v>
      </c>
      <c r="C104" s="44">
        <v>99.974417072999998</v>
      </c>
      <c r="D104" s="5" t="str">
        <f>IF($B104="N/A","N/A",IF(C104&gt;100,"No",IF(C104&lt;98,"No","Yes")))</f>
        <v>Yes</v>
      </c>
      <c r="E104" s="4">
        <v>99.970160965000005</v>
      </c>
      <c r="F104" s="5" t="str">
        <f>IF($B104="N/A","N/A",IF(E104&gt;100,"No",IF(E104&lt;98,"No","Yes")))</f>
        <v>Yes</v>
      </c>
      <c r="G104" s="4">
        <v>99.975682716999998</v>
      </c>
      <c r="H104" s="5" t="str">
        <f>IF($B104="N/A","N/A",IF(G104&gt;100,"No",IF(G104&lt;98,"No","Yes")))</f>
        <v>Yes</v>
      </c>
      <c r="I104" s="6">
        <v>-4.0000000000000001E-3</v>
      </c>
      <c r="J104" s="6">
        <v>5.4999999999999997E-3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0</v>
      </c>
      <c r="D106" s="5" t="str">
        <f>IF($B106="N/A","N/A",IF(C106&gt;15,"No",IF(C106&lt;-15,"No","Yes")))</f>
        <v>N/A</v>
      </c>
      <c r="E106" s="4">
        <v>0</v>
      </c>
      <c r="F106" s="5" t="str">
        <f>IF($B106="N/A","N/A",IF(E106&gt;15,"No",IF(E106&lt;-15,"No","Yes")))</f>
        <v>N/A</v>
      </c>
      <c r="G106" s="4">
        <v>18.688606729</v>
      </c>
      <c r="H106" s="5" t="str">
        <f>IF($B106="N/A","N/A",IF(G106&gt;15,"No",IF(G106&lt;-15,"No","Yes")))</f>
        <v>N/A</v>
      </c>
      <c r="I106" s="6" t="s">
        <v>1750</v>
      </c>
      <c r="J106" s="6" t="s">
        <v>1750</v>
      </c>
      <c r="K106" s="85" t="str">
        <f>IF(J106="Div by 0", "N/A", IF(J106="N/A","N/A", IF(J106&gt;30, "No", IF(J106&lt;-30, "No", "Yes"))))</f>
        <v>N/A</v>
      </c>
    </row>
    <row r="107" spans="1:11" x14ac:dyDescent="0.25">
      <c r="A107" s="104" t="s">
        <v>908</v>
      </c>
      <c r="B107" s="21" t="s">
        <v>213</v>
      </c>
      <c r="C107" s="53">
        <v>86.804406467999996</v>
      </c>
      <c r="D107" s="5" t="str">
        <f t="shared" ref="D107:D130" si="19">IF($B107="N/A","N/A",IF(C107&gt;15,"No",IF(C107&lt;-15,"No","Yes")))</f>
        <v>N/A</v>
      </c>
      <c r="E107" s="5">
        <v>87.705128379000001</v>
      </c>
      <c r="F107" s="5" t="str">
        <f t="shared" ref="F107:F130" si="20">IF($B107="N/A","N/A",IF(E107&gt;15,"No",IF(E107&lt;-15,"No","Yes")))</f>
        <v>N/A</v>
      </c>
      <c r="G107" s="4">
        <v>87.538761648000005</v>
      </c>
      <c r="H107" s="5" t="str">
        <f t="shared" ref="H107:H130" si="21">IF($B107="N/A","N/A",IF(G107&gt;15,"No",IF(G107&lt;-15,"No","Yes")))</f>
        <v>N/A</v>
      </c>
      <c r="I107" s="6">
        <v>1.038</v>
      </c>
      <c r="J107" s="6">
        <v>-0.19</v>
      </c>
      <c r="K107" s="85" t="str">
        <f t="shared" ref="K107:K130" si="22">IF(J107="Div by 0", "N/A", IF(J107="N/A","N/A", IF(J107&gt;30, "No", IF(J107&lt;-30, "No", "Yes"))))</f>
        <v>Yes</v>
      </c>
    </row>
    <row r="108" spans="1:11" x14ac:dyDescent="0.25">
      <c r="A108" s="104" t="s">
        <v>909</v>
      </c>
      <c r="B108" s="21" t="s">
        <v>213</v>
      </c>
      <c r="C108" s="53">
        <v>6.3098209227000002</v>
      </c>
      <c r="D108" s="21" t="s">
        <v>213</v>
      </c>
      <c r="E108" s="5">
        <v>5.2891971906000004</v>
      </c>
      <c r="F108" s="21" t="s">
        <v>213</v>
      </c>
      <c r="G108" s="4">
        <v>4.1979794773999997</v>
      </c>
      <c r="H108" s="21" t="s">
        <v>213</v>
      </c>
      <c r="I108" s="6">
        <v>-16.2</v>
      </c>
      <c r="J108" s="6">
        <v>-20.6</v>
      </c>
      <c r="K108" s="85" t="str">
        <f t="shared" si="22"/>
        <v>Yes</v>
      </c>
    </row>
    <row r="109" spans="1:11" x14ac:dyDescent="0.25">
      <c r="A109" s="104" t="s">
        <v>910</v>
      </c>
      <c r="B109" s="21" t="s">
        <v>213</v>
      </c>
      <c r="C109" s="53">
        <v>1.4432087664</v>
      </c>
      <c r="D109" s="5" t="str">
        <f t="shared" si="19"/>
        <v>N/A</v>
      </c>
      <c r="E109" s="5">
        <v>1.2746914344</v>
      </c>
      <c r="F109" s="5" t="str">
        <f t="shared" si="20"/>
        <v>N/A</v>
      </c>
      <c r="G109" s="4">
        <v>1.0658054499</v>
      </c>
      <c r="H109" s="5" t="str">
        <f t="shared" si="21"/>
        <v>N/A</v>
      </c>
      <c r="I109" s="6">
        <v>-11.7</v>
      </c>
      <c r="J109" s="6">
        <v>-16.399999999999999</v>
      </c>
      <c r="K109" s="85" t="str">
        <f t="shared" si="22"/>
        <v>Yes</v>
      </c>
    </row>
    <row r="110" spans="1:11" x14ac:dyDescent="0.25">
      <c r="A110" s="104" t="s">
        <v>911</v>
      </c>
      <c r="B110" s="21" t="s">
        <v>213</v>
      </c>
      <c r="C110" s="53">
        <v>0</v>
      </c>
      <c r="D110" s="5" t="str">
        <f t="shared" si="19"/>
        <v>N/A</v>
      </c>
      <c r="E110" s="5">
        <v>0</v>
      </c>
      <c r="F110" s="5" t="str">
        <f t="shared" si="20"/>
        <v>N/A</v>
      </c>
      <c r="G110" s="4">
        <v>0</v>
      </c>
      <c r="H110" s="5" t="str">
        <f t="shared" si="21"/>
        <v>N/A</v>
      </c>
      <c r="I110" s="6" t="s">
        <v>1750</v>
      </c>
      <c r="J110" s="6" t="s">
        <v>1750</v>
      </c>
      <c r="K110" s="85" t="str">
        <f t="shared" si="22"/>
        <v>N/A</v>
      </c>
    </row>
    <row r="111" spans="1:11" x14ac:dyDescent="0.25">
      <c r="A111" s="104" t="s">
        <v>912</v>
      </c>
      <c r="B111" s="21" t="s">
        <v>213</v>
      </c>
      <c r="C111" s="53">
        <v>0</v>
      </c>
      <c r="D111" s="5" t="str">
        <f t="shared" si="19"/>
        <v>N/A</v>
      </c>
      <c r="E111" s="5">
        <v>7.3035640999999998E-3</v>
      </c>
      <c r="F111" s="5" t="str">
        <f t="shared" si="20"/>
        <v>N/A</v>
      </c>
      <c r="G111" s="4">
        <v>1.8085189799999998E-2</v>
      </c>
      <c r="H111" s="5" t="str">
        <f t="shared" si="21"/>
        <v>N/A</v>
      </c>
      <c r="I111" s="6" t="s">
        <v>1750</v>
      </c>
      <c r="J111" s="6">
        <v>147.6</v>
      </c>
      <c r="K111" s="85" t="str">
        <f t="shared" si="22"/>
        <v>No</v>
      </c>
    </row>
    <row r="112" spans="1:11" x14ac:dyDescent="0.25">
      <c r="A112" s="104" t="s">
        <v>913</v>
      </c>
      <c r="B112" s="21" t="s">
        <v>213</v>
      </c>
      <c r="C112" s="53">
        <v>1.6389257942</v>
      </c>
      <c r="D112" s="5" t="str">
        <f t="shared" si="19"/>
        <v>N/A</v>
      </c>
      <c r="E112" s="5">
        <v>1.5923565608000001</v>
      </c>
      <c r="F112" s="5" t="str">
        <f t="shared" si="20"/>
        <v>N/A</v>
      </c>
      <c r="G112" s="4">
        <v>1.1605492382</v>
      </c>
      <c r="H112" s="5" t="str">
        <f t="shared" si="21"/>
        <v>N/A</v>
      </c>
      <c r="I112" s="6">
        <v>-2.84</v>
      </c>
      <c r="J112" s="6">
        <v>-27.1</v>
      </c>
      <c r="K112" s="85" t="str">
        <f t="shared" si="22"/>
        <v>Yes</v>
      </c>
    </row>
    <row r="113" spans="1:11" x14ac:dyDescent="0.25">
      <c r="A113" s="104" t="s">
        <v>914</v>
      </c>
      <c r="B113" s="21" t="s">
        <v>213</v>
      </c>
      <c r="C113" s="53">
        <v>0</v>
      </c>
      <c r="D113" s="5" t="str">
        <f t="shared" si="19"/>
        <v>N/A</v>
      </c>
      <c r="E113" s="5">
        <v>1.9955100000000001E-5</v>
      </c>
      <c r="F113" s="5" t="str">
        <f t="shared" si="20"/>
        <v>N/A</v>
      </c>
      <c r="G113" s="4">
        <v>2.2154357999999998E-3</v>
      </c>
      <c r="H113" s="5" t="str">
        <f t="shared" si="21"/>
        <v>N/A</v>
      </c>
      <c r="I113" s="6" t="s">
        <v>1750</v>
      </c>
      <c r="J113" s="6">
        <v>11002</v>
      </c>
      <c r="K113" s="85" t="str">
        <f t="shared" si="22"/>
        <v>No</v>
      </c>
    </row>
    <row r="114" spans="1:11" x14ac:dyDescent="0.25">
      <c r="A114" s="104" t="s">
        <v>915</v>
      </c>
      <c r="B114" s="21" t="s">
        <v>213</v>
      </c>
      <c r="C114" s="53">
        <v>6.0537300000000001E-5</v>
      </c>
      <c r="D114" s="5" t="str">
        <f t="shared" si="19"/>
        <v>N/A</v>
      </c>
      <c r="E114" s="5">
        <v>2.1950600000000001E-4</v>
      </c>
      <c r="F114" s="5" t="str">
        <f t="shared" si="20"/>
        <v>N/A</v>
      </c>
      <c r="G114" s="4">
        <v>4.8807406099999999E-2</v>
      </c>
      <c r="H114" s="5" t="str">
        <f t="shared" si="21"/>
        <v>N/A</v>
      </c>
      <c r="I114" s="6">
        <v>262.60000000000002</v>
      </c>
      <c r="J114" s="6">
        <v>22135</v>
      </c>
      <c r="K114" s="85" t="str">
        <f t="shared" si="22"/>
        <v>No</v>
      </c>
    </row>
    <row r="115" spans="1:11" x14ac:dyDescent="0.25">
      <c r="A115" s="104" t="s">
        <v>916</v>
      </c>
      <c r="B115" s="21" t="s">
        <v>213</v>
      </c>
      <c r="C115" s="53">
        <v>0.75713976689999996</v>
      </c>
      <c r="D115" s="5" t="str">
        <f t="shared" si="19"/>
        <v>N/A</v>
      </c>
      <c r="E115" s="5">
        <v>0.75095006200000003</v>
      </c>
      <c r="F115" s="5" t="str">
        <f t="shared" si="20"/>
        <v>N/A</v>
      </c>
      <c r="G115" s="4">
        <v>0.64028353959999995</v>
      </c>
      <c r="H115" s="5" t="str">
        <f t="shared" si="21"/>
        <v>N/A</v>
      </c>
      <c r="I115" s="6">
        <v>-0.81799999999999995</v>
      </c>
      <c r="J115" s="6">
        <v>-14.7</v>
      </c>
      <c r="K115" s="85" t="str">
        <f t="shared" si="22"/>
        <v>Yes</v>
      </c>
    </row>
    <row r="116" spans="1:11" x14ac:dyDescent="0.25">
      <c r="A116" s="104" t="s">
        <v>917</v>
      </c>
      <c r="B116" s="21" t="s">
        <v>213</v>
      </c>
      <c r="C116" s="53">
        <v>1.1936942753999999</v>
      </c>
      <c r="D116" s="5" t="str">
        <f t="shared" si="19"/>
        <v>N/A</v>
      </c>
      <c r="E116" s="5">
        <v>0.43835352919999998</v>
      </c>
      <c r="F116" s="5" t="str">
        <f t="shared" si="20"/>
        <v>N/A</v>
      </c>
      <c r="G116" s="4">
        <v>0.1509435157</v>
      </c>
      <c r="H116" s="5" t="str">
        <f t="shared" si="21"/>
        <v>N/A</v>
      </c>
      <c r="I116" s="6">
        <v>-63.3</v>
      </c>
      <c r="J116" s="6">
        <v>-65.599999999999994</v>
      </c>
      <c r="K116" s="85" t="str">
        <f t="shared" si="22"/>
        <v>No</v>
      </c>
    </row>
    <row r="117" spans="1:11" x14ac:dyDescent="0.25">
      <c r="A117" s="104" t="s">
        <v>918</v>
      </c>
      <c r="B117" s="21" t="s">
        <v>213</v>
      </c>
      <c r="C117" s="53">
        <v>1.66073939E-2</v>
      </c>
      <c r="D117" s="5" t="str">
        <f t="shared" si="19"/>
        <v>N/A</v>
      </c>
      <c r="E117" s="5">
        <v>1.5664748100000001E-2</v>
      </c>
      <c r="F117" s="5" t="str">
        <f t="shared" si="20"/>
        <v>N/A</v>
      </c>
      <c r="G117" s="4">
        <v>2.2651700300000001E-2</v>
      </c>
      <c r="H117" s="5" t="str">
        <f t="shared" si="21"/>
        <v>N/A</v>
      </c>
      <c r="I117" s="6">
        <v>-5.68</v>
      </c>
      <c r="J117" s="6">
        <v>44.6</v>
      </c>
      <c r="K117" s="85" t="str">
        <f t="shared" si="22"/>
        <v>No</v>
      </c>
    </row>
    <row r="118" spans="1:11" x14ac:dyDescent="0.25">
      <c r="A118" s="104" t="s">
        <v>919</v>
      </c>
      <c r="B118" s="21" t="s">
        <v>213</v>
      </c>
      <c r="C118" s="53">
        <v>1.2601843884999999</v>
      </c>
      <c r="D118" s="5" t="str">
        <f t="shared" si="19"/>
        <v>N/A</v>
      </c>
      <c r="E118" s="5">
        <v>1.209637831</v>
      </c>
      <c r="F118" s="5" t="str">
        <f t="shared" si="20"/>
        <v>N/A</v>
      </c>
      <c r="G118" s="4">
        <v>1.0886380020999999</v>
      </c>
      <c r="H118" s="5" t="str">
        <f t="shared" si="21"/>
        <v>N/A</v>
      </c>
      <c r="I118" s="6">
        <v>-4.01</v>
      </c>
      <c r="J118" s="6">
        <v>-10</v>
      </c>
      <c r="K118" s="85" t="str">
        <f t="shared" si="22"/>
        <v>Yes</v>
      </c>
    </row>
    <row r="119" spans="1:11" x14ac:dyDescent="0.25">
      <c r="A119" s="104" t="s">
        <v>920</v>
      </c>
      <c r="B119" s="21" t="s">
        <v>213</v>
      </c>
      <c r="C119" s="53">
        <v>6.8857726091</v>
      </c>
      <c r="D119" s="5" t="str">
        <f t="shared" si="19"/>
        <v>N/A</v>
      </c>
      <c r="E119" s="5">
        <v>7.0056744303</v>
      </c>
      <c r="F119" s="5" t="str">
        <f t="shared" si="20"/>
        <v>N/A</v>
      </c>
      <c r="G119" s="4">
        <v>8.2632588742999999</v>
      </c>
      <c r="H119" s="5" t="str">
        <f t="shared" si="21"/>
        <v>N/A</v>
      </c>
      <c r="I119" s="6">
        <v>1.7410000000000001</v>
      </c>
      <c r="J119" s="6">
        <v>17.95</v>
      </c>
      <c r="K119" s="85" t="str">
        <f t="shared" si="22"/>
        <v>Yes</v>
      </c>
    </row>
    <row r="120" spans="1:11" x14ac:dyDescent="0.25">
      <c r="A120" s="104" t="s">
        <v>921</v>
      </c>
      <c r="B120" s="21" t="s">
        <v>213</v>
      </c>
      <c r="C120" s="53">
        <v>6.7293846344999997</v>
      </c>
      <c r="D120" s="5" t="str">
        <f t="shared" si="19"/>
        <v>N/A</v>
      </c>
      <c r="E120" s="5">
        <v>6.8545744655999998</v>
      </c>
      <c r="F120" s="5" t="str">
        <f t="shared" si="20"/>
        <v>N/A</v>
      </c>
      <c r="G120" s="4">
        <v>7.8913595518999999</v>
      </c>
      <c r="H120" s="5" t="str">
        <f t="shared" si="21"/>
        <v>N/A</v>
      </c>
      <c r="I120" s="6">
        <v>1.86</v>
      </c>
      <c r="J120" s="6">
        <v>15.13</v>
      </c>
      <c r="K120" s="85" t="str">
        <f t="shared" si="22"/>
        <v>Yes</v>
      </c>
    </row>
    <row r="121" spans="1:11" x14ac:dyDescent="0.25">
      <c r="A121" s="104" t="s">
        <v>922</v>
      </c>
      <c r="B121" s="21" t="s">
        <v>213</v>
      </c>
      <c r="C121" s="53">
        <v>0</v>
      </c>
      <c r="D121" s="5" t="str">
        <f t="shared" si="19"/>
        <v>N/A</v>
      </c>
      <c r="E121" s="5">
        <v>0</v>
      </c>
      <c r="F121" s="5" t="str">
        <f t="shared" si="20"/>
        <v>N/A</v>
      </c>
      <c r="G121" s="4">
        <v>9.9016413999999994E-3</v>
      </c>
      <c r="H121" s="5" t="str">
        <f t="shared" si="21"/>
        <v>N/A</v>
      </c>
      <c r="I121" s="6" t="s">
        <v>1750</v>
      </c>
      <c r="J121" s="6" t="s">
        <v>1750</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0</v>
      </c>
      <c r="D123" s="5" t="str">
        <f t="shared" si="19"/>
        <v>N/A</v>
      </c>
      <c r="E123" s="5">
        <v>0</v>
      </c>
      <c r="F123" s="5" t="str">
        <f t="shared" si="20"/>
        <v>N/A</v>
      </c>
      <c r="G123" s="4">
        <v>0</v>
      </c>
      <c r="H123" s="5" t="str">
        <f t="shared" si="21"/>
        <v>N/A</v>
      </c>
      <c r="I123" s="6" t="s">
        <v>1750</v>
      </c>
      <c r="J123" s="6" t="s">
        <v>1750</v>
      </c>
      <c r="K123" s="85" t="str">
        <f t="shared" si="22"/>
        <v>N/A</v>
      </c>
    </row>
    <row r="124" spans="1:11" x14ac:dyDescent="0.25">
      <c r="A124" s="104" t="s">
        <v>925</v>
      </c>
      <c r="B124" s="21" t="s">
        <v>213</v>
      </c>
      <c r="C124" s="53">
        <v>0</v>
      </c>
      <c r="D124" s="5" t="str">
        <f t="shared" si="19"/>
        <v>N/A</v>
      </c>
      <c r="E124" s="5">
        <v>0</v>
      </c>
      <c r="F124" s="5" t="str">
        <f t="shared" si="20"/>
        <v>N/A</v>
      </c>
      <c r="G124" s="4">
        <v>0</v>
      </c>
      <c r="H124" s="5" t="str">
        <f t="shared" si="21"/>
        <v>N/A</v>
      </c>
      <c r="I124" s="6" t="s">
        <v>1750</v>
      </c>
      <c r="J124" s="6" t="s">
        <v>1750</v>
      </c>
      <c r="K124" s="85" t="str">
        <f t="shared" si="22"/>
        <v>N/A</v>
      </c>
    </row>
    <row r="125" spans="1:11" x14ac:dyDescent="0.25">
      <c r="A125" s="104" t="s">
        <v>926</v>
      </c>
      <c r="B125" s="21" t="s">
        <v>213</v>
      </c>
      <c r="C125" s="53">
        <v>4.0600336100000002E-2</v>
      </c>
      <c r="D125" s="5" t="str">
        <f t="shared" si="19"/>
        <v>N/A</v>
      </c>
      <c r="E125" s="5">
        <v>4.3661743599999997E-2</v>
      </c>
      <c r="F125" s="5" t="str">
        <f t="shared" si="20"/>
        <v>N/A</v>
      </c>
      <c r="G125" s="4">
        <v>3.7594588399999997E-2</v>
      </c>
      <c r="H125" s="5" t="str">
        <f t="shared" si="21"/>
        <v>N/A</v>
      </c>
      <c r="I125" s="6">
        <v>7.54</v>
      </c>
      <c r="J125" s="6">
        <v>-13.9</v>
      </c>
      <c r="K125" s="85" t="str">
        <f t="shared" si="22"/>
        <v>Yes</v>
      </c>
    </row>
    <row r="126" spans="1:11" x14ac:dyDescent="0.25">
      <c r="A126" s="104" t="s">
        <v>927</v>
      </c>
      <c r="B126" s="21" t="s">
        <v>213</v>
      </c>
      <c r="C126" s="53">
        <v>0</v>
      </c>
      <c r="D126" s="5" t="str">
        <f t="shared" si="19"/>
        <v>N/A</v>
      </c>
      <c r="E126" s="5">
        <v>0</v>
      </c>
      <c r="F126" s="5" t="str">
        <f t="shared" si="20"/>
        <v>N/A</v>
      </c>
      <c r="G126" s="4">
        <v>3.1016100599999999E-2</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0</v>
      </c>
      <c r="F127" s="5" t="str">
        <f t="shared" si="20"/>
        <v>N/A</v>
      </c>
      <c r="G127" s="4">
        <v>0.22106883920000001</v>
      </c>
      <c r="H127" s="5" t="str">
        <f t="shared" si="21"/>
        <v>N/A</v>
      </c>
      <c r="I127" s="6" t="s">
        <v>1750</v>
      </c>
      <c r="J127" s="6" t="s">
        <v>1750</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1750</v>
      </c>
      <c r="J128" s="6" t="s">
        <v>1750</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0.1157876384</v>
      </c>
      <c r="D130" s="94" t="str">
        <f t="shared" si="19"/>
        <v>N/A</v>
      </c>
      <c r="E130" s="94">
        <v>0.107438221</v>
      </c>
      <c r="F130" s="94" t="str">
        <f t="shared" si="20"/>
        <v>N/A</v>
      </c>
      <c r="G130" s="98">
        <v>7.2318152900000002E-2</v>
      </c>
      <c r="H130" s="94" t="str">
        <f t="shared" si="21"/>
        <v>N/A</v>
      </c>
      <c r="I130" s="95">
        <v>-7.21</v>
      </c>
      <c r="J130" s="95">
        <v>-32.700000000000003</v>
      </c>
      <c r="K130" s="96" t="str">
        <f t="shared" si="22"/>
        <v>No</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493650</v>
      </c>
      <c r="D6" s="5" t="str">
        <f>IF($B6="N/A","N/A",IF(C6&gt;15,"No",IF(C6&lt;-15,"No","Yes")))</f>
        <v>N/A</v>
      </c>
      <c r="E6" s="22">
        <v>510131</v>
      </c>
      <c r="F6" s="5" t="str">
        <f>IF($B6="N/A","N/A",IF(E6&gt;15,"No",IF(E6&lt;-15,"No","Yes")))</f>
        <v>N/A</v>
      </c>
      <c r="G6" s="22">
        <v>535042</v>
      </c>
      <c r="H6" s="5" t="str">
        <f>IF($B6="N/A","N/A",IF(G6&gt;15,"No",IF(G6&lt;-15,"No","Yes")))</f>
        <v>N/A</v>
      </c>
      <c r="I6" s="6">
        <v>3.339</v>
      </c>
      <c r="J6" s="6">
        <v>4.883</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53.176983692999997</v>
      </c>
      <c r="D9" s="5" t="str">
        <f t="shared" ref="D9:D17" si="1">IF($B9="N/A","N/A",IF(C9&gt;15,"No",IF(C9&lt;-15,"No","Yes")))</f>
        <v>N/A</v>
      </c>
      <c r="E9" s="23">
        <v>54.989588949000002</v>
      </c>
      <c r="F9" s="5" t="str">
        <f>IF($B9="N/A","N/A",IF(E9&gt;15,"No",IF(E9&lt;-15,"No","Yes")))</f>
        <v>N/A</v>
      </c>
      <c r="G9" s="23">
        <v>55.988038322000001</v>
      </c>
      <c r="H9" s="5" t="str">
        <f>IF($B9="N/A","N/A",IF(G9&gt;15,"No",IF(G9&lt;-15,"No","Yes")))</f>
        <v>N/A</v>
      </c>
      <c r="I9" s="6">
        <v>3.4089999999999998</v>
      </c>
      <c r="J9" s="6">
        <v>1.8160000000000001</v>
      </c>
      <c r="K9" s="85" t="str">
        <f t="shared" si="0"/>
        <v>Yes</v>
      </c>
    </row>
    <row r="10" spans="1:11" x14ac:dyDescent="0.25">
      <c r="A10" s="104" t="s">
        <v>16</v>
      </c>
      <c r="B10" s="21" t="s">
        <v>213</v>
      </c>
      <c r="C10" s="44">
        <v>5.7398966879</v>
      </c>
      <c r="D10" s="5" t="str">
        <f t="shared" si="1"/>
        <v>N/A</v>
      </c>
      <c r="E10" s="4">
        <v>5.7028488761</v>
      </c>
      <c r="F10" s="5" t="str">
        <f>IF($B10="N/A","N/A",IF(E10&gt;15,"No",IF(E10&lt;-15,"No","Yes")))</f>
        <v>N/A</v>
      </c>
      <c r="G10" s="4">
        <v>5.2347292361999997</v>
      </c>
      <c r="H10" s="5" t="str">
        <f>IF($B10="N/A","N/A",IF(G10&gt;15,"No",IF(G10&lt;-15,"No","Yes")))</f>
        <v>N/A</v>
      </c>
      <c r="I10" s="6">
        <v>-0.64500000000000002</v>
      </c>
      <c r="J10" s="6">
        <v>-8.2100000000000009</v>
      </c>
      <c r="K10" s="85" t="str">
        <f t="shared" si="0"/>
        <v>Yes</v>
      </c>
    </row>
    <row r="11" spans="1:11" x14ac:dyDescent="0.25">
      <c r="A11" s="104" t="s">
        <v>36</v>
      </c>
      <c r="B11" s="21" t="s">
        <v>213</v>
      </c>
      <c r="C11" s="44">
        <v>8.3225768939999991</v>
      </c>
      <c r="D11" s="5" t="str">
        <f t="shared" si="1"/>
        <v>N/A</v>
      </c>
      <c r="E11" s="4">
        <v>8.5005528370000007</v>
      </c>
      <c r="F11" s="5" t="str">
        <f>IF($B11="N/A","N/A",IF(E11&gt;15,"No",IF(E11&lt;-15,"No","Yes")))</f>
        <v>N/A</v>
      </c>
      <c r="G11" s="4">
        <v>7.9817006422999999</v>
      </c>
      <c r="H11" s="5" t="str">
        <f>IF($B11="N/A","N/A",IF(G11&gt;15,"No",IF(G11&lt;-15,"No","Yes")))</f>
        <v>N/A</v>
      </c>
      <c r="I11" s="6">
        <v>2.1379999999999999</v>
      </c>
      <c r="J11" s="6">
        <v>-6.1</v>
      </c>
      <c r="K11" s="85" t="str">
        <f t="shared" si="0"/>
        <v>Yes</v>
      </c>
    </row>
    <row r="12" spans="1:11" x14ac:dyDescent="0.25">
      <c r="A12" s="104" t="s">
        <v>37</v>
      </c>
      <c r="B12" s="21" t="s">
        <v>213</v>
      </c>
      <c r="C12" s="44" t="s">
        <v>1750</v>
      </c>
      <c r="D12" s="5" t="str">
        <f t="shared" si="1"/>
        <v>N/A</v>
      </c>
      <c r="E12" s="4" t="s">
        <v>1750</v>
      </c>
      <c r="F12" s="5" t="str">
        <f>IF($B12="N/A","N/A",IF(E12&gt;15,"No",IF(E12&lt;-15,"No","Yes")))</f>
        <v>N/A</v>
      </c>
      <c r="G12" s="4" t="s">
        <v>1750</v>
      </c>
      <c r="H12" s="5" t="str">
        <f>IF($B12="N/A","N/A",IF(G12&gt;15,"No",IF(G12&lt;-15,"No","Yes")))</f>
        <v>N/A</v>
      </c>
      <c r="I12" s="6" t="s">
        <v>1750</v>
      </c>
      <c r="J12" s="6" t="s">
        <v>1750</v>
      </c>
      <c r="K12" s="85" t="str">
        <f t="shared" si="0"/>
        <v>N/A</v>
      </c>
    </row>
    <row r="13" spans="1:11" x14ac:dyDescent="0.25">
      <c r="A13" s="104" t="s">
        <v>38</v>
      </c>
      <c r="B13" s="21" t="s">
        <v>213</v>
      </c>
      <c r="C13" s="44">
        <v>5.1950791722999998</v>
      </c>
      <c r="D13" s="5" t="str">
        <f t="shared" si="1"/>
        <v>N/A</v>
      </c>
      <c r="E13" s="4">
        <v>5.0926014364999999</v>
      </c>
      <c r="F13" s="5" t="str">
        <f>IF($B13="N/A","N/A",IF(E13&gt;15,"No",IF(E13&lt;-15,"No","Yes")))</f>
        <v>N/A</v>
      </c>
      <c r="G13" s="4">
        <v>4.6277110413000004</v>
      </c>
      <c r="H13" s="5" t="str">
        <f>IF($B13="N/A","N/A",IF(G13&gt;15,"No",IF(G13&lt;-15,"No","Yes")))</f>
        <v>N/A</v>
      </c>
      <c r="I13" s="6">
        <v>-1.97</v>
      </c>
      <c r="J13" s="6">
        <v>-9.1300000000000008</v>
      </c>
      <c r="K13" s="85" t="str">
        <f t="shared" si="0"/>
        <v>Yes</v>
      </c>
    </row>
    <row r="14" spans="1:11" x14ac:dyDescent="0.25">
      <c r="A14" s="104" t="s">
        <v>671</v>
      </c>
      <c r="B14" s="21" t="s">
        <v>213</v>
      </c>
      <c r="C14" s="44">
        <v>38.683277625999999</v>
      </c>
      <c r="D14" s="5" t="str">
        <f t="shared" si="1"/>
        <v>N/A</v>
      </c>
      <c r="E14" s="4">
        <v>38.031995703</v>
      </c>
      <c r="F14" s="5" t="str">
        <f t="shared" ref="F14:F33" si="2">IF($B14="N/A","N/A",IF(E14&gt;15,"No",IF(E14&lt;-15,"No","Yes")))</f>
        <v>N/A</v>
      </c>
      <c r="G14" s="4">
        <v>38.162424631999997</v>
      </c>
      <c r="H14" s="5" t="str">
        <f t="shared" ref="H14:H33" si="3">IF($B14="N/A","N/A",IF(G14&gt;15,"No",IF(G14&lt;-15,"No","Yes")))</f>
        <v>N/A</v>
      </c>
      <c r="I14" s="6">
        <v>-1.68</v>
      </c>
      <c r="J14" s="6">
        <v>0.34289999999999998</v>
      </c>
      <c r="K14" s="85" t="str">
        <f t="shared" ref="K14:K30" si="4">IF(J14="Div by 0", "N/A", IF(J14="N/A","N/A", IF(J14&gt;30, "No", IF(J14&lt;-30, "No", "Yes"))))</f>
        <v>Yes</v>
      </c>
    </row>
    <row r="15" spans="1:11" x14ac:dyDescent="0.25">
      <c r="A15" s="104" t="s">
        <v>672</v>
      </c>
      <c r="B15" s="21" t="s">
        <v>213</v>
      </c>
      <c r="C15" s="44">
        <v>2.9634356325</v>
      </c>
      <c r="D15" s="5" t="str">
        <f t="shared" si="1"/>
        <v>N/A</v>
      </c>
      <c r="E15" s="4">
        <v>2.9882520372000001</v>
      </c>
      <c r="F15" s="5" t="str">
        <f t="shared" si="2"/>
        <v>N/A</v>
      </c>
      <c r="G15" s="4">
        <v>2.4575640791</v>
      </c>
      <c r="H15" s="5" t="str">
        <f t="shared" si="3"/>
        <v>N/A</v>
      </c>
      <c r="I15" s="6">
        <v>0.83740000000000003</v>
      </c>
      <c r="J15" s="6">
        <v>-17.8</v>
      </c>
      <c r="K15" s="85" t="str">
        <f t="shared" si="4"/>
        <v>Yes</v>
      </c>
    </row>
    <row r="16" spans="1:11" x14ac:dyDescent="0.25">
      <c r="A16" s="104" t="s">
        <v>379</v>
      </c>
      <c r="B16" s="21" t="s">
        <v>213</v>
      </c>
      <c r="C16" s="44">
        <v>17.420237010000001</v>
      </c>
      <c r="D16" s="5" t="str">
        <f t="shared" si="1"/>
        <v>N/A</v>
      </c>
      <c r="E16" s="4">
        <v>17.906576938000001</v>
      </c>
      <c r="F16" s="5" t="str">
        <f t="shared" si="2"/>
        <v>N/A</v>
      </c>
      <c r="G16" s="4">
        <v>18.098392275999998</v>
      </c>
      <c r="H16" s="5" t="str">
        <f t="shared" si="3"/>
        <v>N/A</v>
      </c>
      <c r="I16" s="6">
        <v>2.7919999999999998</v>
      </c>
      <c r="J16" s="6">
        <v>1.071</v>
      </c>
      <c r="K16" s="85" t="str">
        <f t="shared" si="4"/>
        <v>Yes</v>
      </c>
    </row>
    <row r="17" spans="1:11" x14ac:dyDescent="0.25">
      <c r="A17" s="104" t="s">
        <v>380</v>
      </c>
      <c r="B17" s="21" t="s">
        <v>213</v>
      </c>
      <c r="C17" s="44">
        <v>8.5797629900000008</v>
      </c>
      <c r="D17" s="5" t="str">
        <f t="shared" si="1"/>
        <v>N/A</v>
      </c>
      <c r="E17" s="4">
        <v>8.9181014288</v>
      </c>
      <c r="F17" s="5" t="str">
        <f t="shared" si="2"/>
        <v>N/A</v>
      </c>
      <c r="G17" s="4">
        <v>9.3310431703999992</v>
      </c>
      <c r="H17" s="5" t="str">
        <f t="shared" si="3"/>
        <v>N/A</v>
      </c>
      <c r="I17" s="6">
        <v>3.9430000000000001</v>
      </c>
      <c r="J17" s="6">
        <v>4.63</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1750</v>
      </c>
      <c r="J18" s="6" t="s">
        <v>1750</v>
      </c>
      <c r="K18" s="85" t="str">
        <f t="shared" si="4"/>
        <v>N/A</v>
      </c>
    </row>
    <row r="19" spans="1:11" x14ac:dyDescent="0.25">
      <c r="A19" s="104" t="s">
        <v>382</v>
      </c>
      <c r="B19" s="21" t="s">
        <v>213</v>
      </c>
      <c r="C19" s="44">
        <v>14.65937405</v>
      </c>
      <c r="D19" s="5" t="str">
        <f t="shared" si="5"/>
        <v>N/A</v>
      </c>
      <c r="E19" s="4">
        <v>14.659371808</v>
      </c>
      <c r="F19" s="5" t="str">
        <f t="shared" si="2"/>
        <v>N/A</v>
      </c>
      <c r="G19" s="4">
        <v>14.30784873</v>
      </c>
      <c r="H19" s="5" t="str">
        <f t="shared" si="3"/>
        <v>N/A</v>
      </c>
      <c r="I19" s="6">
        <v>0</v>
      </c>
      <c r="J19" s="6">
        <v>-2.4</v>
      </c>
      <c r="K19" s="85" t="str">
        <f t="shared" si="4"/>
        <v>Yes</v>
      </c>
    </row>
    <row r="20" spans="1:11" x14ac:dyDescent="0.25">
      <c r="A20" s="104" t="s">
        <v>384</v>
      </c>
      <c r="B20" s="21" t="s">
        <v>213</v>
      </c>
      <c r="C20" s="44">
        <v>0.65329687030000005</v>
      </c>
      <c r="D20" s="5" t="str">
        <f t="shared" si="5"/>
        <v>N/A</v>
      </c>
      <c r="E20" s="4">
        <v>0.59043657409999994</v>
      </c>
      <c r="F20" s="5" t="str">
        <f t="shared" si="2"/>
        <v>N/A</v>
      </c>
      <c r="G20" s="4">
        <v>0.82236534699999997</v>
      </c>
      <c r="H20" s="5" t="str">
        <f t="shared" si="3"/>
        <v>N/A</v>
      </c>
      <c r="I20" s="6">
        <v>-9.6199999999999992</v>
      </c>
      <c r="J20" s="6">
        <v>39.28</v>
      </c>
      <c r="K20" s="85" t="str">
        <f t="shared" si="4"/>
        <v>No</v>
      </c>
    </row>
    <row r="21" spans="1:11" x14ac:dyDescent="0.25">
      <c r="A21" s="104" t="s">
        <v>385</v>
      </c>
      <c r="B21" s="21" t="s">
        <v>213</v>
      </c>
      <c r="C21" s="44">
        <v>5.8387521522999997</v>
      </c>
      <c r="D21" s="5" t="str">
        <f t="shared" si="5"/>
        <v>N/A</v>
      </c>
      <c r="E21" s="4">
        <v>5.5387733738999998</v>
      </c>
      <c r="F21" s="5" t="str">
        <f t="shared" si="2"/>
        <v>N/A</v>
      </c>
      <c r="G21" s="4">
        <v>5.6773113138999998</v>
      </c>
      <c r="H21" s="5" t="str">
        <f t="shared" si="3"/>
        <v>N/A</v>
      </c>
      <c r="I21" s="6">
        <v>-5.14</v>
      </c>
      <c r="J21" s="6">
        <v>2.5009999999999999</v>
      </c>
      <c r="K21" s="85" t="str">
        <f t="shared" si="4"/>
        <v>Yes</v>
      </c>
    </row>
    <row r="22" spans="1:11" x14ac:dyDescent="0.25">
      <c r="A22" s="104" t="s">
        <v>386</v>
      </c>
      <c r="B22" s="21" t="s">
        <v>213</v>
      </c>
      <c r="C22" s="44">
        <v>2.7410108376000002</v>
      </c>
      <c r="D22" s="5" t="str">
        <f t="shared" si="5"/>
        <v>N/A</v>
      </c>
      <c r="E22" s="4">
        <v>2.7377281521999999</v>
      </c>
      <c r="F22" s="5" t="str">
        <f t="shared" si="2"/>
        <v>N/A</v>
      </c>
      <c r="G22" s="4">
        <v>2.5612942534999998</v>
      </c>
      <c r="H22" s="5" t="str">
        <f t="shared" si="3"/>
        <v>N/A</v>
      </c>
      <c r="I22" s="6">
        <v>-0.12</v>
      </c>
      <c r="J22" s="6">
        <v>-6.44</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1750</v>
      </c>
      <c r="J23" s="6" t="s">
        <v>1750</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1750</v>
      </c>
      <c r="J24" s="6" t="s">
        <v>1750</v>
      </c>
      <c r="K24" s="85" t="str">
        <f t="shared" si="4"/>
        <v>N/A</v>
      </c>
    </row>
    <row r="25" spans="1:11" x14ac:dyDescent="0.25">
      <c r="A25" s="104" t="s">
        <v>391</v>
      </c>
      <c r="B25" s="21" t="s">
        <v>213</v>
      </c>
      <c r="C25" s="44">
        <v>2.0257267000000001E-3</v>
      </c>
      <c r="D25" s="5" t="str">
        <f t="shared" si="5"/>
        <v>N/A</v>
      </c>
      <c r="E25" s="4">
        <v>2.7443931E-3</v>
      </c>
      <c r="F25" s="5" t="str">
        <f t="shared" si="2"/>
        <v>N/A</v>
      </c>
      <c r="G25" s="4">
        <v>0.16914559979999999</v>
      </c>
      <c r="H25" s="5" t="str">
        <f t="shared" si="3"/>
        <v>N/A</v>
      </c>
      <c r="I25" s="6">
        <v>35.479999999999997</v>
      </c>
      <c r="J25" s="6">
        <v>6063</v>
      </c>
      <c r="K25" s="85" t="str">
        <f t="shared" si="4"/>
        <v>No</v>
      </c>
    </row>
    <row r="26" spans="1:11" x14ac:dyDescent="0.25">
      <c r="A26" s="104" t="s">
        <v>392</v>
      </c>
      <c r="B26" s="21" t="s">
        <v>213</v>
      </c>
      <c r="C26" s="44">
        <v>2.2639521928000002</v>
      </c>
      <c r="D26" s="5" t="str">
        <f t="shared" si="5"/>
        <v>N/A</v>
      </c>
      <c r="E26" s="4">
        <v>2.4640729538000001</v>
      </c>
      <c r="F26" s="5" t="str">
        <f t="shared" si="2"/>
        <v>N/A</v>
      </c>
      <c r="G26" s="4">
        <v>2.4603675972999999</v>
      </c>
      <c r="H26" s="5" t="str">
        <f t="shared" si="3"/>
        <v>N/A</v>
      </c>
      <c r="I26" s="6">
        <v>8.8390000000000004</v>
      </c>
      <c r="J26" s="6">
        <v>-0.15</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1750</v>
      </c>
      <c r="J27" s="6" t="s">
        <v>1750</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1750</v>
      </c>
      <c r="J28" s="6" t="s">
        <v>1750</v>
      </c>
      <c r="K28" s="85" t="str">
        <f t="shared" si="4"/>
        <v>N/A</v>
      </c>
    </row>
    <row r="29" spans="1:11" x14ac:dyDescent="0.25">
      <c r="A29" s="104" t="s">
        <v>399</v>
      </c>
      <c r="B29" s="21" t="s">
        <v>213</v>
      </c>
      <c r="C29" s="44">
        <v>5.9013471083000004</v>
      </c>
      <c r="D29" s="5" t="str">
        <f t="shared" si="5"/>
        <v>N/A</v>
      </c>
      <c r="E29" s="4">
        <v>5.9222042965000004</v>
      </c>
      <c r="F29" s="5" t="str">
        <f t="shared" si="2"/>
        <v>N/A</v>
      </c>
      <c r="G29" s="4">
        <v>5.6840397575999999</v>
      </c>
      <c r="H29" s="5" t="str">
        <f t="shared" si="3"/>
        <v>N/A</v>
      </c>
      <c r="I29" s="6">
        <v>0.35339999999999999</v>
      </c>
      <c r="J29" s="6">
        <v>-4.0199999999999996</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1750</v>
      </c>
      <c r="J30" s="6" t="s">
        <v>1750</v>
      </c>
      <c r="K30" s="85" t="str">
        <f t="shared" si="4"/>
        <v>N/A</v>
      </c>
    </row>
    <row r="31" spans="1:11" x14ac:dyDescent="0.25">
      <c r="A31" s="104" t="s">
        <v>32</v>
      </c>
      <c r="B31" s="21" t="s">
        <v>213</v>
      </c>
      <c r="C31" s="44">
        <v>100</v>
      </c>
      <c r="D31" s="5" t="str">
        <f t="shared" si="5"/>
        <v>N/A</v>
      </c>
      <c r="E31" s="4">
        <v>100</v>
      </c>
      <c r="F31" s="5" t="str">
        <f t="shared" si="2"/>
        <v>N/A</v>
      </c>
      <c r="G31" s="4">
        <v>99.985982409000002</v>
      </c>
      <c r="H31" s="5" t="str">
        <f t="shared" si="3"/>
        <v>N/A</v>
      </c>
      <c r="I31" s="6">
        <v>0</v>
      </c>
      <c r="J31" s="6">
        <v>-1.4E-2</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99.978914015000001</v>
      </c>
      <c r="H32" s="5" t="str">
        <f>IF($B32="N/A","N/A",IF(G32&gt;100,"No",IF(G32&lt;85,"No","Yes")))</f>
        <v>Yes</v>
      </c>
      <c r="I32" s="6">
        <v>0</v>
      </c>
      <c r="J32" s="6">
        <v>-2.1000000000000001E-2</v>
      </c>
      <c r="K32" s="85" t="str">
        <f t="shared" si="6"/>
        <v>Yes</v>
      </c>
    </row>
    <row r="33" spans="1:11" x14ac:dyDescent="0.25">
      <c r="A33" s="104" t="s">
        <v>905</v>
      </c>
      <c r="B33" s="21" t="s">
        <v>213</v>
      </c>
      <c r="C33" s="44">
        <v>0</v>
      </c>
      <c r="D33" s="5" t="str">
        <f t="shared" si="5"/>
        <v>N/A</v>
      </c>
      <c r="E33" s="4">
        <v>0</v>
      </c>
      <c r="F33" s="5" t="str">
        <f t="shared" si="2"/>
        <v>N/A</v>
      </c>
      <c r="G33" s="4">
        <v>22.858419304000002</v>
      </c>
      <c r="H33" s="5" t="str">
        <f t="shared" si="3"/>
        <v>N/A</v>
      </c>
      <c r="I33" s="6" t="s">
        <v>1750</v>
      </c>
      <c r="J33" s="6" t="s">
        <v>1750</v>
      </c>
      <c r="K33" s="85" t="str">
        <f t="shared" si="6"/>
        <v>N/A</v>
      </c>
    </row>
    <row r="34" spans="1:11" x14ac:dyDescent="0.25">
      <c r="A34" s="104" t="s">
        <v>846</v>
      </c>
      <c r="B34" s="21" t="s">
        <v>268</v>
      </c>
      <c r="C34" s="44">
        <v>1.5176744657000001</v>
      </c>
      <c r="D34" s="5" t="str">
        <f>IF($B34="N/A","N/A",IF(C34&gt;25,"No",IF(C34&lt;5,"No","Yes")))</f>
        <v>No</v>
      </c>
      <c r="E34" s="4">
        <v>1.5758697276</v>
      </c>
      <c r="F34" s="5" t="str">
        <f>IF($B34="N/A","N/A",IF(E34&gt;25,"No",IF(E34&lt;5,"No","Yes")))</f>
        <v>No</v>
      </c>
      <c r="G34" s="4">
        <v>3.4458200225</v>
      </c>
      <c r="H34" s="5" t="str">
        <f>IF($B34="N/A","N/A",IF(G34&gt;25,"No",IF(G34&lt;5,"No","Yes")))</f>
        <v>No</v>
      </c>
      <c r="I34" s="6">
        <v>3.835</v>
      </c>
      <c r="J34" s="6">
        <v>118.7</v>
      </c>
      <c r="K34" s="85" t="str">
        <f t="shared" si="6"/>
        <v>No</v>
      </c>
    </row>
    <row r="35" spans="1:11" x14ac:dyDescent="0.25">
      <c r="A35" s="104" t="s">
        <v>847</v>
      </c>
      <c r="B35" s="21" t="s">
        <v>269</v>
      </c>
      <c r="C35" s="44">
        <v>13.966170364</v>
      </c>
      <c r="D35" s="5" t="str">
        <f>IF($B35="N/A","N/A",IF(C35&gt;70,"No",IF(C35&lt;40,"No","Yes")))</f>
        <v>No</v>
      </c>
      <c r="E35" s="4">
        <v>14.144798100999999</v>
      </c>
      <c r="F35" s="5" t="str">
        <f>IF($B35="N/A","N/A",IF(E35&gt;70,"No",IF(E35&lt;40,"No","Yes")))</f>
        <v>No</v>
      </c>
      <c r="G35" s="4">
        <v>25.097809771000001</v>
      </c>
      <c r="H35" s="5" t="str">
        <f>IF($B35="N/A","N/A",IF(G35&gt;70,"No",IF(G35&lt;40,"No","Yes")))</f>
        <v>No</v>
      </c>
      <c r="I35" s="6">
        <v>1.2789999999999999</v>
      </c>
      <c r="J35" s="6">
        <v>77.430000000000007</v>
      </c>
      <c r="K35" s="85" t="str">
        <f t="shared" si="6"/>
        <v>No</v>
      </c>
    </row>
    <row r="36" spans="1:11" x14ac:dyDescent="0.25">
      <c r="A36" s="104" t="s">
        <v>848</v>
      </c>
      <c r="B36" s="21" t="s">
        <v>270</v>
      </c>
      <c r="C36" s="44">
        <v>84.516155170999994</v>
      </c>
      <c r="D36" s="5" t="str">
        <f>IF($B36="N/A","N/A",IF(C36&gt;55,"No",IF(C36&lt;20,"No","Yes")))</f>
        <v>No</v>
      </c>
      <c r="E36" s="4">
        <v>84.279332171999997</v>
      </c>
      <c r="F36" s="5" t="str">
        <f>IF($B36="N/A","N/A",IF(E36&gt;55,"No",IF(E36&lt;20,"No","Yes")))</f>
        <v>No</v>
      </c>
      <c r="G36" s="4">
        <v>66.904874505999999</v>
      </c>
      <c r="H36" s="5" t="str">
        <f>IF($B36="N/A","N/A",IF(G36&gt;55,"No",IF(G36&lt;20,"No","Yes")))</f>
        <v>No</v>
      </c>
      <c r="I36" s="6">
        <v>-0.28000000000000003</v>
      </c>
      <c r="J36" s="6">
        <v>-20.6</v>
      </c>
      <c r="K36" s="85" t="str">
        <f t="shared" si="6"/>
        <v>Yes</v>
      </c>
    </row>
    <row r="37" spans="1:11" x14ac:dyDescent="0.25">
      <c r="A37" s="104" t="s">
        <v>163</v>
      </c>
      <c r="B37" s="21" t="s">
        <v>246</v>
      </c>
      <c r="C37" s="44">
        <v>96.048617441999994</v>
      </c>
      <c r="D37" s="5" t="str">
        <f>IF($B37="N/A","N/A",IF(C37&gt;95,"Yes","No"))</f>
        <v>Yes</v>
      </c>
      <c r="E37" s="4">
        <v>95.948491661999995</v>
      </c>
      <c r="F37" s="5" t="str">
        <f>IF($B37="N/A","N/A",IF(E37&gt;95,"Yes","No"))</f>
        <v>Yes</v>
      </c>
      <c r="G37" s="4">
        <v>97.184893896000005</v>
      </c>
      <c r="H37" s="5" t="str">
        <f>IF($B37="N/A","N/A",IF(G37&gt;95,"Yes","No"))</f>
        <v>Yes</v>
      </c>
      <c r="I37" s="6">
        <v>-0.104</v>
      </c>
      <c r="J37" s="6">
        <v>1.2889999999999999</v>
      </c>
      <c r="K37" s="85" t="str">
        <f t="shared" si="6"/>
        <v>Yes</v>
      </c>
    </row>
    <row r="38" spans="1:11" x14ac:dyDescent="0.25">
      <c r="A38" s="104" t="s">
        <v>41</v>
      </c>
      <c r="B38" s="21" t="s">
        <v>213</v>
      </c>
      <c r="C38" s="44">
        <v>79.779056921999995</v>
      </c>
      <c r="D38" s="5" t="str">
        <f t="shared" ref="D38:D47" si="7">IF($B38="N/A","N/A",IF(C38&gt;15,"No",IF(C38&lt;-15,"No","Yes")))</f>
        <v>N/A</v>
      </c>
      <c r="E38" s="4">
        <v>79.801197630999994</v>
      </c>
      <c r="F38" s="5" t="str">
        <f>IF($B38="N/A","N/A",IF(E38&gt;15,"No",IF(E38&lt;-15,"No","Yes")))</f>
        <v>N/A</v>
      </c>
      <c r="G38" s="4">
        <v>87.837949480999995</v>
      </c>
      <c r="H38" s="5" t="str">
        <f>IF($B38="N/A","N/A",IF(G38&gt;15,"No",IF(G38&lt;-15,"No","Yes")))</f>
        <v>N/A</v>
      </c>
      <c r="I38" s="6">
        <v>2.7799999999999998E-2</v>
      </c>
      <c r="J38" s="6">
        <v>10.07</v>
      </c>
      <c r="K38" s="85" t="str">
        <f t="shared" si="6"/>
        <v>Yes</v>
      </c>
    </row>
    <row r="39" spans="1:11" x14ac:dyDescent="0.25">
      <c r="A39" s="104" t="s">
        <v>42</v>
      </c>
      <c r="B39" s="21" t="s">
        <v>213</v>
      </c>
      <c r="C39" s="44" t="s">
        <v>1750</v>
      </c>
      <c r="D39" s="5" t="str">
        <f t="shared" si="7"/>
        <v>N/A</v>
      </c>
      <c r="E39" s="4" t="s">
        <v>1750</v>
      </c>
      <c r="F39" s="5" t="str">
        <f>IF($B39="N/A","N/A",IF(E39&gt;15,"No",IF(E39&lt;-15,"No","Yes")))</f>
        <v>N/A</v>
      </c>
      <c r="G39" s="4" t="s">
        <v>1750</v>
      </c>
      <c r="H39" s="5" t="str">
        <f>IF($B39="N/A","N/A",IF(G39&gt;15,"No",IF(G39&lt;-15,"No","Yes")))</f>
        <v>N/A</v>
      </c>
      <c r="I39" s="6" t="s">
        <v>1750</v>
      </c>
      <c r="J39" s="6" t="s">
        <v>1750</v>
      </c>
      <c r="K39" s="85" t="str">
        <f t="shared" si="6"/>
        <v>N/A</v>
      </c>
    </row>
    <row r="40" spans="1:11" x14ac:dyDescent="0.25">
      <c r="A40" s="104" t="s">
        <v>43</v>
      </c>
      <c r="B40" s="21" t="s">
        <v>223</v>
      </c>
      <c r="C40" s="44">
        <v>99.480688326999996</v>
      </c>
      <c r="D40" s="5" t="str">
        <f>IF($B40="N/A","N/A",IF(C40&gt;100,"No",IF(C40&lt;98,"No","Yes")))</f>
        <v>Yes</v>
      </c>
      <c r="E40" s="4">
        <v>99.470610147000002</v>
      </c>
      <c r="F40" s="5" t="str">
        <f>IF($B40="N/A","N/A",IF(E40&gt;100,"No",IF(E40&lt;98,"No","Yes")))</f>
        <v>Yes</v>
      </c>
      <c r="G40" s="4">
        <v>99.289378560000003</v>
      </c>
      <c r="H40" s="5" t="str">
        <f>IF($B40="N/A","N/A",IF(G40&gt;100,"No",IF(G40&lt;98,"No","Yes")))</f>
        <v>Yes</v>
      </c>
      <c r="I40" s="6">
        <v>-0.01</v>
      </c>
      <c r="J40" s="6">
        <v>-0.182</v>
      </c>
      <c r="K40" s="85" t="str">
        <f t="shared" si="6"/>
        <v>Yes</v>
      </c>
    </row>
    <row r="41" spans="1:11" x14ac:dyDescent="0.25">
      <c r="A41" s="104" t="s">
        <v>44</v>
      </c>
      <c r="B41" s="21" t="s">
        <v>213</v>
      </c>
      <c r="C41" s="44">
        <v>87.832810284999994</v>
      </c>
      <c r="D41" s="5" t="str">
        <f t="shared" si="7"/>
        <v>N/A</v>
      </c>
      <c r="E41" s="4">
        <v>81.461111462999995</v>
      </c>
      <c r="F41" s="5" t="str">
        <f t="shared" ref="F41:F47" si="8">IF($B41="N/A","N/A",IF(E41&gt;15,"No",IF(E41&lt;-15,"No","Yes")))</f>
        <v>N/A</v>
      </c>
      <c r="G41" s="4">
        <v>76.347936458999996</v>
      </c>
      <c r="H41" s="5" t="str">
        <f t="shared" ref="H41:H47" si="9">IF($B41="N/A","N/A",IF(G41&gt;15,"No",IF(G41&lt;-15,"No","Yes")))</f>
        <v>N/A</v>
      </c>
      <c r="I41" s="6">
        <v>-7.25</v>
      </c>
      <c r="J41" s="6">
        <v>-6.28</v>
      </c>
      <c r="K41" s="85" t="str">
        <f t="shared" si="6"/>
        <v>Yes</v>
      </c>
    </row>
    <row r="42" spans="1:11" x14ac:dyDescent="0.25">
      <c r="A42" s="104" t="s">
        <v>45</v>
      </c>
      <c r="B42" s="21" t="s">
        <v>213</v>
      </c>
      <c r="C42" s="44">
        <v>12.167189714999999</v>
      </c>
      <c r="D42" s="5" t="str">
        <f t="shared" si="7"/>
        <v>N/A</v>
      </c>
      <c r="E42" s="4">
        <v>18.538888536999998</v>
      </c>
      <c r="F42" s="5" t="str">
        <f t="shared" si="8"/>
        <v>N/A</v>
      </c>
      <c r="G42" s="4">
        <v>23.652063541</v>
      </c>
      <c r="H42" s="5" t="str">
        <f t="shared" si="9"/>
        <v>N/A</v>
      </c>
      <c r="I42" s="6">
        <v>52.37</v>
      </c>
      <c r="J42" s="6">
        <v>27.58</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1750</v>
      </c>
      <c r="J43" s="6" t="s">
        <v>1750</v>
      </c>
      <c r="K43" s="85" t="str">
        <f t="shared" si="6"/>
        <v>N/A</v>
      </c>
    </row>
    <row r="44" spans="1:11" x14ac:dyDescent="0.25">
      <c r="A44" s="104" t="s">
        <v>908</v>
      </c>
      <c r="B44" s="21" t="s">
        <v>213</v>
      </c>
      <c r="C44" s="44">
        <v>91.462777270999993</v>
      </c>
      <c r="D44" s="5" t="str">
        <f t="shared" si="7"/>
        <v>N/A</v>
      </c>
      <c r="E44" s="4">
        <v>91.807006435999995</v>
      </c>
      <c r="F44" s="5" t="str">
        <f t="shared" si="8"/>
        <v>N/A</v>
      </c>
      <c r="G44" s="4">
        <v>91.727191509999997</v>
      </c>
      <c r="H44" s="5" t="str">
        <f t="shared" si="9"/>
        <v>N/A</v>
      </c>
      <c r="I44" s="6">
        <v>0.37640000000000001</v>
      </c>
      <c r="J44" s="6">
        <v>-8.6999999999999994E-2</v>
      </c>
      <c r="K44" s="85" t="str">
        <f>IF(J44="Div by 0", "N/A", IF(J44="N/A","N/A", IF(J44&gt;30, "No", IF(J44&lt;-30, "No", "Yes"))))</f>
        <v>Yes</v>
      </c>
    </row>
    <row r="45" spans="1:11" x14ac:dyDescent="0.25">
      <c r="A45" s="104" t="s">
        <v>909</v>
      </c>
      <c r="B45" s="21" t="s">
        <v>213</v>
      </c>
      <c r="C45" s="44">
        <v>8.5372227286999998</v>
      </c>
      <c r="D45" s="5" t="str">
        <f t="shared" si="7"/>
        <v>N/A</v>
      </c>
      <c r="E45" s="4">
        <v>8.1929935644</v>
      </c>
      <c r="F45" s="5" t="str">
        <f t="shared" si="8"/>
        <v>N/A</v>
      </c>
      <c r="G45" s="4">
        <v>8.2728084897999992</v>
      </c>
      <c r="H45" s="5" t="str">
        <f t="shared" si="9"/>
        <v>N/A</v>
      </c>
      <c r="I45" s="6">
        <v>-4.03</v>
      </c>
      <c r="J45" s="6">
        <v>0.97419999999999995</v>
      </c>
      <c r="K45" s="85" t="str">
        <f>IF(J45="Div by 0", "N/A", IF(J45="N/A","N/A", IF(J45&gt;30, "No", IF(J45&lt;-30, "No", "Yes"))))</f>
        <v>Yes</v>
      </c>
    </row>
    <row r="46" spans="1:11" x14ac:dyDescent="0.25">
      <c r="A46" s="104" t="s">
        <v>932</v>
      </c>
      <c r="B46" s="21" t="s">
        <v>213</v>
      </c>
      <c r="C46" s="44">
        <v>0</v>
      </c>
      <c r="D46" s="5" t="str">
        <f t="shared" si="7"/>
        <v>N/A</v>
      </c>
      <c r="E46" s="4">
        <v>0</v>
      </c>
      <c r="F46" s="5" t="str">
        <f t="shared" si="8"/>
        <v>N/A</v>
      </c>
      <c r="G46" s="4">
        <v>0</v>
      </c>
      <c r="H46" s="5" t="str">
        <f t="shared" si="9"/>
        <v>N/A</v>
      </c>
      <c r="I46" s="6" t="s">
        <v>1750</v>
      </c>
      <c r="J46" s="6" t="s">
        <v>1750</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1750</v>
      </c>
      <c r="J47" s="95" t="s">
        <v>1750</v>
      </c>
      <c r="K47" s="96" t="str">
        <f>IF(J47="Div by 0", "N/A", IF(J47="N/A","N/A", IF(J47&gt;30, "No", IF(J47&lt;-30, "No", "Yes"))))</f>
        <v>N/A</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1750</v>
      </c>
      <c r="J6" s="6" t="s">
        <v>1750</v>
      </c>
      <c r="K6" s="85" t="str">
        <f t="shared" ref="K6:K15" si="3">IF(J6="Div by 0", "N/A", IF(J6="N/A","N/A", IF(J6&gt;30, "No", IF(J6&lt;-30, "No", "Yes"))))</f>
        <v>N/A</v>
      </c>
    </row>
    <row r="7" spans="1:11" x14ac:dyDescent="0.25">
      <c r="A7" s="105" t="s">
        <v>442</v>
      </c>
      <c r="B7" s="3" t="s">
        <v>213</v>
      </c>
      <c r="C7" s="44" t="s">
        <v>1750</v>
      </c>
      <c r="D7" s="5" t="str">
        <f t="shared" si="0"/>
        <v>N/A</v>
      </c>
      <c r="E7" s="44" t="s">
        <v>1750</v>
      </c>
      <c r="F7" s="5" t="str">
        <f t="shared" si="1"/>
        <v>N/A</v>
      </c>
      <c r="G7" s="44" t="s">
        <v>1750</v>
      </c>
      <c r="H7" s="5" t="str">
        <f t="shared" si="2"/>
        <v>N/A</v>
      </c>
      <c r="I7" s="6" t="s">
        <v>1750</v>
      </c>
      <c r="J7" s="6" t="s">
        <v>1750</v>
      </c>
      <c r="K7" s="85" t="str">
        <f t="shared" si="3"/>
        <v>N/A</v>
      </c>
    </row>
    <row r="8" spans="1:11" x14ac:dyDescent="0.25">
      <c r="A8" s="105" t="s">
        <v>443</v>
      </c>
      <c r="B8" s="3" t="s">
        <v>213</v>
      </c>
      <c r="C8" s="44" t="s">
        <v>1750</v>
      </c>
      <c r="D8" s="5" t="str">
        <f t="shared" si="0"/>
        <v>N/A</v>
      </c>
      <c r="E8" s="44" t="s">
        <v>1750</v>
      </c>
      <c r="F8" s="5" t="str">
        <f t="shared" si="1"/>
        <v>N/A</v>
      </c>
      <c r="G8" s="44" t="s">
        <v>1750</v>
      </c>
      <c r="H8" s="5" t="str">
        <f t="shared" si="2"/>
        <v>N/A</v>
      </c>
      <c r="I8" s="6" t="s">
        <v>1750</v>
      </c>
      <c r="J8" s="6" t="s">
        <v>1750</v>
      </c>
      <c r="K8" s="85" t="str">
        <f t="shared" si="3"/>
        <v>N/A</v>
      </c>
    </row>
    <row r="9" spans="1:11" x14ac:dyDescent="0.25">
      <c r="A9" s="105" t="s">
        <v>444</v>
      </c>
      <c r="B9" s="3" t="s">
        <v>213</v>
      </c>
      <c r="C9" s="44" t="s">
        <v>1750</v>
      </c>
      <c r="D9" s="5" t="str">
        <f t="shared" si="0"/>
        <v>N/A</v>
      </c>
      <c r="E9" s="44" t="s">
        <v>1750</v>
      </c>
      <c r="F9" s="5" t="str">
        <f t="shared" si="1"/>
        <v>N/A</v>
      </c>
      <c r="G9" s="44" t="s">
        <v>1750</v>
      </c>
      <c r="H9" s="5" t="str">
        <f t="shared" si="2"/>
        <v>N/A</v>
      </c>
      <c r="I9" s="6" t="s">
        <v>1750</v>
      </c>
      <c r="J9" s="6" t="s">
        <v>1750</v>
      </c>
      <c r="K9" s="85" t="str">
        <f t="shared" si="3"/>
        <v>N/A</v>
      </c>
    </row>
    <row r="10" spans="1:11" x14ac:dyDescent="0.25">
      <c r="A10" s="105" t="s">
        <v>445</v>
      </c>
      <c r="B10" s="3" t="s">
        <v>213</v>
      </c>
      <c r="C10" s="44" t="s">
        <v>1750</v>
      </c>
      <c r="D10" s="5" t="str">
        <f t="shared" si="0"/>
        <v>N/A</v>
      </c>
      <c r="E10" s="44" t="s">
        <v>1750</v>
      </c>
      <c r="F10" s="5" t="str">
        <f t="shared" si="1"/>
        <v>N/A</v>
      </c>
      <c r="G10" s="44" t="s">
        <v>1750</v>
      </c>
      <c r="H10" s="5" t="str">
        <f t="shared" si="2"/>
        <v>N/A</v>
      </c>
      <c r="I10" s="6" t="s">
        <v>1750</v>
      </c>
      <c r="J10" s="6" t="s">
        <v>1750</v>
      </c>
      <c r="K10" s="85" t="str">
        <f t="shared" si="3"/>
        <v>N/A</v>
      </c>
    </row>
    <row r="11" spans="1:11" ht="13" x14ac:dyDescent="0.3">
      <c r="A11" s="105" t="s">
        <v>1614</v>
      </c>
      <c r="B11" s="3" t="s">
        <v>213</v>
      </c>
      <c r="C11" s="44" t="s">
        <v>1750</v>
      </c>
      <c r="D11" s="5" t="str">
        <f t="shared" si="0"/>
        <v>N/A</v>
      </c>
      <c r="E11" s="44" t="s">
        <v>1750</v>
      </c>
      <c r="F11" s="5" t="str">
        <f t="shared" si="1"/>
        <v>N/A</v>
      </c>
      <c r="G11" s="44" t="s">
        <v>1750</v>
      </c>
      <c r="H11" s="5" t="str">
        <f t="shared" si="2"/>
        <v>N/A</v>
      </c>
      <c r="I11" s="6" t="s">
        <v>1750</v>
      </c>
      <c r="J11" s="6" t="s">
        <v>1750</v>
      </c>
      <c r="K11" s="85" t="str">
        <f t="shared" si="3"/>
        <v>N/A</v>
      </c>
    </row>
    <row r="12" spans="1:11" x14ac:dyDescent="0.25">
      <c r="A12" s="105" t="s">
        <v>16</v>
      </c>
      <c r="B12" s="3" t="s">
        <v>213</v>
      </c>
      <c r="C12" s="44" t="s">
        <v>1750</v>
      </c>
      <c r="D12" s="5" t="str">
        <f t="shared" si="0"/>
        <v>N/A</v>
      </c>
      <c r="E12" s="44" t="s">
        <v>1750</v>
      </c>
      <c r="F12" s="5" t="str">
        <f t="shared" si="1"/>
        <v>N/A</v>
      </c>
      <c r="G12" s="44" t="s">
        <v>1750</v>
      </c>
      <c r="H12" s="5" t="str">
        <f t="shared" si="2"/>
        <v>N/A</v>
      </c>
      <c r="I12" s="6" t="s">
        <v>1750</v>
      </c>
      <c r="J12" s="6" t="s">
        <v>1750</v>
      </c>
      <c r="K12" s="85" t="str">
        <f t="shared" si="3"/>
        <v>N/A</v>
      </c>
    </row>
    <row r="13" spans="1:11" x14ac:dyDescent="0.25">
      <c r="A13" s="105" t="s">
        <v>36</v>
      </c>
      <c r="B13" s="3" t="s">
        <v>213</v>
      </c>
      <c r="C13" s="44" t="s">
        <v>1750</v>
      </c>
      <c r="D13" s="5" t="str">
        <f t="shared" si="0"/>
        <v>N/A</v>
      </c>
      <c r="E13" s="44" t="s">
        <v>1750</v>
      </c>
      <c r="F13" s="5" t="str">
        <f t="shared" si="1"/>
        <v>N/A</v>
      </c>
      <c r="G13" s="44" t="s">
        <v>1750</v>
      </c>
      <c r="H13" s="5" t="str">
        <f t="shared" si="2"/>
        <v>N/A</v>
      </c>
      <c r="I13" s="6" t="s">
        <v>1750</v>
      </c>
      <c r="J13" s="6" t="s">
        <v>1750</v>
      </c>
      <c r="K13" s="85" t="str">
        <f t="shared" si="3"/>
        <v>N/A</v>
      </c>
    </row>
    <row r="14" spans="1:11" x14ac:dyDescent="0.25">
      <c r="A14" s="105" t="s">
        <v>37</v>
      </c>
      <c r="B14" s="3" t="s">
        <v>213</v>
      </c>
      <c r="C14" s="44" t="s">
        <v>1750</v>
      </c>
      <c r="D14" s="5" t="str">
        <f t="shared" si="0"/>
        <v>N/A</v>
      </c>
      <c r="E14" s="44" t="s">
        <v>1750</v>
      </c>
      <c r="F14" s="5" t="str">
        <f t="shared" si="1"/>
        <v>N/A</v>
      </c>
      <c r="G14" s="44" t="s">
        <v>1750</v>
      </c>
      <c r="H14" s="5" t="str">
        <f t="shared" si="2"/>
        <v>N/A</v>
      </c>
      <c r="I14" s="6" t="s">
        <v>1750</v>
      </c>
      <c r="J14" s="6" t="s">
        <v>1750</v>
      </c>
      <c r="K14" s="85" t="str">
        <f t="shared" si="3"/>
        <v>N/A</v>
      </c>
    </row>
    <row r="15" spans="1:11" x14ac:dyDescent="0.25">
      <c r="A15" s="105" t="s">
        <v>38</v>
      </c>
      <c r="B15" s="3" t="s">
        <v>213</v>
      </c>
      <c r="C15" s="44" t="s">
        <v>1750</v>
      </c>
      <c r="D15" s="5" t="str">
        <f t="shared" si="0"/>
        <v>N/A</v>
      </c>
      <c r="E15" s="44" t="s">
        <v>1750</v>
      </c>
      <c r="F15" s="5" t="str">
        <f t="shared" si="1"/>
        <v>N/A</v>
      </c>
      <c r="G15" s="44" t="s">
        <v>1750</v>
      </c>
      <c r="H15" s="5" t="str">
        <f t="shared" si="2"/>
        <v>N/A</v>
      </c>
      <c r="I15" s="6" t="s">
        <v>1750</v>
      </c>
      <c r="J15" s="6" t="s">
        <v>1750</v>
      </c>
      <c r="K15" s="85" t="str">
        <f t="shared" si="3"/>
        <v>N/A</v>
      </c>
    </row>
    <row r="16" spans="1:11" x14ac:dyDescent="0.25">
      <c r="A16" s="105" t="s">
        <v>376</v>
      </c>
      <c r="B16" s="3" t="s">
        <v>213</v>
      </c>
      <c r="C16" s="4" t="s">
        <v>1750</v>
      </c>
      <c r="D16" s="5" t="str">
        <f t="shared" ref="D16:D41" si="4">IF($B16="N/A","N/A",IF(C16&lt;0,"No","Yes"))</f>
        <v>N/A</v>
      </c>
      <c r="E16" s="4" t="s">
        <v>1750</v>
      </c>
      <c r="F16" s="5" t="str">
        <f t="shared" ref="F16:F41" si="5">IF($B16="N/A","N/A",IF(E16&lt;0,"No","Yes"))</f>
        <v>N/A</v>
      </c>
      <c r="G16" s="4" t="s">
        <v>1750</v>
      </c>
      <c r="H16" s="5" t="str">
        <f t="shared" ref="H16:H41" si="6">IF($B16="N/A","N/A",IF(G16&lt;0,"No","Yes"))</f>
        <v>N/A</v>
      </c>
      <c r="I16" s="6" t="s">
        <v>1750</v>
      </c>
      <c r="J16" s="6" t="s">
        <v>1750</v>
      </c>
      <c r="K16" s="85" t="str">
        <f t="shared" ref="K16:K41" si="7">IF(J16="Div by 0", "N/A", IF(J16="N/A","N/A", IF(J16&gt;30, "No", IF(J16&lt;-30, "No", "Yes"))))</f>
        <v>N/A</v>
      </c>
    </row>
    <row r="17" spans="1:11" x14ac:dyDescent="0.25">
      <c r="A17" s="105" t="s">
        <v>377</v>
      </c>
      <c r="B17" s="3" t="s">
        <v>213</v>
      </c>
      <c r="C17" s="4" t="s">
        <v>1750</v>
      </c>
      <c r="D17" s="5" t="str">
        <f t="shared" si="4"/>
        <v>N/A</v>
      </c>
      <c r="E17" s="4" t="s">
        <v>1750</v>
      </c>
      <c r="F17" s="5" t="str">
        <f t="shared" si="5"/>
        <v>N/A</v>
      </c>
      <c r="G17" s="4" t="s">
        <v>1750</v>
      </c>
      <c r="H17" s="5" t="str">
        <f t="shared" si="6"/>
        <v>N/A</v>
      </c>
      <c r="I17" s="6" t="s">
        <v>1750</v>
      </c>
      <c r="J17" s="6" t="s">
        <v>1750</v>
      </c>
      <c r="K17" s="85" t="str">
        <f t="shared" si="7"/>
        <v>N/A</v>
      </c>
    </row>
    <row r="18" spans="1:11" x14ac:dyDescent="0.25">
      <c r="A18" s="105" t="s">
        <v>378</v>
      </c>
      <c r="B18" s="3" t="s">
        <v>213</v>
      </c>
      <c r="C18" s="4" t="s">
        <v>1750</v>
      </c>
      <c r="D18" s="5" t="str">
        <f t="shared" si="4"/>
        <v>N/A</v>
      </c>
      <c r="E18" s="4" t="s">
        <v>1750</v>
      </c>
      <c r="F18" s="5" t="str">
        <f t="shared" si="5"/>
        <v>N/A</v>
      </c>
      <c r="G18" s="4" t="s">
        <v>1750</v>
      </c>
      <c r="H18" s="5" t="str">
        <f t="shared" si="6"/>
        <v>N/A</v>
      </c>
      <c r="I18" s="6" t="s">
        <v>1750</v>
      </c>
      <c r="J18" s="6" t="s">
        <v>1750</v>
      </c>
      <c r="K18" s="85" t="str">
        <f t="shared" si="7"/>
        <v>N/A</v>
      </c>
    </row>
    <row r="19" spans="1:11" x14ac:dyDescent="0.25">
      <c r="A19" s="105" t="s">
        <v>379</v>
      </c>
      <c r="B19" s="3" t="s">
        <v>213</v>
      </c>
      <c r="C19" s="4" t="s">
        <v>1750</v>
      </c>
      <c r="D19" s="5" t="str">
        <f t="shared" si="4"/>
        <v>N/A</v>
      </c>
      <c r="E19" s="4" t="s">
        <v>1750</v>
      </c>
      <c r="F19" s="5" t="str">
        <f t="shared" si="5"/>
        <v>N/A</v>
      </c>
      <c r="G19" s="4" t="s">
        <v>1750</v>
      </c>
      <c r="H19" s="5" t="str">
        <f t="shared" si="6"/>
        <v>N/A</v>
      </c>
      <c r="I19" s="6" t="s">
        <v>1750</v>
      </c>
      <c r="J19" s="6" t="s">
        <v>1750</v>
      </c>
      <c r="K19" s="85" t="str">
        <f t="shared" si="7"/>
        <v>N/A</v>
      </c>
    </row>
    <row r="20" spans="1:11" x14ac:dyDescent="0.25">
      <c r="A20" s="105" t="s">
        <v>380</v>
      </c>
      <c r="B20" s="3" t="s">
        <v>213</v>
      </c>
      <c r="C20" s="4" t="s">
        <v>1750</v>
      </c>
      <c r="D20" s="5" t="str">
        <f t="shared" si="4"/>
        <v>N/A</v>
      </c>
      <c r="E20" s="4" t="s">
        <v>1750</v>
      </c>
      <c r="F20" s="5" t="str">
        <f t="shared" si="5"/>
        <v>N/A</v>
      </c>
      <c r="G20" s="4" t="s">
        <v>1750</v>
      </c>
      <c r="H20" s="5" t="str">
        <f t="shared" si="6"/>
        <v>N/A</v>
      </c>
      <c r="I20" s="6" t="s">
        <v>1750</v>
      </c>
      <c r="J20" s="6" t="s">
        <v>1750</v>
      </c>
      <c r="K20" s="85" t="str">
        <f t="shared" si="7"/>
        <v>N/A</v>
      </c>
    </row>
    <row r="21" spans="1:11" x14ac:dyDescent="0.25">
      <c r="A21" s="105" t="s">
        <v>381</v>
      </c>
      <c r="B21" s="3" t="s">
        <v>213</v>
      </c>
      <c r="C21" s="4" t="s">
        <v>1750</v>
      </c>
      <c r="D21" s="5" t="str">
        <f t="shared" si="4"/>
        <v>N/A</v>
      </c>
      <c r="E21" s="4" t="s">
        <v>1750</v>
      </c>
      <c r="F21" s="5" t="str">
        <f t="shared" si="5"/>
        <v>N/A</v>
      </c>
      <c r="G21" s="4" t="s">
        <v>1750</v>
      </c>
      <c r="H21" s="5" t="str">
        <f t="shared" si="6"/>
        <v>N/A</v>
      </c>
      <c r="I21" s="6" t="s">
        <v>1750</v>
      </c>
      <c r="J21" s="6" t="s">
        <v>1750</v>
      </c>
      <c r="K21" s="85" t="str">
        <f t="shared" si="7"/>
        <v>N/A</v>
      </c>
    </row>
    <row r="22" spans="1:11" x14ac:dyDescent="0.25">
      <c r="A22" s="105" t="s">
        <v>382</v>
      </c>
      <c r="B22" s="3" t="s">
        <v>213</v>
      </c>
      <c r="C22" s="4" t="s">
        <v>1750</v>
      </c>
      <c r="D22" s="5" t="str">
        <f t="shared" si="4"/>
        <v>N/A</v>
      </c>
      <c r="E22" s="4" t="s">
        <v>1750</v>
      </c>
      <c r="F22" s="5" t="str">
        <f t="shared" si="5"/>
        <v>N/A</v>
      </c>
      <c r="G22" s="4" t="s">
        <v>1750</v>
      </c>
      <c r="H22" s="5" t="str">
        <f t="shared" si="6"/>
        <v>N/A</v>
      </c>
      <c r="I22" s="6" t="s">
        <v>1750</v>
      </c>
      <c r="J22" s="6" t="s">
        <v>1750</v>
      </c>
      <c r="K22" s="85" t="str">
        <f t="shared" si="7"/>
        <v>N/A</v>
      </c>
    </row>
    <row r="23" spans="1:11" x14ac:dyDescent="0.25">
      <c r="A23" s="105" t="s">
        <v>383</v>
      </c>
      <c r="B23" s="3" t="s">
        <v>213</v>
      </c>
      <c r="C23" s="4" t="s">
        <v>1750</v>
      </c>
      <c r="D23" s="5" t="str">
        <f t="shared" si="4"/>
        <v>N/A</v>
      </c>
      <c r="E23" s="4" t="s">
        <v>1750</v>
      </c>
      <c r="F23" s="5" t="str">
        <f t="shared" si="5"/>
        <v>N/A</v>
      </c>
      <c r="G23" s="4" t="s">
        <v>1750</v>
      </c>
      <c r="H23" s="5" t="str">
        <f t="shared" si="6"/>
        <v>N/A</v>
      </c>
      <c r="I23" s="6" t="s">
        <v>1750</v>
      </c>
      <c r="J23" s="6" t="s">
        <v>1750</v>
      </c>
      <c r="K23" s="85" t="str">
        <f t="shared" si="7"/>
        <v>N/A</v>
      </c>
    </row>
    <row r="24" spans="1:11" x14ac:dyDescent="0.25">
      <c r="A24" s="105" t="s">
        <v>384</v>
      </c>
      <c r="B24" s="3" t="s">
        <v>213</v>
      </c>
      <c r="C24" s="4" t="s">
        <v>1750</v>
      </c>
      <c r="D24" s="5" t="str">
        <f t="shared" si="4"/>
        <v>N/A</v>
      </c>
      <c r="E24" s="4" t="s">
        <v>1750</v>
      </c>
      <c r="F24" s="5" t="str">
        <f t="shared" si="5"/>
        <v>N/A</v>
      </c>
      <c r="G24" s="4" t="s">
        <v>1750</v>
      </c>
      <c r="H24" s="5" t="str">
        <f t="shared" si="6"/>
        <v>N/A</v>
      </c>
      <c r="I24" s="6" t="s">
        <v>1750</v>
      </c>
      <c r="J24" s="6" t="s">
        <v>1750</v>
      </c>
      <c r="K24" s="85" t="str">
        <f t="shared" si="7"/>
        <v>N/A</v>
      </c>
    </row>
    <row r="25" spans="1:11" x14ac:dyDescent="0.25">
      <c r="A25" s="105" t="s">
        <v>385</v>
      </c>
      <c r="B25" s="3" t="s">
        <v>213</v>
      </c>
      <c r="C25" s="4" t="s">
        <v>1750</v>
      </c>
      <c r="D25" s="5" t="str">
        <f t="shared" si="4"/>
        <v>N/A</v>
      </c>
      <c r="E25" s="4" t="s">
        <v>1750</v>
      </c>
      <c r="F25" s="5" t="str">
        <f t="shared" si="5"/>
        <v>N/A</v>
      </c>
      <c r="G25" s="4" t="s">
        <v>1750</v>
      </c>
      <c r="H25" s="5" t="str">
        <f t="shared" si="6"/>
        <v>N/A</v>
      </c>
      <c r="I25" s="6" t="s">
        <v>1750</v>
      </c>
      <c r="J25" s="6" t="s">
        <v>1750</v>
      </c>
      <c r="K25" s="85" t="str">
        <f t="shared" si="7"/>
        <v>N/A</v>
      </c>
    </row>
    <row r="26" spans="1:11" x14ac:dyDescent="0.25">
      <c r="A26" s="105" t="s">
        <v>386</v>
      </c>
      <c r="B26" s="3" t="s">
        <v>213</v>
      </c>
      <c r="C26" s="4" t="s">
        <v>1750</v>
      </c>
      <c r="D26" s="5" t="str">
        <f t="shared" si="4"/>
        <v>N/A</v>
      </c>
      <c r="E26" s="4" t="s">
        <v>1750</v>
      </c>
      <c r="F26" s="5" t="str">
        <f t="shared" si="5"/>
        <v>N/A</v>
      </c>
      <c r="G26" s="4" t="s">
        <v>1750</v>
      </c>
      <c r="H26" s="5" t="str">
        <f t="shared" si="6"/>
        <v>N/A</v>
      </c>
      <c r="I26" s="6" t="s">
        <v>1750</v>
      </c>
      <c r="J26" s="6" t="s">
        <v>1750</v>
      </c>
      <c r="K26" s="85" t="str">
        <f t="shared" si="7"/>
        <v>N/A</v>
      </c>
    </row>
    <row r="27" spans="1:11" x14ac:dyDescent="0.25">
      <c r="A27" s="105" t="s">
        <v>387</v>
      </c>
      <c r="B27" s="3" t="s">
        <v>213</v>
      </c>
      <c r="C27" s="4" t="s">
        <v>1750</v>
      </c>
      <c r="D27" s="5" t="str">
        <f t="shared" si="4"/>
        <v>N/A</v>
      </c>
      <c r="E27" s="4" t="s">
        <v>1750</v>
      </c>
      <c r="F27" s="5" t="str">
        <f t="shared" si="5"/>
        <v>N/A</v>
      </c>
      <c r="G27" s="4" t="s">
        <v>1750</v>
      </c>
      <c r="H27" s="5" t="str">
        <f t="shared" si="6"/>
        <v>N/A</v>
      </c>
      <c r="I27" s="6" t="s">
        <v>1750</v>
      </c>
      <c r="J27" s="6" t="s">
        <v>1750</v>
      </c>
      <c r="K27" s="85" t="str">
        <f t="shared" si="7"/>
        <v>N/A</v>
      </c>
    </row>
    <row r="28" spans="1:11" x14ac:dyDescent="0.25">
      <c r="A28" s="105" t="s">
        <v>388</v>
      </c>
      <c r="B28" s="3" t="s">
        <v>213</v>
      </c>
      <c r="C28" s="4" t="s">
        <v>1750</v>
      </c>
      <c r="D28" s="5" t="str">
        <f t="shared" si="4"/>
        <v>N/A</v>
      </c>
      <c r="E28" s="4" t="s">
        <v>1750</v>
      </c>
      <c r="F28" s="5" t="str">
        <f t="shared" si="5"/>
        <v>N/A</v>
      </c>
      <c r="G28" s="4" t="s">
        <v>1750</v>
      </c>
      <c r="H28" s="5" t="str">
        <f t="shared" si="6"/>
        <v>N/A</v>
      </c>
      <c r="I28" s="6" t="s">
        <v>1750</v>
      </c>
      <c r="J28" s="6" t="s">
        <v>1750</v>
      </c>
      <c r="K28" s="85" t="str">
        <f t="shared" si="7"/>
        <v>N/A</v>
      </c>
    </row>
    <row r="29" spans="1:11" x14ac:dyDescent="0.25">
      <c r="A29" s="105" t="s">
        <v>389</v>
      </c>
      <c r="B29" s="3" t="s">
        <v>213</v>
      </c>
      <c r="C29" s="4" t="s">
        <v>1750</v>
      </c>
      <c r="D29" s="5" t="str">
        <f t="shared" si="4"/>
        <v>N/A</v>
      </c>
      <c r="E29" s="4" t="s">
        <v>1750</v>
      </c>
      <c r="F29" s="5" t="str">
        <f t="shared" si="5"/>
        <v>N/A</v>
      </c>
      <c r="G29" s="4" t="s">
        <v>1750</v>
      </c>
      <c r="H29" s="5" t="str">
        <f t="shared" si="6"/>
        <v>N/A</v>
      </c>
      <c r="I29" s="6" t="s">
        <v>1750</v>
      </c>
      <c r="J29" s="6" t="s">
        <v>1750</v>
      </c>
      <c r="K29" s="85" t="str">
        <f t="shared" si="7"/>
        <v>N/A</v>
      </c>
    </row>
    <row r="30" spans="1:11" x14ac:dyDescent="0.25">
      <c r="A30" s="105" t="s">
        <v>390</v>
      </c>
      <c r="B30" s="3" t="s">
        <v>213</v>
      </c>
      <c r="C30" s="4" t="s">
        <v>1750</v>
      </c>
      <c r="D30" s="5" t="str">
        <f t="shared" si="4"/>
        <v>N/A</v>
      </c>
      <c r="E30" s="4" t="s">
        <v>1750</v>
      </c>
      <c r="F30" s="5" t="str">
        <f t="shared" si="5"/>
        <v>N/A</v>
      </c>
      <c r="G30" s="4" t="s">
        <v>1750</v>
      </c>
      <c r="H30" s="5" t="str">
        <f t="shared" si="6"/>
        <v>N/A</v>
      </c>
      <c r="I30" s="6" t="s">
        <v>1750</v>
      </c>
      <c r="J30" s="6" t="s">
        <v>1750</v>
      </c>
      <c r="K30" s="85" t="str">
        <f t="shared" si="7"/>
        <v>N/A</v>
      </c>
    </row>
    <row r="31" spans="1:11" x14ac:dyDescent="0.25">
      <c r="A31" s="105" t="s">
        <v>391</v>
      </c>
      <c r="B31" s="3" t="s">
        <v>213</v>
      </c>
      <c r="C31" s="4" t="s">
        <v>1750</v>
      </c>
      <c r="D31" s="5" t="str">
        <f t="shared" si="4"/>
        <v>N/A</v>
      </c>
      <c r="E31" s="4" t="s">
        <v>1750</v>
      </c>
      <c r="F31" s="5" t="str">
        <f t="shared" si="5"/>
        <v>N/A</v>
      </c>
      <c r="G31" s="4" t="s">
        <v>1750</v>
      </c>
      <c r="H31" s="5" t="str">
        <f t="shared" si="6"/>
        <v>N/A</v>
      </c>
      <c r="I31" s="6" t="s">
        <v>1750</v>
      </c>
      <c r="J31" s="6" t="s">
        <v>1750</v>
      </c>
      <c r="K31" s="85" t="str">
        <f t="shared" si="7"/>
        <v>N/A</v>
      </c>
    </row>
    <row r="32" spans="1:11" x14ac:dyDescent="0.25">
      <c r="A32" s="105" t="s">
        <v>392</v>
      </c>
      <c r="B32" s="3" t="s">
        <v>213</v>
      </c>
      <c r="C32" s="4" t="s">
        <v>1750</v>
      </c>
      <c r="D32" s="5" t="str">
        <f t="shared" si="4"/>
        <v>N/A</v>
      </c>
      <c r="E32" s="4" t="s">
        <v>1750</v>
      </c>
      <c r="F32" s="5" t="str">
        <f t="shared" si="5"/>
        <v>N/A</v>
      </c>
      <c r="G32" s="4" t="s">
        <v>1750</v>
      </c>
      <c r="H32" s="5" t="str">
        <f t="shared" si="6"/>
        <v>N/A</v>
      </c>
      <c r="I32" s="6" t="s">
        <v>1750</v>
      </c>
      <c r="J32" s="6" t="s">
        <v>1750</v>
      </c>
      <c r="K32" s="85" t="str">
        <f t="shared" si="7"/>
        <v>N/A</v>
      </c>
    </row>
    <row r="33" spans="1:11" x14ac:dyDescent="0.25">
      <c r="A33" s="105" t="s">
        <v>393</v>
      </c>
      <c r="B33" s="3" t="s">
        <v>213</v>
      </c>
      <c r="C33" s="4" t="s">
        <v>1750</v>
      </c>
      <c r="D33" s="5" t="str">
        <f t="shared" si="4"/>
        <v>N/A</v>
      </c>
      <c r="E33" s="4" t="s">
        <v>1750</v>
      </c>
      <c r="F33" s="5" t="str">
        <f t="shared" si="5"/>
        <v>N/A</v>
      </c>
      <c r="G33" s="4" t="s">
        <v>1750</v>
      </c>
      <c r="H33" s="5" t="str">
        <f t="shared" si="6"/>
        <v>N/A</v>
      </c>
      <c r="I33" s="6" t="s">
        <v>1750</v>
      </c>
      <c r="J33" s="6" t="s">
        <v>1750</v>
      </c>
      <c r="K33" s="85" t="str">
        <f t="shared" si="7"/>
        <v>N/A</v>
      </c>
    </row>
    <row r="34" spans="1:11" x14ac:dyDescent="0.25">
      <c r="A34" s="105" t="s">
        <v>394</v>
      </c>
      <c r="B34" s="3" t="s">
        <v>213</v>
      </c>
      <c r="C34" s="4" t="s">
        <v>1750</v>
      </c>
      <c r="D34" s="5" t="str">
        <f t="shared" si="4"/>
        <v>N/A</v>
      </c>
      <c r="E34" s="4" t="s">
        <v>1750</v>
      </c>
      <c r="F34" s="5" t="str">
        <f t="shared" si="5"/>
        <v>N/A</v>
      </c>
      <c r="G34" s="4" t="s">
        <v>1750</v>
      </c>
      <c r="H34" s="5" t="str">
        <f t="shared" si="6"/>
        <v>N/A</v>
      </c>
      <c r="I34" s="6" t="s">
        <v>1750</v>
      </c>
      <c r="J34" s="6" t="s">
        <v>1750</v>
      </c>
      <c r="K34" s="85" t="str">
        <f t="shared" si="7"/>
        <v>N/A</v>
      </c>
    </row>
    <row r="35" spans="1:11" x14ac:dyDescent="0.25">
      <c r="A35" s="105" t="s">
        <v>395</v>
      </c>
      <c r="B35" s="3" t="s">
        <v>213</v>
      </c>
      <c r="C35" s="4" t="s">
        <v>1750</v>
      </c>
      <c r="D35" s="5" t="str">
        <f t="shared" si="4"/>
        <v>N/A</v>
      </c>
      <c r="E35" s="4" t="s">
        <v>1750</v>
      </c>
      <c r="F35" s="5" t="str">
        <f t="shared" si="5"/>
        <v>N/A</v>
      </c>
      <c r="G35" s="4" t="s">
        <v>1750</v>
      </c>
      <c r="H35" s="5" t="str">
        <f t="shared" si="6"/>
        <v>N/A</v>
      </c>
      <c r="I35" s="6" t="s">
        <v>1750</v>
      </c>
      <c r="J35" s="6" t="s">
        <v>1750</v>
      </c>
      <c r="K35" s="85" t="str">
        <f t="shared" si="7"/>
        <v>N/A</v>
      </c>
    </row>
    <row r="36" spans="1:11" x14ac:dyDescent="0.25">
      <c r="A36" s="105" t="s">
        <v>396</v>
      </c>
      <c r="B36" s="3" t="s">
        <v>213</v>
      </c>
      <c r="C36" s="4" t="s">
        <v>1750</v>
      </c>
      <c r="D36" s="5" t="str">
        <f t="shared" si="4"/>
        <v>N/A</v>
      </c>
      <c r="E36" s="4" t="s">
        <v>1750</v>
      </c>
      <c r="F36" s="5" t="str">
        <f t="shared" si="5"/>
        <v>N/A</v>
      </c>
      <c r="G36" s="4" t="s">
        <v>1750</v>
      </c>
      <c r="H36" s="5" t="str">
        <f t="shared" si="6"/>
        <v>N/A</v>
      </c>
      <c r="I36" s="6" t="s">
        <v>1750</v>
      </c>
      <c r="J36" s="6" t="s">
        <v>1750</v>
      </c>
      <c r="K36" s="85" t="str">
        <f t="shared" si="7"/>
        <v>N/A</v>
      </c>
    </row>
    <row r="37" spans="1:11" x14ac:dyDescent="0.25">
      <c r="A37" s="105" t="s">
        <v>397</v>
      </c>
      <c r="B37" s="3" t="s">
        <v>213</v>
      </c>
      <c r="C37" s="4" t="s">
        <v>1750</v>
      </c>
      <c r="D37" s="5" t="str">
        <f t="shared" si="4"/>
        <v>N/A</v>
      </c>
      <c r="E37" s="4" t="s">
        <v>1750</v>
      </c>
      <c r="F37" s="5" t="str">
        <f t="shared" si="5"/>
        <v>N/A</v>
      </c>
      <c r="G37" s="4" t="s">
        <v>1750</v>
      </c>
      <c r="H37" s="5" t="str">
        <f t="shared" si="6"/>
        <v>N/A</v>
      </c>
      <c r="I37" s="6" t="s">
        <v>1750</v>
      </c>
      <c r="J37" s="6" t="s">
        <v>1750</v>
      </c>
      <c r="K37" s="85" t="str">
        <f t="shared" si="7"/>
        <v>N/A</v>
      </c>
    </row>
    <row r="38" spans="1:11" x14ac:dyDescent="0.25">
      <c r="A38" s="105" t="s">
        <v>398</v>
      </c>
      <c r="B38" s="3" t="s">
        <v>213</v>
      </c>
      <c r="C38" s="4" t="s">
        <v>1750</v>
      </c>
      <c r="D38" s="5" t="str">
        <f t="shared" si="4"/>
        <v>N/A</v>
      </c>
      <c r="E38" s="4" t="s">
        <v>1750</v>
      </c>
      <c r="F38" s="5" t="str">
        <f t="shared" si="5"/>
        <v>N/A</v>
      </c>
      <c r="G38" s="4" t="s">
        <v>1750</v>
      </c>
      <c r="H38" s="5" t="str">
        <f t="shared" si="6"/>
        <v>N/A</v>
      </c>
      <c r="I38" s="6" t="s">
        <v>1750</v>
      </c>
      <c r="J38" s="6" t="s">
        <v>1750</v>
      </c>
      <c r="K38" s="85" t="str">
        <f t="shared" si="7"/>
        <v>N/A</v>
      </c>
    </row>
    <row r="39" spans="1:11" x14ac:dyDescent="0.25">
      <c r="A39" s="105" t="s">
        <v>399</v>
      </c>
      <c r="B39" s="3" t="s">
        <v>213</v>
      </c>
      <c r="C39" s="4" t="s">
        <v>1750</v>
      </c>
      <c r="D39" s="5" t="str">
        <f t="shared" si="4"/>
        <v>N/A</v>
      </c>
      <c r="E39" s="4" t="s">
        <v>1750</v>
      </c>
      <c r="F39" s="5" t="str">
        <f t="shared" si="5"/>
        <v>N/A</v>
      </c>
      <c r="G39" s="4" t="s">
        <v>1750</v>
      </c>
      <c r="H39" s="5" t="str">
        <f t="shared" si="6"/>
        <v>N/A</v>
      </c>
      <c r="I39" s="6" t="s">
        <v>1750</v>
      </c>
      <c r="J39" s="6" t="s">
        <v>1750</v>
      </c>
      <c r="K39" s="85" t="str">
        <f t="shared" si="7"/>
        <v>N/A</v>
      </c>
    </row>
    <row r="40" spans="1:11" x14ac:dyDescent="0.25">
      <c r="A40" s="105" t="s">
        <v>400</v>
      </c>
      <c r="B40" s="3" t="s">
        <v>213</v>
      </c>
      <c r="C40" s="4" t="s">
        <v>1750</v>
      </c>
      <c r="D40" s="5" t="str">
        <f t="shared" si="4"/>
        <v>N/A</v>
      </c>
      <c r="E40" s="4" t="s">
        <v>1750</v>
      </c>
      <c r="F40" s="5" t="str">
        <f t="shared" si="5"/>
        <v>N/A</v>
      </c>
      <c r="G40" s="4" t="s">
        <v>1750</v>
      </c>
      <c r="H40" s="5" t="str">
        <f t="shared" si="6"/>
        <v>N/A</v>
      </c>
      <c r="I40" s="6" t="s">
        <v>1750</v>
      </c>
      <c r="J40" s="6" t="s">
        <v>1750</v>
      </c>
      <c r="K40" s="85" t="str">
        <f t="shared" si="7"/>
        <v>N/A</v>
      </c>
    </row>
    <row r="41" spans="1:11" x14ac:dyDescent="0.25">
      <c r="A41" s="105" t="s">
        <v>401</v>
      </c>
      <c r="B41" s="3" t="s">
        <v>213</v>
      </c>
      <c r="C41" s="4" t="s">
        <v>1750</v>
      </c>
      <c r="D41" s="5" t="str">
        <f t="shared" si="4"/>
        <v>N/A</v>
      </c>
      <c r="E41" s="4" t="s">
        <v>1750</v>
      </c>
      <c r="F41" s="5" t="str">
        <f t="shared" si="5"/>
        <v>N/A</v>
      </c>
      <c r="G41" s="4" t="s">
        <v>1750</v>
      </c>
      <c r="H41" s="5" t="str">
        <f t="shared" si="6"/>
        <v>N/A</v>
      </c>
      <c r="I41" s="6" t="s">
        <v>1750</v>
      </c>
      <c r="J41" s="6" t="s">
        <v>1750</v>
      </c>
      <c r="K41" s="85" t="str">
        <f t="shared" si="7"/>
        <v>N/A</v>
      </c>
    </row>
    <row r="42" spans="1:11" x14ac:dyDescent="0.25">
      <c r="A42" s="105" t="s">
        <v>32</v>
      </c>
      <c r="B42" s="3" t="s">
        <v>213</v>
      </c>
      <c r="C42" s="4" t="s">
        <v>1750</v>
      </c>
      <c r="D42" s="5" t="str">
        <f t="shared" ref="D42:D51" si="8">IF($B42="N/A","N/A",IF(C42&lt;0,"No","Yes"))</f>
        <v>N/A</v>
      </c>
      <c r="E42" s="4" t="s">
        <v>1750</v>
      </c>
      <c r="F42" s="5" t="str">
        <f t="shared" ref="F42:F51" si="9">IF($B42="N/A","N/A",IF(E42&lt;0,"No","Yes"))</f>
        <v>N/A</v>
      </c>
      <c r="G42" s="4" t="s">
        <v>1750</v>
      </c>
      <c r="H42" s="5" t="str">
        <f t="shared" ref="H42:H51" si="10">IF($B42="N/A","N/A",IF(G42&lt;0,"No","Yes"))</f>
        <v>N/A</v>
      </c>
      <c r="I42" s="6" t="s">
        <v>1750</v>
      </c>
      <c r="J42" s="6" t="s">
        <v>1750</v>
      </c>
      <c r="K42" s="85" t="str">
        <f t="shared" ref="K42:K51" si="11">IF(J42="Div by 0", "N/A", IF(J42="N/A","N/A", IF(J42&gt;30, "No", IF(J42&lt;-30, "No", "Yes"))))</f>
        <v>N/A</v>
      </c>
    </row>
    <row r="43" spans="1:11" x14ac:dyDescent="0.25">
      <c r="A43" s="105" t="s">
        <v>39</v>
      </c>
      <c r="B43" s="3" t="s">
        <v>213</v>
      </c>
      <c r="C43" s="4" t="s">
        <v>1750</v>
      </c>
      <c r="D43" s="5" t="str">
        <f t="shared" si="8"/>
        <v>N/A</v>
      </c>
      <c r="E43" s="4" t="s">
        <v>1750</v>
      </c>
      <c r="F43" s="5" t="str">
        <f t="shared" si="9"/>
        <v>N/A</v>
      </c>
      <c r="G43" s="4" t="s">
        <v>1750</v>
      </c>
      <c r="H43" s="5" t="str">
        <f t="shared" si="10"/>
        <v>N/A</v>
      </c>
      <c r="I43" s="6" t="s">
        <v>1750</v>
      </c>
      <c r="J43" s="6" t="s">
        <v>1750</v>
      </c>
      <c r="K43" s="85" t="str">
        <f t="shared" si="11"/>
        <v>N/A</v>
      </c>
    </row>
    <row r="44" spans="1:11" x14ac:dyDescent="0.25">
      <c r="A44" s="105" t="s">
        <v>40</v>
      </c>
      <c r="B44" s="3" t="s">
        <v>213</v>
      </c>
      <c r="C44" s="4" t="s">
        <v>1750</v>
      </c>
      <c r="D44" s="5" t="str">
        <f t="shared" si="8"/>
        <v>N/A</v>
      </c>
      <c r="E44" s="4" t="s">
        <v>1750</v>
      </c>
      <c r="F44" s="5" t="str">
        <f t="shared" si="9"/>
        <v>N/A</v>
      </c>
      <c r="G44" s="4" t="s">
        <v>1750</v>
      </c>
      <c r="H44" s="5" t="str">
        <f t="shared" si="10"/>
        <v>N/A</v>
      </c>
      <c r="I44" s="6" t="s">
        <v>1750</v>
      </c>
      <c r="J44" s="6" t="s">
        <v>1750</v>
      </c>
      <c r="K44" s="85" t="str">
        <f t="shared" si="11"/>
        <v>N/A</v>
      </c>
    </row>
    <row r="45" spans="1:11" x14ac:dyDescent="0.25">
      <c r="A45" s="105" t="s">
        <v>163</v>
      </c>
      <c r="B45" s="3" t="s">
        <v>213</v>
      </c>
      <c r="C45" s="4" t="s">
        <v>1750</v>
      </c>
      <c r="D45" s="5" t="str">
        <f t="shared" si="8"/>
        <v>N/A</v>
      </c>
      <c r="E45" s="4" t="s">
        <v>1750</v>
      </c>
      <c r="F45" s="5" t="str">
        <f t="shared" si="9"/>
        <v>N/A</v>
      </c>
      <c r="G45" s="4" t="s">
        <v>1750</v>
      </c>
      <c r="H45" s="5" t="str">
        <f t="shared" si="10"/>
        <v>N/A</v>
      </c>
      <c r="I45" s="6" t="s">
        <v>1750</v>
      </c>
      <c r="J45" s="6" t="s">
        <v>1750</v>
      </c>
      <c r="K45" s="85" t="str">
        <f t="shared" si="11"/>
        <v>N/A</v>
      </c>
    </row>
    <row r="46" spans="1:11" x14ac:dyDescent="0.25">
      <c r="A46" s="105" t="s">
        <v>41</v>
      </c>
      <c r="B46" s="3" t="s">
        <v>213</v>
      </c>
      <c r="C46" s="4" t="s">
        <v>1750</v>
      </c>
      <c r="D46" s="5" t="str">
        <f t="shared" si="8"/>
        <v>N/A</v>
      </c>
      <c r="E46" s="4" t="s">
        <v>1750</v>
      </c>
      <c r="F46" s="5" t="str">
        <f t="shared" si="9"/>
        <v>N/A</v>
      </c>
      <c r="G46" s="4" t="s">
        <v>1750</v>
      </c>
      <c r="H46" s="5" t="str">
        <f t="shared" si="10"/>
        <v>N/A</v>
      </c>
      <c r="I46" s="6" t="s">
        <v>1750</v>
      </c>
      <c r="J46" s="6" t="s">
        <v>1750</v>
      </c>
      <c r="K46" s="85" t="str">
        <f t="shared" si="11"/>
        <v>N/A</v>
      </c>
    </row>
    <row r="47" spans="1:11" x14ac:dyDescent="0.25">
      <c r="A47" s="105" t="s">
        <v>42</v>
      </c>
      <c r="B47" s="3" t="s">
        <v>213</v>
      </c>
      <c r="C47" s="4" t="s">
        <v>1750</v>
      </c>
      <c r="D47" s="5" t="str">
        <f t="shared" si="8"/>
        <v>N/A</v>
      </c>
      <c r="E47" s="4" t="s">
        <v>1750</v>
      </c>
      <c r="F47" s="5" t="str">
        <f t="shared" si="9"/>
        <v>N/A</v>
      </c>
      <c r="G47" s="4" t="s">
        <v>1750</v>
      </c>
      <c r="H47" s="5" t="str">
        <f t="shared" si="10"/>
        <v>N/A</v>
      </c>
      <c r="I47" s="6" t="s">
        <v>1750</v>
      </c>
      <c r="J47" s="6" t="s">
        <v>1750</v>
      </c>
      <c r="K47" s="85" t="str">
        <f t="shared" si="11"/>
        <v>N/A</v>
      </c>
    </row>
    <row r="48" spans="1:11" x14ac:dyDescent="0.25">
      <c r="A48" s="105" t="s">
        <v>43</v>
      </c>
      <c r="B48" s="3" t="s">
        <v>213</v>
      </c>
      <c r="C48" s="4" t="s">
        <v>1750</v>
      </c>
      <c r="D48" s="5" t="str">
        <f t="shared" si="8"/>
        <v>N/A</v>
      </c>
      <c r="E48" s="4" t="s">
        <v>1750</v>
      </c>
      <c r="F48" s="5" t="str">
        <f t="shared" si="9"/>
        <v>N/A</v>
      </c>
      <c r="G48" s="4" t="s">
        <v>1750</v>
      </c>
      <c r="H48" s="5" t="str">
        <f t="shared" si="10"/>
        <v>N/A</v>
      </c>
      <c r="I48" s="6" t="s">
        <v>1750</v>
      </c>
      <c r="J48" s="6" t="s">
        <v>1750</v>
      </c>
      <c r="K48" s="85" t="str">
        <f t="shared" si="11"/>
        <v>N/A</v>
      </c>
    </row>
    <row r="49" spans="1:12" x14ac:dyDescent="0.25">
      <c r="A49" s="105" t="s">
        <v>44</v>
      </c>
      <c r="B49" s="3" t="s">
        <v>213</v>
      </c>
      <c r="C49" s="4" t="s">
        <v>1750</v>
      </c>
      <c r="D49" s="5" t="str">
        <f t="shared" si="8"/>
        <v>N/A</v>
      </c>
      <c r="E49" s="4" t="s">
        <v>1750</v>
      </c>
      <c r="F49" s="5" t="str">
        <f t="shared" si="9"/>
        <v>N/A</v>
      </c>
      <c r="G49" s="4" t="s">
        <v>1750</v>
      </c>
      <c r="H49" s="5" t="str">
        <f t="shared" si="10"/>
        <v>N/A</v>
      </c>
      <c r="I49" s="6" t="s">
        <v>1750</v>
      </c>
      <c r="J49" s="6" t="s">
        <v>1750</v>
      </c>
      <c r="K49" s="85" t="str">
        <f t="shared" si="11"/>
        <v>N/A</v>
      </c>
    </row>
    <row r="50" spans="1:12" x14ac:dyDescent="0.25">
      <c r="A50" s="105" t="s">
        <v>45</v>
      </c>
      <c r="B50" s="3" t="s">
        <v>213</v>
      </c>
      <c r="C50" s="4" t="s">
        <v>1750</v>
      </c>
      <c r="D50" s="5" t="str">
        <f t="shared" si="8"/>
        <v>N/A</v>
      </c>
      <c r="E50" s="4" t="s">
        <v>1750</v>
      </c>
      <c r="F50" s="5" t="str">
        <f t="shared" si="9"/>
        <v>N/A</v>
      </c>
      <c r="G50" s="4" t="s">
        <v>1750</v>
      </c>
      <c r="H50" s="5" t="str">
        <f t="shared" si="10"/>
        <v>N/A</v>
      </c>
      <c r="I50" s="6" t="s">
        <v>1750</v>
      </c>
      <c r="J50" s="6" t="s">
        <v>1750</v>
      </c>
      <c r="K50" s="85" t="str">
        <f t="shared" si="11"/>
        <v>N/A</v>
      </c>
    </row>
    <row r="51" spans="1:12" x14ac:dyDescent="0.25">
      <c r="A51" s="105" t="s">
        <v>50</v>
      </c>
      <c r="B51" s="3" t="s">
        <v>213</v>
      </c>
      <c r="C51" s="4" t="s">
        <v>1750</v>
      </c>
      <c r="D51" s="5" t="str">
        <f t="shared" si="8"/>
        <v>N/A</v>
      </c>
      <c r="E51" s="4" t="s">
        <v>1750</v>
      </c>
      <c r="F51" s="5" t="str">
        <f t="shared" si="9"/>
        <v>N/A</v>
      </c>
      <c r="G51" s="4" t="s">
        <v>1750</v>
      </c>
      <c r="H51" s="5" t="str">
        <f t="shared" si="10"/>
        <v>N/A</v>
      </c>
      <c r="I51" s="6" t="s">
        <v>1750</v>
      </c>
      <c r="J51" s="6" t="s">
        <v>1750</v>
      </c>
      <c r="K51" s="85" t="str">
        <f t="shared" si="11"/>
        <v>N/A</v>
      </c>
      <c r="L51" s="29"/>
    </row>
    <row r="52" spans="1:12" s="29" customFormat="1" x14ac:dyDescent="0.25">
      <c r="A52" s="104" t="s">
        <v>893</v>
      </c>
      <c r="B52" s="3" t="s">
        <v>213</v>
      </c>
      <c r="C52" s="4" t="s">
        <v>1750</v>
      </c>
      <c r="D52" s="5" t="str">
        <f t="shared" ref="D52:D57" si="12">IF($B52="N/A","N/A",IF(C52&lt;0,"No","Yes"))</f>
        <v>N/A</v>
      </c>
      <c r="E52" s="4" t="s">
        <v>1750</v>
      </c>
      <c r="F52" s="5" t="str">
        <f t="shared" ref="F52:F57" si="13">IF($B52="N/A","N/A",IF(E52&lt;0,"No","Yes"))</f>
        <v>N/A</v>
      </c>
      <c r="G52" s="4" t="s">
        <v>1750</v>
      </c>
      <c r="H52" s="5" t="str">
        <f t="shared" ref="H52:H57" si="14">IF($B52="N/A","N/A",IF(G52&lt;0,"No","Yes"))</f>
        <v>N/A</v>
      </c>
      <c r="I52" s="6" t="s">
        <v>1750</v>
      </c>
      <c r="J52" s="6" t="s">
        <v>1750</v>
      </c>
      <c r="K52" s="85" t="str">
        <f t="shared" ref="K52:K57" si="15">IF(J52="Div by 0", "N/A", IF(J52="N/A","N/A", IF(J52&gt;30, "No", IF(J52&lt;-30, "No", "Yes"))))</f>
        <v>N/A</v>
      </c>
    </row>
    <row r="53" spans="1:12" s="29" customFormat="1" x14ac:dyDescent="0.25">
      <c r="A53" s="104" t="s">
        <v>894</v>
      </c>
      <c r="B53" s="3" t="s">
        <v>213</v>
      </c>
      <c r="C53" s="4" t="s">
        <v>1750</v>
      </c>
      <c r="D53" s="5" t="str">
        <f t="shared" si="12"/>
        <v>N/A</v>
      </c>
      <c r="E53" s="4" t="s">
        <v>1750</v>
      </c>
      <c r="F53" s="5" t="str">
        <f t="shared" si="13"/>
        <v>N/A</v>
      </c>
      <c r="G53" s="4" t="s">
        <v>1750</v>
      </c>
      <c r="H53" s="5" t="str">
        <f t="shared" si="14"/>
        <v>N/A</v>
      </c>
      <c r="I53" s="6" t="s">
        <v>1750</v>
      </c>
      <c r="J53" s="6" t="s">
        <v>1750</v>
      </c>
      <c r="K53" s="85" t="str">
        <f t="shared" si="15"/>
        <v>N/A</v>
      </c>
    </row>
    <row r="54" spans="1:12" s="29" customFormat="1" x14ac:dyDescent="0.25">
      <c r="A54" s="104" t="s">
        <v>895</v>
      </c>
      <c r="B54" s="3" t="s">
        <v>213</v>
      </c>
      <c r="C54" s="4" t="s">
        <v>1750</v>
      </c>
      <c r="D54" s="5" t="str">
        <f t="shared" si="12"/>
        <v>N/A</v>
      </c>
      <c r="E54" s="4" t="s">
        <v>1750</v>
      </c>
      <c r="F54" s="5" t="str">
        <f t="shared" si="13"/>
        <v>N/A</v>
      </c>
      <c r="G54" s="4" t="s">
        <v>1750</v>
      </c>
      <c r="H54" s="5" t="str">
        <f t="shared" si="14"/>
        <v>N/A</v>
      </c>
      <c r="I54" s="6" t="s">
        <v>1750</v>
      </c>
      <c r="J54" s="6" t="s">
        <v>1750</v>
      </c>
      <c r="K54" s="85" t="str">
        <f t="shared" si="15"/>
        <v>N/A</v>
      </c>
    </row>
    <row r="55" spans="1:12" s="29" customFormat="1" x14ac:dyDescent="0.25">
      <c r="A55" s="104" t="s">
        <v>896</v>
      </c>
      <c r="B55" s="3" t="s">
        <v>213</v>
      </c>
      <c r="C55" s="4" t="s">
        <v>1750</v>
      </c>
      <c r="D55" s="5" t="str">
        <f t="shared" si="12"/>
        <v>N/A</v>
      </c>
      <c r="E55" s="4" t="s">
        <v>1750</v>
      </c>
      <c r="F55" s="5" t="str">
        <f t="shared" si="13"/>
        <v>N/A</v>
      </c>
      <c r="G55" s="4" t="s">
        <v>1750</v>
      </c>
      <c r="H55" s="5" t="str">
        <f t="shared" si="14"/>
        <v>N/A</v>
      </c>
      <c r="I55" s="6" t="s">
        <v>1750</v>
      </c>
      <c r="J55" s="6" t="s">
        <v>1750</v>
      </c>
      <c r="K55" s="85" t="str">
        <f t="shared" si="15"/>
        <v>N/A</v>
      </c>
    </row>
    <row r="56" spans="1:12" s="29" customFormat="1" ht="25" x14ac:dyDescent="0.25">
      <c r="A56" s="104" t="s">
        <v>897</v>
      </c>
      <c r="B56" s="3" t="s">
        <v>213</v>
      </c>
      <c r="C56" s="4" t="s">
        <v>1750</v>
      </c>
      <c r="D56" s="5" t="str">
        <f t="shared" si="12"/>
        <v>N/A</v>
      </c>
      <c r="E56" s="4" t="s">
        <v>1750</v>
      </c>
      <c r="F56" s="5" t="str">
        <f t="shared" si="13"/>
        <v>N/A</v>
      </c>
      <c r="G56" s="4" t="s">
        <v>1750</v>
      </c>
      <c r="H56" s="5" t="str">
        <f t="shared" si="14"/>
        <v>N/A</v>
      </c>
      <c r="I56" s="6" t="s">
        <v>1750</v>
      </c>
      <c r="J56" s="6" t="s">
        <v>1750</v>
      </c>
      <c r="K56" s="85" t="str">
        <f t="shared" si="15"/>
        <v>N/A</v>
      </c>
    </row>
    <row r="57" spans="1:12" s="29" customFormat="1" ht="25" x14ac:dyDescent="0.25">
      <c r="A57" s="111" t="s">
        <v>933</v>
      </c>
      <c r="B57" s="113" t="s">
        <v>213</v>
      </c>
      <c r="C57" s="98" t="s">
        <v>1750</v>
      </c>
      <c r="D57" s="94" t="str">
        <f t="shared" si="12"/>
        <v>N/A</v>
      </c>
      <c r="E57" s="98" t="s">
        <v>1750</v>
      </c>
      <c r="F57" s="94" t="str">
        <f t="shared" si="13"/>
        <v>N/A</v>
      </c>
      <c r="G57" s="98" t="s">
        <v>1750</v>
      </c>
      <c r="H57" s="94" t="str">
        <f t="shared" si="14"/>
        <v>N/A</v>
      </c>
      <c r="I57" s="95" t="s">
        <v>1750</v>
      </c>
      <c r="J57" s="95" t="s">
        <v>1750</v>
      </c>
      <c r="K57" s="96" t="str">
        <f t="shared" si="15"/>
        <v>N/A</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1978653</v>
      </c>
      <c r="D7" s="18" t="str">
        <f>IF($B7="N/A","N/A",IF(C7&gt;15,"No",IF(C7&lt;-15,"No","Yes")))</f>
        <v>N/A</v>
      </c>
      <c r="E7" s="17">
        <v>2003760</v>
      </c>
      <c r="F7" s="18" t="str">
        <f>IF($B7="N/A","N/A",IF(E7&gt;15,"No",IF(E7&lt;-15,"No","Yes")))</f>
        <v>N/A</v>
      </c>
      <c r="G7" s="17">
        <v>2077790</v>
      </c>
      <c r="H7" s="18" t="str">
        <f>IF($B7="N/A","N/A",IF(G7&gt;15,"No",IF(G7&lt;-15,"No","Yes")))</f>
        <v>N/A</v>
      </c>
      <c r="I7" s="19">
        <v>1.2689999999999999</v>
      </c>
      <c r="J7" s="19">
        <v>3.6949999999999998</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0</v>
      </c>
      <c r="D13" s="5" t="str">
        <f t="shared" si="1"/>
        <v>No</v>
      </c>
      <c r="E13" s="5">
        <v>0</v>
      </c>
      <c r="F13" s="5" t="str">
        <f t="shared" si="2"/>
        <v>No</v>
      </c>
      <c r="G13" s="5">
        <v>27.772729679000001</v>
      </c>
      <c r="H13" s="5" t="str">
        <f t="shared" si="3"/>
        <v>No</v>
      </c>
      <c r="I13" s="6" t="s">
        <v>1750</v>
      </c>
      <c r="J13" s="6" t="s">
        <v>1750</v>
      </c>
      <c r="K13" s="85" t="str">
        <f t="shared" si="0"/>
        <v>N/A</v>
      </c>
    </row>
    <row r="14" spans="1:11" x14ac:dyDescent="0.25">
      <c r="A14" s="84" t="s">
        <v>13</v>
      </c>
      <c r="B14" s="21" t="s">
        <v>213</v>
      </c>
      <c r="C14" s="22">
        <v>1978653</v>
      </c>
      <c r="D14" s="5" t="str">
        <f>IF($B14="N/A","N/A",IF(C14&gt;15,"No",IF(C14&lt;-15,"No","Yes")))</f>
        <v>N/A</v>
      </c>
      <c r="E14" s="22">
        <v>2003760</v>
      </c>
      <c r="F14" s="5" t="str">
        <f>IF($B14="N/A","N/A",IF(E14&gt;15,"No",IF(E14&lt;-15,"No","Yes")))</f>
        <v>N/A</v>
      </c>
      <c r="G14" s="22">
        <v>2077790</v>
      </c>
      <c r="H14" s="5" t="str">
        <f>IF($B14="N/A","N/A",IF(G14&gt;15,"No",IF(G14&lt;-15,"No","Yes")))</f>
        <v>N/A</v>
      </c>
      <c r="I14" s="6">
        <v>1.2689999999999999</v>
      </c>
      <c r="J14" s="6">
        <v>3.6949999999999998</v>
      </c>
      <c r="K14" s="85" t="str">
        <f t="shared" si="0"/>
        <v>Yes</v>
      </c>
    </row>
    <row r="15" spans="1:11" ht="14.25" customHeight="1" x14ac:dyDescent="0.25">
      <c r="A15" s="84" t="s">
        <v>441</v>
      </c>
      <c r="B15" s="21" t="s">
        <v>213</v>
      </c>
      <c r="C15" s="5">
        <v>4.4474700999999998E-3</v>
      </c>
      <c r="D15" s="5" t="str">
        <f>IF($B15="N/A","N/A",IF(C15&gt;15,"No",IF(C15&lt;-15,"No","Yes")))</f>
        <v>N/A</v>
      </c>
      <c r="E15" s="5">
        <v>6.8870522999999999E-3</v>
      </c>
      <c r="F15" s="5" t="str">
        <f>IF($B15="N/A","N/A",IF(E15&gt;15,"No",IF(E15&lt;-15,"No","Yes")))</f>
        <v>N/A</v>
      </c>
      <c r="G15" s="5">
        <v>2.0213785000000001E-3</v>
      </c>
      <c r="H15" s="5" t="str">
        <f>IF($B15="N/A","N/A",IF(G15&gt;15,"No",IF(G15&lt;-15,"No","Yes")))</f>
        <v>N/A</v>
      </c>
      <c r="I15" s="6">
        <v>54.85</v>
      </c>
      <c r="J15" s="6">
        <v>-70.599999999999994</v>
      </c>
      <c r="K15" s="85" t="str">
        <f t="shared" si="0"/>
        <v>No</v>
      </c>
    </row>
    <row r="16" spans="1:11" ht="12.75" customHeight="1" x14ac:dyDescent="0.25">
      <c r="A16" s="84" t="s">
        <v>857</v>
      </c>
      <c r="B16" s="21" t="s">
        <v>213</v>
      </c>
      <c r="C16" s="23">
        <v>451.38636364000001</v>
      </c>
      <c r="D16" s="5" t="str">
        <f>IF($B16="N/A","N/A",IF(C16&gt;15,"No",IF(C16&lt;-15,"No","Yes")))</f>
        <v>N/A</v>
      </c>
      <c r="E16" s="23">
        <v>790.68840580000006</v>
      </c>
      <c r="F16" s="5" t="str">
        <f>IF($B16="N/A","N/A",IF(E16&gt;15,"No",IF(E16&lt;-15,"No","Yes")))</f>
        <v>N/A</v>
      </c>
      <c r="G16" s="23">
        <v>523.23809524000001</v>
      </c>
      <c r="H16" s="5" t="str">
        <f>IF($B16="N/A","N/A",IF(G16&gt;15,"No",IF(G16&lt;-15,"No","Yes")))</f>
        <v>N/A</v>
      </c>
      <c r="I16" s="6">
        <v>75.17</v>
      </c>
      <c r="J16" s="6">
        <v>-33.799999999999997</v>
      </c>
      <c r="K16" s="85" t="str">
        <f t="shared" si="0"/>
        <v>No</v>
      </c>
    </row>
    <row r="17" spans="1:11" x14ac:dyDescent="0.25">
      <c r="A17" s="84" t="s">
        <v>131</v>
      </c>
      <c r="B17" s="21" t="s">
        <v>213</v>
      </c>
      <c r="C17" s="22">
        <v>885</v>
      </c>
      <c r="D17" s="5" t="str">
        <f>IF($B17="N/A","N/A",IF(C17&gt;15,"No",IF(C17&lt;-15,"No","Yes")))</f>
        <v>N/A</v>
      </c>
      <c r="E17" s="22">
        <v>197</v>
      </c>
      <c r="F17" s="5" t="str">
        <f>IF($B17="N/A","N/A",IF(E17&gt;15,"No",IF(E17&lt;-15,"No","Yes")))</f>
        <v>N/A</v>
      </c>
      <c r="G17" s="22">
        <v>188</v>
      </c>
      <c r="H17" s="5" t="str">
        <f>IF($B17="N/A","N/A",IF(G17&gt;15,"No",IF(G17&lt;-15,"No","Yes")))</f>
        <v>N/A</v>
      </c>
      <c r="I17" s="6">
        <v>-77.7</v>
      </c>
      <c r="J17" s="6">
        <v>-4.57</v>
      </c>
      <c r="K17" s="85" t="str">
        <f t="shared" si="0"/>
        <v>Yes</v>
      </c>
    </row>
    <row r="18" spans="1:11" x14ac:dyDescent="0.25">
      <c r="A18" s="84" t="s">
        <v>346</v>
      </c>
      <c r="B18" s="21" t="s">
        <v>213</v>
      </c>
      <c r="C18" s="4">
        <v>4.47273979E-2</v>
      </c>
      <c r="D18" s="5" t="str">
        <f>IF($B18="N/A","N/A",IF(C18&gt;15,"No",IF(C18&lt;-15,"No","Yes")))</f>
        <v>N/A</v>
      </c>
      <c r="E18" s="4">
        <v>9.8315166999999992E-3</v>
      </c>
      <c r="F18" s="5" t="str">
        <f>IF($B18="N/A","N/A",IF(E18&gt;15,"No",IF(E18&lt;-15,"No","Yes")))</f>
        <v>N/A</v>
      </c>
      <c r="G18" s="4">
        <v>9.0480751000000005E-3</v>
      </c>
      <c r="H18" s="5" t="str">
        <f>IF($B18="N/A","N/A",IF(G18&gt;15,"No",IF(G18&lt;-15,"No","Yes")))</f>
        <v>N/A</v>
      </c>
      <c r="I18" s="6">
        <v>-78</v>
      </c>
      <c r="J18" s="6">
        <v>-7.97</v>
      </c>
      <c r="K18" s="85" t="str">
        <f t="shared" si="0"/>
        <v>Yes</v>
      </c>
    </row>
    <row r="19" spans="1:11" ht="27.75" customHeight="1" x14ac:dyDescent="0.25">
      <c r="A19" s="84" t="s">
        <v>836</v>
      </c>
      <c r="B19" s="21" t="s">
        <v>213</v>
      </c>
      <c r="C19" s="23">
        <v>51.227118644000001</v>
      </c>
      <c r="D19" s="5" t="str">
        <f>IF($B19="N/A","N/A",IF(C19&gt;60,"No",IF(C19&lt;15,"No","Yes")))</f>
        <v>N/A</v>
      </c>
      <c r="E19" s="23">
        <v>32.857868019999998</v>
      </c>
      <c r="F19" s="5" t="str">
        <f>IF($B19="N/A","N/A",IF(E19&gt;60,"No",IF(E19&lt;15,"No","Yes")))</f>
        <v>N/A</v>
      </c>
      <c r="G19" s="23">
        <v>54.031914894000003</v>
      </c>
      <c r="H19" s="5" t="str">
        <f>IF($B19="N/A","N/A",IF(G19&gt;60,"No",IF(G19&lt;15,"No","Yes")))</f>
        <v>N/A</v>
      </c>
      <c r="I19" s="6">
        <v>-35.9</v>
      </c>
      <c r="J19" s="6">
        <v>64.44</v>
      </c>
      <c r="K19" s="85" t="str">
        <f t="shared" si="0"/>
        <v>No</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1750</v>
      </c>
      <c r="J20" s="6" t="s">
        <v>1750</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1978653</v>
      </c>
      <c r="D6" s="5" t="str">
        <f>IF($B6="N/A","N/A",IF(C6&gt;15,"No",IF(C6&lt;-15,"No","Yes")))</f>
        <v>N/A</v>
      </c>
      <c r="E6" s="22">
        <v>2003760</v>
      </c>
      <c r="F6" s="5" t="str">
        <f>IF($B6="N/A","N/A",IF(E6&gt;15,"No",IF(E6&lt;-15,"No","Yes")))</f>
        <v>N/A</v>
      </c>
      <c r="G6" s="22">
        <v>2077790</v>
      </c>
      <c r="H6" s="5" t="str">
        <f>IF($B6="N/A","N/A",IF(G6&gt;15,"No",IF(G6&lt;-15,"No","Yes")))</f>
        <v>N/A</v>
      </c>
      <c r="I6" s="6">
        <v>1.2689999999999999</v>
      </c>
      <c r="J6" s="6">
        <v>3.6949999999999998</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74.257584326</v>
      </c>
      <c r="D9" s="5" t="str">
        <f>IF($B9="N/A","N/A",IF(C9&gt;60,"No",IF(C9&lt;15,"No","Yes")))</f>
        <v>No</v>
      </c>
      <c r="E9" s="23">
        <v>83.999969557</v>
      </c>
      <c r="F9" s="5" t="str">
        <f>IF($B9="N/A","N/A",IF(E9&gt;60,"No",IF(E9&lt;15,"No","Yes")))</f>
        <v>No</v>
      </c>
      <c r="G9" s="23">
        <v>99.624330658999995</v>
      </c>
      <c r="H9" s="5" t="str">
        <f>IF($B9="N/A","N/A",IF(G9&gt;60,"No",IF(G9&lt;15,"No","Yes")))</f>
        <v>No</v>
      </c>
      <c r="I9" s="6">
        <v>13.12</v>
      </c>
      <c r="J9" s="6">
        <v>18.600000000000001</v>
      </c>
      <c r="K9" s="85" t="str">
        <f t="shared" si="0"/>
        <v>Yes</v>
      </c>
    </row>
    <row r="10" spans="1:11" x14ac:dyDescent="0.25">
      <c r="A10" s="84" t="s">
        <v>14</v>
      </c>
      <c r="B10" s="21" t="s">
        <v>272</v>
      </c>
      <c r="C10" s="5">
        <v>18.411869084999999</v>
      </c>
      <c r="D10" s="5" t="str">
        <f>IF($B10="N/A","N/A",IF(C10&gt;15,"No",IF(C10&lt;=0,"No","Yes")))</f>
        <v>No</v>
      </c>
      <c r="E10" s="5">
        <v>15.991286382</v>
      </c>
      <c r="F10" s="5" t="str">
        <f>IF($B10="N/A","N/A",IF(E10&gt;15,"No",IF(E10&lt;=0,"No","Yes")))</f>
        <v>No</v>
      </c>
      <c r="G10" s="5">
        <v>10.471991876000001</v>
      </c>
      <c r="H10" s="5" t="str">
        <f>IF($B10="N/A","N/A",IF(G10&gt;15,"No",IF(G10&lt;=0,"No","Yes")))</f>
        <v>Yes</v>
      </c>
      <c r="I10" s="6">
        <v>-13.1</v>
      </c>
      <c r="J10" s="6">
        <v>-34.5</v>
      </c>
      <c r="K10" s="85" t="str">
        <f t="shared" si="0"/>
        <v>No</v>
      </c>
    </row>
    <row r="11" spans="1:11" x14ac:dyDescent="0.25">
      <c r="A11" s="84" t="s">
        <v>872</v>
      </c>
      <c r="B11" s="21" t="s">
        <v>213</v>
      </c>
      <c r="C11" s="23">
        <v>87.455451034000006</v>
      </c>
      <c r="D11" s="5" t="str">
        <f>IF($B11="N/A","N/A",IF(C11&gt;15,"No",IF(C11&lt;-15,"No","Yes")))</f>
        <v>N/A</v>
      </c>
      <c r="E11" s="23">
        <v>98.639524758999997</v>
      </c>
      <c r="F11" s="5" t="str">
        <f>IF($B11="N/A","N/A",IF(E11&gt;15,"No",IF(E11&lt;-15,"No","Yes")))</f>
        <v>N/A</v>
      </c>
      <c r="G11" s="23">
        <v>119.27002656000001</v>
      </c>
      <c r="H11" s="5" t="str">
        <f>IF($B11="N/A","N/A",IF(G11&gt;15,"No",IF(G11&lt;-15,"No","Yes")))</f>
        <v>N/A</v>
      </c>
      <c r="I11" s="6">
        <v>12.79</v>
      </c>
      <c r="J11" s="6">
        <v>20.92</v>
      </c>
      <c r="K11" s="85" t="str">
        <f t="shared" si="0"/>
        <v>Yes</v>
      </c>
    </row>
    <row r="12" spans="1:11" x14ac:dyDescent="0.25">
      <c r="A12" s="84" t="s">
        <v>934</v>
      </c>
      <c r="B12" s="21" t="s">
        <v>213</v>
      </c>
      <c r="C12" s="5">
        <v>0.72973886779999997</v>
      </c>
      <c r="D12" s="5" t="str">
        <f>IF($B12="N/A","N/A",IF(C12&gt;15,"No",IF(C12&lt;-15,"No","Yes")))</f>
        <v>N/A</v>
      </c>
      <c r="E12" s="5">
        <v>0.65596678239999995</v>
      </c>
      <c r="F12" s="5" t="str">
        <f>IF($B12="N/A","N/A",IF(E12&gt;15,"No",IF(E12&lt;-15,"No","Yes")))</f>
        <v>N/A</v>
      </c>
      <c r="G12" s="5">
        <v>0.44831287089999999</v>
      </c>
      <c r="H12" s="5" t="str">
        <f>IF($B12="N/A","N/A",IF(G12&gt;15,"No",IF(G12&lt;-15,"No","Yes")))</f>
        <v>N/A</v>
      </c>
      <c r="I12" s="6">
        <v>-10.1</v>
      </c>
      <c r="J12" s="6">
        <v>-31.7</v>
      </c>
      <c r="K12" s="85" t="str">
        <f t="shared" si="0"/>
        <v>No</v>
      </c>
    </row>
    <row r="13" spans="1:11" x14ac:dyDescent="0.25">
      <c r="A13" s="84" t="s">
        <v>51</v>
      </c>
      <c r="B13" s="21" t="s">
        <v>273</v>
      </c>
      <c r="C13" s="5">
        <v>99.995653609000001</v>
      </c>
      <c r="D13" s="5" t="str">
        <f>IF($B13="N/A","N/A",IF(C13&gt;99,"No",IF(C13&lt;95,"No","Yes")))</f>
        <v>No</v>
      </c>
      <c r="E13" s="5">
        <v>100</v>
      </c>
      <c r="F13" s="5" t="str">
        <f>IF($B13="N/A","N/A",IF(E13&gt;99,"No",IF(E13&lt;95,"No","Yes")))</f>
        <v>No</v>
      </c>
      <c r="G13" s="5">
        <v>99.862738774999997</v>
      </c>
      <c r="H13" s="5" t="str">
        <f>IF($B13="N/A","N/A",IF(G13&gt;99,"No",IF(G13&lt;95,"No","Yes")))</f>
        <v>No</v>
      </c>
      <c r="I13" s="6">
        <v>4.3E-3</v>
      </c>
      <c r="J13" s="6">
        <v>-0.13700000000000001</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85" t="str">
        <f t="shared" si="0"/>
        <v>N/A</v>
      </c>
    </row>
    <row r="15" spans="1:11" x14ac:dyDescent="0.25">
      <c r="A15" s="84" t="s">
        <v>164</v>
      </c>
      <c r="B15" s="21" t="s">
        <v>213</v>
      </c>
      <c r="C15" s="5">
        <v>99.995956669999998</v>
      </c>
      <c r="D15" s="5" t="str">
        <f>IF($B15="N/A","N/A",IF(C15&gt;15,"No",IF(C15&lt;-15,"No","Yes")))</f>
        <v>N/A</v>
      </c>
      <c r="E15" s="5">
        <v>99.996806004999996</v>
      </c>
      <c r="F15" s="5" t="str">
        <f>IF($B15="N/A","N/A",IF(E15&gt;15,"No",IF(E15&lt;-15,"No","Yes")))</f>
        <v>N/A</v>
      </c>
      <c r="G15" s="5">
        <v>100</v>
      </c>
      <c r="H15" s="5" t="str">
        <f>IF($B15="N/A","N/A",IF(G15&gt;15,"No",IF(G15&lt;-15,"No","Yes")))</f>
        <v>N/A</v>
      </c>
      <c r="I15" s="6">
        <v>8.0000000000000004E-4</v>
      </c>
      <c r="J15" s="6">
        <v>3.2000000000000002E-3</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1750</v>
      </c>
      <c r="J16" s="6" t="s">
        <v>1750</v>
      </c>
      <c r="K16" s="85" t="str">
        <f t="shared" si="0"/>
        <v>N/A</v>
      </c>
    </row>
    <row r="17" spans="1:11" x14ac:dyDescent="0.25">
      <c r="A17" s="84" t="s">
        <v>21</v>
      </c>
      <c r="B17" s="21" t="s">
        <v>275</v>
      </c>
      <c r="C17" s="5">
        <v>100</v>
      </c>
      <c r="D17" s="5" t="str">
        <f>IF($B17="N/A","N/A",IF(C17&gt;98,"Yes","No"))</f>
        <v>Yes</v>
      </c>
      <c r="E17" s="5">
        <v>100</v>
      </c>
      <c r="F17" s="5" t="str">
        <f>IF($B17="N/A","N/A",IF(E17&gt;98,"Yes","No"))</f>
        <v>Yes</v>
      </c>
      <c r="G17" s="5">
        <v>99.999373474999999</v>
      </c>
      <c r="H17" s="5" t="str">
        <f>IF($B17="N/A","N/A",IF(G17&gt;98,"Yes","No"))</f>
        <v>Yes</v>
      </c>
      <c r="I17" s="6">
        <v>0</v>
      </c>
      <c r="J17" s="6">
        <v>-1E-3</v>
      </c>
      <c r="K17" s="85" t="str">
        <f t="shared" si="0"/>
        <v>Yes</v>
      </c>
    </row>
    <row r="18" spans="1:11" x14ac:dyDescent="0.25">
      <c r="A18" s="84" t="s">
        <v>53</v>
      </c>
      <c r="B18" s="21" t="s">
        <v>275</v>
      </c>
      <c r="C18" s="5">
        <v>99.999898916999996</v>
      </c>
      <c r="D18" s="5" t="str">
        <f>IF($B18="N/A","N/A",IF(C18&gt;98,"Yes","No"))</f>
        <v>Yes</v>
      </c>
      <c r="E18" s="5">
        <v>100</v>
      </c>
      <c r="F18" s="5" t="str">
        <f>IF($B18="N/A","N/A",IF(E18&gt;98,"Yes","No"))</f>
        <v>Yes</v>
      </c>
      <c r="G18" s="5">
        <v>100</v>
      </c>
      <c r="H18" s="5" t="str">
        <f>IF($B18="N/A","N/A",IF(G18&gt;98,"Yes","No"))</f>
        <v>Yes</v>
      </c>
      <c r="I18" s="6">
        <v>1E-4</v>
      </c>
      <c r="J18" s="6">
        <v>0</v>
      </c>
      <c r="K18" s="85" t="str">
        <f t="shared" si="0"/>
        <v>Yes</v>
      </c>
    </row>
    <row r="19" spans="1:11" ht="12.75" customHeight="1" x14ac:dyDescent="0.25">
      <c r="A19" s="84" t="s">
        <v>673</v>
      </c>
      <c r="B19" s="21" t="s">
        <v>223</v>
      </c>
      <c r="C19" s="5">
        <v>99.413793120999998</v>
      </c>
      <c r="D19" s="5" t="str">
        <f>IF($B19="N/A","N/A",IF(C19&gt;100,"No",IF(C19&lt;98,"No","Yes")))</f>
        <v>Yes</v>
      </c>
      <c r="E19" s="5">
        <v>99.468149878000006</v>
      </c>
      <c r="F19" s="5" t="str">
        <f>IF($B19="N/A","N/A",IF(E19&gt;100,"No",IF(E19&lt;98,"No","Yes")))</f>
        <v>Yes</v>
      </c>
      <c r="G19" s="5">
        <v>95.213231366000002</v>
      </c>
      <c r="H19" s="5" t="str">
        <f>IF($B19="N/A","N/A",IF(G19&gt;100,"No",IF(G19&lt;98,"No","Yes")))</f>
        <v>No</v>
      </c>
      <c r="I19" s="6">
        <v>5.4699999999999999E-2</v>
      </c>
      <c r="J19" s="6">
        <v>-4.28</v>
      </c>
      <c r="K19" s="85" t="str">
        <f>IF(J19="Div by 0", "N/A", IF(J19="N/A","N/A", IF(J19&gt;30, "No", IF(J19&lt;-30, "No", "Yes"))))</f>
        <v>Yes</v>
      </c>
    </row>
    <row r="20" spans="1:11" x14ac:dyDescent="0.25">
      <c r="A20" s="84" t="s">
        <v>674</v>
      </c>
      <c r="B20" s="21" t="s">
        <v>223</v>
      </c>
      <c r="C20" s="5">
        <v>99.775352221999995</v>
      </c>
      <c r="D20" s="5" t="str">
        <f>IF($B20="N/A","N/A",IF(C20&gt;100,"No",IF(C20&lt;98,"No","Yes")))</f>
        <v>Yes</v>
      </c>
      <c r="E20" s="5">
        <v>99.749820338000006</v>
      </c>
      <c r="F20" s="5" t="str">
        <f>IF($B20="N/A","N/A",IF(E20&gt;100,"No",IF(E20&lt;98,"No","Yes")))</f>
        <v>Yes</v>
      </c>
      <c r="G20" s="5">
        <v>99.778466543999997</v>
      </c>
      <c r="H20" s="5" t="str">
        <f>IF($B20="N/A","N/A",IF(G20&gt;100,"No",IF(G20&lt;98,"No","Yes")))</f>
        <v>Yes</v>
      </c>
      <c r="I20" s="6">
        <v>-2.5999999999999999E-2</v>
      </c>
      <c r="J20" s="6">
        <v>2.87E-2</v>
      </c>
      <c r="K20" s="85" t="str">
        <f>IF(J20="Div by 0", "N/A", IF(J20="N/A","N/A", IF(J20&gt;30, "No", IF(J20&lt;-30, "No", "Yes"))))</f>
        <v>Yes</v>
      </c>
    </row>
    <row r="21" spans="1:11" x14ac:dyDescent="0.25">
      <c r="A21" s="84" t="s">
        <v>675</v>
      </c>
      <c r="B21" s="21" t="s">
        <v>223</v>
      </c>
      <c r="C21" s="5">
        <v>99.775352221999995</v>
      </c>
      <c r="D21" s="5" t="str">
        <f>IF($B21="N/A","N/A",IF(C21&gt;100,"No",IF(C21&lt;98,"No","Yes")))</f>
        <v>Yes</v>
      </c>
      <c r="E21" s="5">
        <v>99.749820338000006</v>
      </c>
      <c r="F21" s="5" t="str">
        <f>IF($B21="N/A","N/A",IF(E21&gt;100,"No",IF(E21&lt;98,"No","Yes")))</f>
        <v>Yes</v>
      </c>
      <c r="G21" s="5">
        <v>99.778466543999997</v>
      </c>
      <c r="H21" s="5" t="str">
        <f>IF($B21="N/A","N/A",IF(G21&gt;100,"No",IF(G21&lt;98,"No","Yes")))</f>
        <v>Yes</v>
      </c>
      <c r="I21" s="6">
        <v>-2.5999999999999999E-2</v>
      </c>
      <c r="J21" s="6">
        <v>2.87E-2</v>
      </c>
      <c r="K21" s="85" t="str">
        <f>IF(J21="Div by 0", "N/A", IF(J21="N/A","N/A", IF(J21&gt;30, "No", IF(J21&lt;-30, "No", "Yes"))))</f>
        <v>Yes</v>
      </c>
    </row>
    <row r="22" spans="1:11" ht="15" customHeight="1" x14ac:dyDescent="0.25">
      <c r="A22" s="84" t="s">
        <v>1685</v>
      </c>
      <c r="B22" s="21" t="s">
        <v>213</v>
      </c>
      <c r="C22" s="5">
        <v>58.546748721999997</v>
      </c>
      <c r="D22" s="5" t="str">
        <f>IF($B22="N/A","N/A",IF(C22&gt;15,"No",IF(C22&lt;-15,"No","Yes")))</f>
        <v>N/A</v>
      </c>
      <c r="E22" s="5">
        <v>58.783487043999997</v>
      </c>
      <c r="F22" s="5" t="str">
        <f>IF($B22="N/A","N/A",IF(E22&gt;15,"No",IF(E22&lt;-15,"No","Yes")))</f>
        <v>N/A</v>
      </c>
      <c r="G22" s="5">
        <v>59.632831037000003</v>
      </c>
      <c r="H22" s="5" t="str">
        <f>IF($B22="N/A","N/A",IF(G22&gt;15,"No",IF(G22&lt;-15,"No","Yes")))</f>
        <v>N/A</v>
      </c>
      <c r="I22" s="6">
        <v>0.40439999999999998</v>
      </c>
      <c r="J22" s="6">
        <v>1.4450000000000001</v>
      </c>
      <c r="K22" s="85" t="str">
        <f t="shared" ref="K22:K31" si="1">IF(J22="Div by 0", "N/A", IF(J22="N/A","N/A", IF(J22&gt;30, "No", IF(J22&lt;-30, "No", "Yes"))))</f>
        <v>Yes</v>
      </c>
    </row>
    <row r="23" spans="1:11" x14ac:dyDescent="0.25">
      <c r="A23" s="84" t="s">
        <v>935</v>
      </c>
      <c r="B23" s="21" t="s">
        <v>213</v>
      </c>
      <c r="C23" s="5">
        <v>40.166567862000001</v>
      </c>
      <c r="D23" s="5" t="str">
        <f>IF($B23="N/A","N/A",IF(C23&gt;15,"No",IF(C23&lt;-15,"No","Yes")))</f>
        <v>N/A</v>
      </c>
      <c r="E23" s="5">
        <v>39.698117539000002</v>
      </c>
      <c r="F23" s="5" t="str">
        <f>IF($B23="N/A","N/A",IF(E23&gt;15,"No",IF(E23&lt;-15,"No","Yes")))</f>
        <v>N/A</v>
      </c>
      <c r="G23" s="5">
        <v>38.691157431999997</v>
      </c>
      <c r="H23" s="5" t="str">
        <f>IF($B23="N/A","N/A",IF(G23&gt;15,"No",IF(G23&lt;-15,"No","Yes")))</f>
        <v>N/A</v>
      </c>
      <c r="I23" s="6">
        <v>-1.17</v>
      </c>
      <c r="J23" s="6">
        <v>-2.54</v>
      </c>
      <c r="K23" s="85" t="str">
        <f t="shared" si="1"/>
        <v>Yes</v>
      </c>
    </row>
    <row r="24" spans="1:11" ht="25" x14ac:dyDescent="0.25">
      <c r="A24" s="84" t="s">
        <v>936</v>
      </c>
      <c r="B24" s="21" t="s">
        <v>213</v>
      </c>
      <c r="C24" s="5">
        <v>0.64205295220000003</v>
      </c>
      <c r="D24" s="5" t="str">
        <f>IF($B24="N/A","N/A",IF(C24&gt;15,"No",IF(C24&lt;-15,"No","Yes")))</f>
        <v>N/A</v>
      </c>
      <c r="E24" s="5">
        <v>0.90175470120000001</v>
      </c>
      <c r="F24" s="5" t="str">
        <f>IF($B24="N/A","N/A",IF(E24&gt;15,"No",IF(E24&lt;-15,"No","Yes")))</f>
        <v>N/A</v>
      </c>
      <c r="G24" s="5">
        <v>1.1646509031000001</v>
      </c>
      <c r="H24" s="5" t="str">
        <f>IF($B24="N/A","N/A",IF(G24&gt;15,"No",IF(G24&lt;-15,"No","Yes")))</f>
        <v>N/A</v>
      </c>
      <c r="I24" s="6">
        <v>40.450000000000003</v>
      </c>
      <c r="J24" s="6">
        <v>29.15</v>
      </c>
      <c r="K24" s="85" t="str">
        <f t="shared" si="1"/>
        <v>Yes</v>
      </c>
    </row>
    <row r="25" spans="1:11" x14ac:dyDescent="0.25">
      <c r="A25" s="84" t="s">
        <v>166</v>
      </c>
      <c r="B25" s="21" t="s">
        <v>213</v>
      </c>
      <c r="C25" s="5">
        <v>99.775352221999995</v>
      </c>
      <c r="D25" s="5" t="str">
        <f t="shared" ref="D25:D27" si="2">IF($B25="N/A","N/A",IF(C25&gt;15,"No",IF(C25&lt;-15,"No","Yes")))</f>
        <v>N/A</v>
      </c>
      <c r="E25" s="5">
        <v>99.749820338000006</v>
      </c>
      <c r="F25" s="5" t="str">
        <f t="shared" ref="F25:F27" si="3">IF($B25="N/A","N/A",IF(E25&gt;15,"No",IF(E25&lt;-15,"No","Yes")))</f>
        <v>N/A</v>
      </c>
      <c r="G25" s="5">
        <v>99.778466543999997</v>
      </c>
      <c r="H25" s="5" t="str">
        <f t="shared" ref="H25:H27" si="4">IF($B25="N/A","N/A",IF(G25&gt;15,"No",IF(G25&lt;-15,"No","Yes")))</f>
        <v>N/A</v>
      </c>
      <c r="I25" s="6">
        <v>-2.5999999999999999E-2</v>
      </c>
      <c r="J25" s="6">
        <v>2.87E-2</v>
      </c>
      <c r="K25" s="85" t="str">
        <f t="shared" si="1"/>
        <v>Yes</v>
      </c>
    </row>
    <row r="26" spans="1:11" x14ac:dyDescent="0.25">
      <c r="A26" s="84" t="s">
        <v>167</v>
      </c>
      <c r="B26" s="21" t="s">
        <v>213</v>
      </c>
      <c r="C26" s="5">
        <v>99.775352221999995</v>
      </c>
      <c r="D26" s="5" t="str">
        <f t="shared" si="2"/>
        <v>N/A</v>
      </c>
      <c r="E26" s="5">
        <v>99.749820338000006</v>
      </c>
      <c r="F26" s="5" t="str">
        <f t="shared" si="3"/>
        <v>N/A</v>
      </c>
      <c r="G26" s="5">
        <v>99.778466543999997</v>
      </c>
      <c r="H26" s="5" t="str">
        <f t="shared" si="4"/>
        <v>N/A</v>
      </c>
      <c r="I26" s="6">
        <v>-2.5999999999999999E-2</v>
      </c>
      <c r="J26" s="6">
        <v>2.87E-2</v>
      </c>
      <c r="K26" s="85" t="str">
        <f t="shared" si="1"/>
        <v>Yes</v>
      </c>
    </row>
    <row r="27" spans="1:11" x14ac:dyDescent="0.25">
      <c r="A27" s="84" t="s">
        <v>168</v>
      </c>
      <c r="B27" s="21" t="s">
        <v>213</v>
      </c>
      <c r="C27" s="5">
        <v>99.775352221999995</v>
      </c>
      <c r="D27" s="5" t="str">
        <f t="shared" si="2"/>
        <v>N/A</v>
      </c>
      <c r="E27" s="5">
        <v>99.749820338000006</v>
      </c>
      <c r="F27" s="5" t="str">
        <f t="shared" si="3"/>
        <v>N/A</v>
      </c>
      <c r="G27" s="5">
        <v>99.778466543999997</v>
      </c>
      <c r="H27" s="5" t="str">
        <f t="shared" si="4"/>
        <v>N/A</v>
      </c>
      <c r="I27" s="6">
        <v>-2.5999999999999999E-2</v>
      </c>
      <c r="J27" s="6">
        <v>2.87E-2</v>
      </c>
      <c r="K27" s="85" t="str">
        <f t="shared" si="1"/>
        <v>Yes</v>
      </c>
    </row>
    <row r="28" spans="1:11" x14ac:dyDescent="0.25">
      <c r="A28" s="84" t="s">
        <v>54</v>
      </c>
      <c r="B28" s="21" t="s">
        <v>213</v>
      </c>
      <c r="C28" s="5">
        <v>11.868276044</v>
      </c>
      <c r="D28" s="5" t="str">
        <f>IF($B28="N/A","N/A",IF(C28&gt;15,"No",IF(C28&lt;-15,"No","Yes")))</f>
        <v>N/A</v>
      </c>
      <c r="E28" s="5">
        <v>12.179302911000001</v>
      </c>
      <c r="F28" s="5" t="str">
        <f>IF($B28="N/A","N/A",IF(E28&gt;15,"No",IF(E28&lt;-15,"No","Yes")))</f>
        <v>N/A</v>
      </c>
      <c r="G28" s="5">
        <v>12.198682254</v>
      </c>
      <c r="H28" s="5" t="str">
        <f>IF($B28="N/A","N/A",IF(G28&gt;15,"No",IF(G28&lt;-15,"No","Yes")))</f>
        <v>N/A</v>
      </c>
      <c r="I28" s="6">
        <v>2.621</v>
      </c>
      <c r="J28" s="6">
        <v>0.15909999999999999</v>
      </c>
      <c r="K28" s="85" t="str">
        <f t="shared" si="1"/>
        <v>Yes</v>
      </c>
    </row>
    <row r="29" spans="1:11" x14ac:dyDescent="0.25">
      <c r="A29" s="84" t="s">
        <v>55</v>
      </c>
      <c r="B29" s="21" t="s">
        <v>213</v>
      </c>
      <c r="C29" s="5">
        <v>87.907076177999997</v>
      </c>
      <c r="D29" s="5" t="str">
        <f>IF($B29="N/A","N/A",IF(C29&gt;15,"No",IF(C29&lt;-15,"No","Yes")))</f>
        <v>N/A</v>
      </c>
      <c r="E29" s="5">
        <v>87.570517426999999</v>
      </c>
      <c r="F29" s="5" t="str">
        <f>IF($B29="N/A","N/A",IF(E29&gt;15,"No",IF(E29&lt;-15,"No","Yes")))</f>
        <v>N/A</v>
      </c>
      <c r="G29" s="5">
        <v>87.579784290000006</v>
      </c>
      <c r="H29" s="5" t="str">
        <f>IF($B29="N/A","N/A",IF(G29&gt;15,"No",IF(G29&lt;-15,"No","Yes")))</f>
        <v>N/A</v>
      </c>
      <c r="I29" s="6">
        <v>-0.38300000000000001</v>
      </c>
      <c r="J29" s="6">
        <v>1.06E-2</v>
      </c>
      <c r="K29" s="85" t="str">
        <f t="shared" si="1"/>
        <v>Yes</v>
      </c>
    </row>
    <row r="30" spans="1:11" x14ac:dyDescent="0.25">
      <c r="A30" s="84" t="s">
        <v>56</v>
      </c>
      <c r="B30" s="21" t="s">
        <v>213</v>
      </c>
      <c r="C30" s="5">
        <v>76.017826268999997</v>
      </c>
      <c r="D30" s="5" t="str">
        <f>IF($B30="N/A","N/A",IF(C30&gt;15,"No",IF(C30&lt;-15,"No","Yes")))</f>
        <v>N/A</v>
      </c>
      <c r="E30" s="5">
        <v>76.973090589999998</v>
      </c>
      <c r="F30" s="5" t="str">
        <f>IF($B30="N/A","N/A",IF(E30&gt;15,"No",IF(E30&lt;-15,"No","Yes")))</f>
        <v>N/A</v>
      </c>
      <c r="G30" s="5">
        <v>74.023505744000005</v>
      </c>
      <c r="H30" s="5" t="str">
        <f>IF($B30="N/A","N/A",IF(G30&gt;15,"No",IF(G30&lt;-15,"No","Yes")))</f>
        <v>N/A</v>
      </c>
      <c r="I30" s="6">
        <v>1.2569999999999999</v>
      </c>
      <c r="J30" s="6">
        <v>-3.83</v>
      </c>
      <c r="K30" s="85" t="str">
        <f t="shared" si="1"/>
        <v>Yes</v>
      </c>
    </row>
    <row r="31" spans="1:11" x14ac:dyDescent="0.25">
      <c r="A31" s="92" t="s">
        <v>57</v>
      </c>
      <c r="B31" s="93" t="s">
        <v>213</v>
      </c>
      <c r="C31" s="94">
        <v>17.873017654000002</v>
      </c>
      <c r="D31" s="94" t="str">
        <f>IF($B31="N/A","N/A",IF(C31&gt;15,"No",IF(C31&lt;-15,"No","Yes")))</f>
        <v>N/A</v>
      </c>
      <c r="E31" s="94">
        <v>17.970515430999999</v>
      </c>
      <c r="F31" s="94" t="str">
        <f>IF($B31="N/A","N/A",IF(E31&gt;15,"No",IF(E31&lt;-15,"No","Yes")))</f>
        <v>N/A</v>
      </c>
      <c r="G31" s="94">
        <v>16.729794638000001</v>
      </c>
      <c r="H31" s="94" t="str">
        <f>IF($B31="N/A","N/A",IF(G31&gt;15,"No",IF(G31&lt;-15,"No","Yes")))</f>
        <v>N/A</v>
      </c>
      <c r="I31" s="95">
        <v>0.54549999999999998</v>
      </c>
      <c r="J31" s="95">
        <v>-6.9</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1750</v>
      </c>
      <c r="J6" s="6" t="s">
        <v>1750</v>
      </c>
      <c r="K6" s="85" t="str">
        <f t="shared" ref="K6:K18" si="2">IF(J6="Div by 0", "N/A", IF(J6="N/A","N/A", IF(J6&gt;30, "No", IF(J6&lt;-30, "No", "Yes"))))</f>
        <v>N/A</v>
      </c>
    </row>
    <row r="7" spans="1:11" x14ac:dyDescent="0.25">
      <c r="A7" s="82" t="s">
        <v>442</v>
      </c>
      <c r="B7" s="42" t="s">
        <v>213</v>
      </c>
      <c r="C7" s="5" t="s">
        <v>1750</v>
      </c>
      <c r="D7" s="5" t="str">
        <f t="shared" si="0"/>
        <v>N/A</v>
      </c>
      <c r="E7" s="5" t="s">
        <v>1750</v>
      </c>
      <c r="F7" s="5" t="str">
        <f t="shared" si="0"/>
        <v>N/A</v>
      </c>
      <c r="G7" s="5" t="s">
        <v>1750</v>
      </c>
      <c r="H7" s="5" t="str">
        <f t="shared" si="1"/>
        <v>N/A</v>
      </c>
      <c r="I7" s="6" t="s">
        <v>1750</v>
      </c>
      <c r="J7" s="6" t="s">
        <v>1750</v>
      </c>
      <c r="K7" s="85" t="str">
        <f t="shared" si="2"/>
        <v>N/A</v>
      </c>
    </row>
    <row r="8" spans="1:11" x14ac:dyDescent="0.25">
      <c r="A8" s="82" t="s">
        <v>443</v>
      </c>
      <c r="B8" s="42" t="s">
        <v>213</v>
      </c>
      <c r="C8" s="5" t="s">
        <v>1750</v>
      </c>
      <c r="D8" s="5" t="str">
        <f t="shared" si="0"/>
        <v>N/A</v>
      </c>
      <c r="E8" s="5" t="s">
        <v>1750</v>
      </c>
      <c r="F8" s="5" t="str">
        <f t="shared" si="0"/>
        <v>N/A</v>
      </c>
      <c r="G8" s="5" t="s">
        <v>1750</v>
      </c>
      <c r="H8" s="5" t="str">
        <f t="shared" si="1"/>
        <v>N/A</v>
      </c>
      <c r="I8" s="6" t="s">
        <v>1750</v>
      </c>
      <c r="J8" s="6" t="s">
        <v>1750</v>
      </c>
      <c r="K8" s="85" t="str">
        <f t="shared" si="2"/>
        <v>N/A</v>
      </c>
    </row>
    <row r="9" spans="1:11" x14ac:dyDescent="0.25">
      <c r="A9" s="82" t="s">
        <v>444</v>
      </c>
      <c r="B9" s="42" t="s">
        <v>213</v>
      </c>
      <c r="C9" s="5" t="s">
        <v>1750</v>
      </c>
      <c r="D9" s="5" t="str">
        <f t="shared" si="0"/>
        <v>N/A</v>
      </c>
      <c r="E9" s="5" t="s">
        <v>1750</v>
      </c>
      <c r="F9" s="5" t="str">
        <f t="shared" si="0"/>
        <v>N/A</v>
      </c>
      <c r="G9" s="5" t="s">
        <v>1750</v>
      </c>
      <c r="H9" s="5" t="str">
        <f t="shared" si="1"/>
        <v>N/A</v>
      </c>
      <c r="I9" s="6" t="s">
        <v>1750</v>
      </c>
      <c r="J9" s="6" t="s">
        <v>1750</v>
      </c>
      <c r="K9" s="85" t="str">
        <f t="shared" si="2"/>
        <v>N/A</v>
      </c>
    </row>
    <row r="10" spans="1:11" x14ac:dyDescent="0.25">
      <c r="A10" s="82" t="s">
        <v>445</v>
      </c>
      <c r="B10" s="42" t="s">
        <v>213</v>
      </c>
      <c r="C10" s="5" t="s">
        <v>1750</v>
      </c>
      <c r="D10" s="5" t="str">
        <f t="shared" si="0"/>
        <v>N/A</v>
      </c>
      <c r="E10" s="5" t="s">
        <v>1750</v>
      </c>
      <c r="F10" s="5" t="str">
        <f t="shared" si="0"/>
        <v>N/A</v>
      </c>
      <c r="G10" s="5" t="s">
        <v>1750</v>
      </c>
      <c r="H10" s="5" t="str">
        <f t="shared" si="1"/>
        <v>N/A</v>
      </c>
      <c r="I10" s="6" t="s">
        <v>1750</v>
      </c>
      <c r="J10" s="6" t="s">
        <v>1750</v>
      </c>
      <c r="K10" s="85" t="str">
        <f t="shared" si="2"/>
        <v>N/A</v>
      </c>
    </row>
    <row r="11" spans="1:11" x14ac:dyDescent="0.25">
      <c r="A11" s="108" t="s">
        <v>207</v>
      </c>
      <c r="B11" s="42" t="s">
        <v>213</v>
      </c>
      <c r="C11" s="5" t="s">
        <v>1750</v>
      </c>
      <c r="D11" s="5" t="str">
        <f t="shared" si="0"/>
        <v>N/A</v>
      </c>
      <c r="E11" s="5" t="s">
        <v>1750</v>
      </c>
      <c r="F11" s="5" t="str">
        <f t="shared" si="0"/>
        <v>N/A</v>
      </c>
      <c r="G11" s="5" t="s">
        <v>1750</v>
      </c>
      <c r="H11" s="5" t="str">
        <f t="shared" si="1"/>
        <v>N/A</v>
      </c>
      <c r="I11" s="6" t="s">
        <v>1750</v>
      </c>
      <c r="J11" s="6" t="s">
        <v>1750</v>
      </c>
      <c r="K11" s="85" t="str">
        <f t="shared" si="2"/>
        <v>N/A</v>
      </c>
    </row>
    <row r="12" spans="1:11" x14ac:dyDescent="0.25">
      <c r="A12" s="108" t="s">
        <v>934</v>
      </c>
      <c r="B12" s="42" t="s">
        <v>213</v>
      </c>
      <c r="C12" s="5" t="s">
        <v>1750</v>
      </c>
      <c r="D12" s="5" t="str">
        <f t="shared" si="0"/>
        <v>N/A</v>
      </c>
      <c r="E12" s="5" t="s">
        <v>1750</v>
      </c>
      <c r="F12" s="5" t="str">
        <f t="shared" si="0"/>
        <v>N/A</v>
      </c>
      <c r="G12" s="5" t="s">
        <v>1750</v>
      </c>
      <c r="H12" s="5" t="str">
        <f t="shared" si="1"/>
        <v>N/A</v>
      </c>
      <c r="I12" s="6" t="s">
        <v>1750</v>
      </c>
      <c r="J12" s="6" t="s">
        <v>1750</v>
      </c>
      <c r="K12" s="85" t="str">
        <f t="shared" si="2"/>
        <v>N/A</v>
      </c>
    </row>
    <row r="13" spans="1:11" x14ac:dyDescent="0.25">
      <c r="A13" s="108" t="s">
        <v>51</v>
      </c>
      <c r="B13" s="42" t="s">
        <v>213</v>
      </c>
      <c r="C13" s="5" t="s">
        <v>1750</v>
      </c>
      <c r="D13" s="5" t="str">
        <f t="shared" si="0"/>
        <v>N/A</v>
      </c>
      <c r="E13" s="5" t="s">
        <v>1750</v>
      </c>
      <c r="F13" s="5" t="str">
        <f t="shared" si="0"/>
        <v>N/A</v>
      </c>
      <c r="G13" s="5" t="s">
        <v>1750</v>
      </c>
      <c r="H13" s="5" t="str">
        <f t="shared" si="1"/>
        <v>N/A</v>
      </c>
      <c r="I13" s="6" t="s">
        <v>1750</v>
      </c>
      <c r="J13" s="6" t="s">
        <v>1750</v>
      </c>
      <c r="K13" s="85" t="str">
        <f t="shared" si="2"/>
        <v>N/A</v>
      </c>
    </row>
    <row r="14" spans="1:11" x14ac:dyDescent="0.25">
      <c r="A14" s="108" t="s">
        <v>52</v>
      </c>
      <c r="B14" s="42" t="s">
        <v>213</v>
      </c>
      <c r="C14" s="5" t="s">
        <v>1750</v>
      </c>
      <c r="D14" s="5" t="str">
        <f t="shared" si="0"/>
        <v>N/A</v>
      </c>
      <c r="E14" s="5" t="s">
        <v>1750</v>
      </c>
      <c r="F14" s="5" t="str">
        <f t="shared" si="0"/>
        <v>N/A</v>
      </c>
      <c r="G14" s="5" t="s">
        <v>1750</v>
      </c>
      <c r="H14" s="5" t="str">
        <f t="shared" si="1"/>
        <v>N/A</v>
      </c>
      <c r="I14" s="6" t="s">
        <v>1750</v>
      </c>
      <c r="J14" s="6" t="s">
        <v>1750</v>
      </c>
      <c r="K14" s="85" t="str">
        <f t="shared" si="2"/>
        <v>N/A</v>
      </c>
    </row>
    <row r="15" spans="1:11" x14ac:dyDescent="0.25">
      <c r="A15" s="108" t="s">
        <v>164</v>
      </c>
      <c r="B15" s="42" t="s">
        <v>213</v>
      </c>
      <c r="C15" s="5" t="s">
        <v>1750</v>
      </c>
      <c r="D15" s="5" t="str">
        <f t="shared" si="0"/>
        <v>N/A</v>
      </c>
      <c r="E15" s="5" t="s">
        <v>1750</v>
      </c>
      <c r="F15" s="5" t="str">
        <f t="shared" si="0"/>
        <v>N/A</v>
      </c>
      <c r="G15" s="5" t="s">
        <v>1750</v>
      </c>
      <c r="H15" s="5" t="str">
        <f t="shared" si="1"/>
        <v>N/A</v>
      </c>
      <c r="I15" s="6" t="s">
        <v>1750</v>
      </c>
      <c r="J15" s="6" t="s">
        <v>1750</v>
      </c>
      <c r="K15" s="85" t="str">
        <f t="shared" si="2"/>
        <v>N/A</v>
      </c>
    </row>
    <row r="16" spans="1:11" x14ac:dyDescent="0.25">
      <c r="A16" s="108" t="s">
        <v>165</v>
      </c>
      <c r="B16" s="42" t="s">
        <v>213</v>
      </c>
      <c r="C16" s="5" t="s">
        <v>1750</v>
      </c>
      <c r="D16" s="5" t="str">
        <f t="shared" si="0"/>
        <v>N/A</v>
      </c>
      <c r="E16" s="5" t="s">
        <v>1750</v>
      </c>
      <c r="F16" s="5" t="str">
        <f t="shared" si="0"/>
        <v>N/A</v>
      </c>
      <c r="G16" s="5" t="s">
        <v>1750</v>
      </c>
      <c r="H16" s="5" t="str">
        <f t="shared" si="1"/>
        <v>N/A</v>
      </c>
      <c r="I16" s="6" t="s">
        <v>1750</v>
      </c>
      <c r="J16" s="6" t="s">
        <v>1750</v>
      </c>
      <c r="K16" s="85" t="str">
        <f t="shared" si="2"/>
        <v>N/A</v>
      </c>
    </row>
    <row r="17" spans="1:11" x14ac:dyDescent="0.25">
      <c r="A17" s="108" t="s">
        <v>21</v>
      </c>
      <c r="B17" s="42" t="s">
        <v>213</v>
      </c>
      <c r="C17" s="5" t="s">
        <v>1750</v>
      </c>
      <c r="D17" s="5" t="str">
        <f t="shared" si="0"/>
        <v>N/A</v>
      </c>
      <c r="E17" s="5" t="s">
        <v>1750</v>
      </c>
      <c r="F17" s="5" t="str">
        <f t="shared" si="0"/>
        <v>N/A</v>
      </c>
      <c r="G17" s="5" t="s">
        <v>1750</v>
      </c>
      <c r="H17" s="5" t="str">
        <f t="shared" si="1"/>
        <v>N/A</v>
      </c>
      <c r="I17" s="6" t="s">
        <v>1750</v>
      </c>
      <c r="J17" s="6" t="s">
        <v>1750</v>
      </c>
      <c r="K17" s="85" t="str">
        <f t="shared" si="2"/>
        <v>N/A</v>
      </c>
    </row>
    <row r="18" spans="1:11" x14ac:dyDescent="0.25">
      <c r="A18" s="108" t="s">
        <v>53</v>
      </c>
      <c r="B18" s="42" t="s">
        <v>213</v>
      </c>
      <c r="C18" s="5" t="s">
        <v>1750</v>
      </c>
      <c r="D18" s="5" t="str">
        <f t="shared" si="0"/>
        <v>N/A</v>
      </c>
      <c r="E18" s="5" t="s">
        <v>1750</v>
      </c>
      <c r="F18" s="5" t="str">
        <f t="shared" si="0"/>
        <v>N/A</v>
      </c>
      <c r="G18" s="5" t="s">
        <v>1750</v>
      </c>
      <c r="H18" s="5" t="str">
        <f t="shared" si="1"/>
        <v>N/A</v>
      </c>
      <c r="I18" s="6" t="s">
        <v>1750</v>
      </c>
      <c r="J18" s="6" t="s">
        <v>1750</v>
      </c>
      <c r="K18" s="85" t="str">
        <f t="shared" si="2"/>
        <v>N/A</v>
      </c>
    </row>
    <row r="19" spans="1:11" x14ac:dyDescent="0.25">
      <c r="A19" s="84" t="s">
        <v>673</v>
      </c>
      <c r="B19" s="42" t="s">
        <v>213</v>
      </c>
      <c r="C19" s="5" t="s">
        <v>1750</v>
      </c>
      <c r="D19" s="5" t="str">
        <f t="shared" ref="D19:D21" si="3">IF($B19="N/A","N/A",IF(C19&lt;0,"No","Yes"))</f>
        <v>N/A</v>
      </c>
      <c r="E19" s="5" t="s">
        <v>1750</v>
      </c>
      <c r="F19" s="5" t="str">
        <f t="shared" ref="F19:F21" si="4">IF($B19="N/A","N/A",IF(E19&lt;0,"No","Yes"))</f>
        <v>N/A</v>
      </c>
      <c r="G19" s="5" t="s">
        <v>1750</v>
      </c>
      <c r="H19" s="5" t="str">
        <f t="shared" ref="H19:H21" si="5">IF($B19="N/A","N/A",IF(G19&lt;0,"No","Yes"))</f>
        <v>N/A</v>
      </c>
      <c r="I19" s="6" t="s">
        <v>1750</v>
      </c>
      <c r="J19" s="6" t="s">
        <v>1750</v>
      </c>
      <c r="K19" s="85" t="str">
        <f>IF(J19="Div by 0", "N/A", IF(J19="N/A","N/A", IF(J19&gt;30, "No", IF(J19&lt;-30, "No", "Yes"))))</f>
        <v>N/A</v>
      </c>
    </row>
    <row r="20" spans="1:11" x14ac:dyDescent="0.25">
      <c r="A20" s="84" t="s">
        <v>674</v>
      </c>
      <c r="B20" s="42" t="s">
        <v>213</v>
      </c>
      <c r="C20" s="5" t="s">
        <v>1750</v>
      </c>
      <c r="D20" s="5" t="str">
        <f t="shared" si="3"/>
        <v>N/A</v>
      </c>
      <c r="E20" s="5" t="s">
        <v>1750</v>
      </c>
      <c r="F20" s="5" t="str">
        <f t="shared" si="4"/>
        <v>N/A</v>
      </c>
      <c r="G20" s="5" t="s">
        <v>1750</v>
      </c>
      <c r="H20" s="5" t="str">
        <f t="shared" si="5"/>
        <v>N/A</v>
      </c>
      <c r="I20" s="6" t="s">
        <v>1750</v>
      </c>
      <c r="J20" s="6" t="s">
        <v>1750</v>
      </c>
      <c r="K20" s="85" t="str">
        <f>IF(J20="Div by 0", "N/A", IF(J20="N/A","N/A", IF(J20&gt;30, "No", IF(J20&lt;-30, "No", "Yes"))))</f>
        <v>N/A</v>
      </c>
    </row>
    <row r="21" spans="1:11" x14ac:dyDescent="0.25">
      <c r="A21" s="84" t="s">
        <v>675</v>
      </c>
      <c r="B21" s="42" t="s">
        <v>213</v>
      </c>
      <c r="C21" s="5" t="s">
        <v>1750</v>
      </c>
      <c r="D21" s="5" t="str">
        <f t="shared" si="3"/>
        <v>N/A</v>
      </c>
      <c r="E21" s="5" t="s">
        <v>1750</v>
      </c>
      <c r="F21" s="5" t="str">
        <f t="shared" si="4"/>
        <v>N/A</v>
      </c>
      <c r="G21" s="5" t="s">
        <v>1750</v>
      </c>
      <c r="H21" s="5" t="str">
        <f t="shared" si="5"/>
        <v>N/A</v>
      </c>
      <c r="I21" s="6" t="s">
        <v>1750</v>
      </c>
      <c r="J21" s="6" t="s">
        <v>1750</v>
      </c>
      <c r="K21" s="85" t="str">
        <f>IF(J21="Div by 0", "N/A", IF(J21="N/A","N/A", IF(J21&gt;30, "No", IF(J21&lt;-30, "No", "Yes"))))</f>
        <v>N/A</v>
      </c>
    </row>
    <row r="22" spans="1:11" ht="16.5" customHeight="1" x14ac:dyDescent="0.25">
      <c r="A22" s="84" t="s">
        <v>1685</v>
      </c>
      <c r="B22" s="42" t="s">
        <v>213</v>
      </c>
      <c r="C22" s="5" t="s">
        <v>1750</v>
      </c>
      <c r="D22" s="5" t="str">
        <f t="shared" ref="D22:D31" si="6">IF($B22="N/A","N/A",IF(C22&lt;0,"No","Yes"))</f>
        <v>N/A</v>
      </c>
      <c r="E22" s="5" t="s">
        <v>1750</v>
      </c>
      <c r="F22" s="5" t="str">
        <f t="shared" ref="F22:F31" si="7">IF($B22="N/A","N/A",IF(E22&lt;0,"No","Yes"))</f>
        <v>N/A</v>
      </c>
      <c r="G22" s="5" t="s">
        <v>1750</v>
      </c>
      <c r="I22" s="6" t="s">
        <v>1750</v>
      </c>
      <c r="J22" s="6" t="s">
        <v>1750</v>
      </c>
      <c r="K22" s="85" t="str">
        <f t="shared" ref="K22:K31" si="8">IF(J22="Div by 0", "N/A", IF(J22="N/A","N/A", IF(J22&gt;30, "No", IF(J22&lt;-30, "No", "Yes"))))</f>
        <v>N/A</v>
      </c>
    </row>
    <row r="23" spans="1:11" x14ac:dyDescent="0.25">
      <c r="A23" s="84" t="s">
        <v>937</v>
      </c>
      <c r="B23" s="42" t="s">
        <v>213</v>
      </c>
      <c r="C23" s="5" t="s">
        <v>1750</v>
      </c>
      <c r="D23" s="5" t="str">
        <f t="shared" si="6"/>
        <v>N/A</v>
      </c>
      <c r="E23" s="5" t="s">
        <v>1750</v>
      </c>
      <c r="F23" s="5" t="str">
        <f t="shared" si="7"/>
        <v>N/A</v>
      </c>
      <c r="G23" s="5" t="s">
        <v>1750</v>
      </c>
      <c r="H23" s="5" t="str">
        <f t="shared" ref="H23:H31" si="9">IF($B23="N/A","N/A",IF(G23&lt;0,"No","Yes"))</f>
        <v>N/A</v>
      </c>
      <c r="I23" s="6" t="s">
        <v>1750</v>
      </c>
      <c r="J23" s="6" t="s">
        <v>1750</v>
      </c>
      <c r="K23" s="85" t="str">
        <f t="shared" si="8"/>
        <v>N/A</v>
      </c>
    </row>
    <row r="24" spans="1:11" ht="25" x14ac:dyDescent="0.25">
      <c r="A24" s="84" t="s">
        <v>938</v>
      </c>
      <c r="B24" s="42" t="s">
        <v>213</v>
      </c>
      <c r="C24" s="5" t="s">
        <v>1750</v>
      </c>
      <c r="D24" s="5" t="str">
        <f t="shared" si="6"/>
        <v>N/A</v>
      </c>
      <c r="E24" s="5" t="s">
        <v>1750</v>
      </c>
      <c r="F24" s="5" t="str">
        <f t="shared" si="7"/>
        <v>N/A</v>
      </c>
      <c r="G24" s="5" t="s">
        <v>1750</v>
      </c>
      <c r="H24" s="5" t="str">
        <f t="shared" si="9"/>
        <v>N/A</v>
      </c>
      <c r="I24" s="6" t="s">
        <v>1750</v>
      </c>
      <c r="J24" s="6" t="s">
        <v>1750</v>
      </c>
      <c r="K24" s="85" t="str">
        <f t="shared" si="8"/>
        <v>N/A</v>
      </c>
    </row>
    <row r="25" spans="1:11" x14ac:dyDescent="0.25">
      <c r="A25" s="108" t="s">
        <v>166</v>
      </c>
      <c r="B25" s="42" t="s">
        <v>213</v>
      </c>
      <c r="C25" s="5" t="s">
        <v>1750</v>
      </c>
      <c r="D25" s="5" t="str">
        <f t="shared" si="6"/>
        <v>N/A</v>
      </c>
      <c r="E25" s="5" t="s">
        <v>1750</v>
      </c>
      <c r="F25" s="5" t="str">
        <f t="shared" si="7"/>
        <v>N/A</v>
      </c>
      <c r="G25" s="5" t="s">
        <v>1750</v>
      </c>
      <c r="H25" s="5" t="str">
        <f t="shared" si="9"/>
        <v>N/A</v>
      </c>
      <c r="I25" s="6" t="s">
        <v>1750</v>
      </c>
      <c r="J25" s="6" t="s">
        <v>1750</v>
      </c>
      <c r="K25" s="85" t="str">
        <f t="shared" si="8"/>
        <v>N/A</v>
      </c>
    </row>
    <row r="26" spans="1:11" x14ac:dyDescent="0.25">
      <c r="A26" s="108" t="s">
        <v>167</v>
      </c>
      <c r="B26" s="42" t="s">
        <v>213</v>
      </c>
      <c r="C26" s="5" t="s">
        <v>1750</v>
      </c>
      <c r="D26" s="5" t="str">
        <f t="shared" si="6"/>
        <v>N/A</v>
      </c>
      <c r="E26" s="5" t="s">
        <v>1750</v>
      </c>
      <c r="F26" s="5" t="str">
        <f t="shared" si="7"/>
        <v>N/A</v>
      </c>
      <c r="G26" s="5" t="s">
        <v>1750</v>
      </c>
      <c r="H26" s="5" t="str">
        <f t="shared" si="9"/>
        <v>N/A</v>
      </c>
      <c r="I26" s="6" t="s">
        <v>1750</v>
      </c>
      <c r="J26" s="6" t="s">
        <v>1750</v>
      </c>
      <c r="K26" s="85" t="str">
        <f t="shared" si="8"/>
        <v>N/A</v>
      </c>
    </row>
    <row r="27" spans="1:11" x14ac:dyDescent="0.25">
      <c r="A27" s="108" t="s">
        <v>168</v>
      </c>
      <c r="B27" s="42" t="s">
        <v>213</v>
      </c>
      <c r="C27" s="5" t="s">
        <v>1750</v>
      </c>
      <c r="D27" s="5" t="str">
        <f t="shared" si="6"/>
        <v>N/A</v>
      </c>
      <c r="E27" s="5" t="s">
        <v>1750</v>
      </c>
      <c r="F27" s="5" t="str">
        <f t="shared" si="7"/>
        <v>N/A</v>
      </c>
      <c r="G27" s="5" t="s">
        <v>1750</v>
      </c>
      <c r="H27" s="5" t="str">
        <f t="shared" si="9"/>
        <v>N/A</v>
      </c>
      <c r="I27" s="6" t="s">
        <v>1750</v>
      </c>
      <c r="J27" s="6" t="s">
        <v>1750</v>
      </c>
      <c r="K27" s="85" t="str">
        <f t="shared" si="8"/>
        <v>N/A</v>
      </c>
    </row>
    <row r="28" spans="1:11" x14ac:dyDescent="0.25">
      <c r="A28" s="108" t="s">
        <v>54</v>
      </c>
      <c r="B28" s="42" t="s">
        <v>213</v>
      </c>
      <c r="C28" s="5" t="s">
        <v>1750</v>
      </c>
      <c r="D28" s="5" t="str">
        <f t="shared" si="6"/>
        <v>N/A</v>
      </c>
      <c r="E28" s="5" t="s">
        <v>1750</v>
      </c>
      <c r="F28" s="5" t="str">
        <f t="shared" si="7"/>
        <v>N/A</v>
      </c>
      <c r="G28" s="5" t="s">
        <v>1750</v>
      </c>
      <c r="H28" s="5" t="str">
        <f t="shared" si="9"/>
        <v>N/A</v>
      </c>
      <c r="I28" s="6" t="s">
        <v>1750</v>
      </c>
      <c r="J28" s="6" t="s">
        <v>1750</v>
      </c>
      <c r="K28" s="85" t="str">
        <f t="shared" si="8"/>
        <v>N/A</v>
      </c>
    </row>
    <row r="29" spans="1:11" x14ac:dyDescent="0.25">
      <c r="A29" s="108" t="s">
        <v>55</v>
      </c>
      <c r="B29" s="42" t="s">
        <v>213</v>
      </c>
      <c r="C29" s="5" t="s">
        <v>1750</v>
      </c>
      <c r="D29" s="5" t="str">
        <f t="shared" si="6"/>
        <v>N/A</v>
      </c>
      <c r="E29" s="5" t="s">
        <v>1750</v>
      </c>
      <c r="F29" s="5" t="str">
        <f t="shared" si="7"/>
        <v>N/A</v>
      </c>
      <c r="G29" s="5" t="s">
        <v>1750</v>
      </c>
      <c r="H29" s="5" t="str">
        <f t="shared" si="9"/>
        <v>N/A</v>
      </c>
      <c r="I29" s="6" t="s">
        <v>1750</v>
      </c>
      <c r="J29" s="6" t="s">
        <v>1750</v>
      </c>
      <c r="K29" s="85" t="str">
        <f t="shared" si="8"/>
        <v>N/A</v>
      </c>
    </row>
    <row r="30" spans="1:11" x14ac:dyDescent="0.25">
      <c r="A30" s="108" t="s">
        <v>56</v>
      </c>
      <c r="B30" s="42" t="s">
        <v>213</v>
      </c>
      <c r="C30" s="5" t="s">
        <v>1750</v>
      </c>
      <c r="D30" s="5" t="str">
        <f t="shared" si="6"/>
        <v>N/A</v>
      </c>
      <c r="E30" s="5" t="s">
        <v>1750</v>
      </c>
      <c r="F30" s="5" t="str">
        <f t="shared" si="7"/>
        <v>N/A</v>
      </c>
      <c r="G30" s="5" t="s">
        <v>1750</v>
      </c>
      <c r="H30" s="5" t="str">
        <f t="shared" si="9"/>
        <v>N/A</v>
      </c>
      <c r="I30" s="6" t="s">
        <v>1750</v>
      </c>
      <c r="J30" s="6" t="s">
        <v>1750</v>
      </c>
      <c r="K30" s="85" t="str">
        <f t="shared" si="8"/>
        <v>N/A</v>
      </c>
    </row>
    <row r="31" spans="1:11" x14ac:dyDescent="0.25">
      <c r="A31" s="109" t="s">
        <v>57</v>
      </c>
      <c r="B31" s="115" t="s">
        <v>213</v>
      </c>
      <c r="C31" s="94" t="s">
        <v>1750</v>
      </c>
      <c r="D31" s="94" t="str">
        <f t="shared" si="6"/>
        <v>N/A</v>
      </c>
      <c r="E31" s="94" t="s">
        <v>1750</v>
      </c>
      <c r="F31" s="94" t="str">
        <f t="shared" si="7"/>
        <v>N/A</v>
      </c>
      <c r="G31" s="94" t="s">
        <v>1750</v>
      </c>
      <c r="H31" s="94" t="str">
        <f t="shared" si="9"/>
        <v>N/A</v>
      </c>
      <c r="I31" s="95" t="s">
        <v>1750</v>
      </c>
      <c r="J31" s="95" t="s">
        <v>1750</v>
      </c>
      <c r="K31" s="96" t="str">
        <f t="shared" si="8"/>
        <v>N/A</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207591</v>
      </c>
      <c r="D7" s="39" t="str">
        <f>IF($B7="N/A","N/A",IF(C7&gt;10,"No",IF(C7&lt;-10,"No","Yes")))</f>
        <v>N/A</v>
      </c>
      <c r="E7" s="17">
        <v>211684</v>
      </c>
      <c r="F7" s="39" t="str">
        <f>IF($B7="N/A","N/A",IF(E7&gt;10,"No",IF(E7&lt;-10,"No","Yes")))</f>
        <v>N/A</v>
      </c>
      <c r="G7" s="17">
        <v>217126</v>
      </c>
      <c r="H7" s="39" t="str">
        <f>IF($B7="N/A","N/A",IF(G7&gt;10,"No",IF(G7&lt;-10,"No","Yes")))</f>
        <v>N/A</v>
      </c>
      <c r="I7" s="40">
        <v>1.972</v>
      </c>
      <c r="J7" s="40">
        <v>2.5710000000000002</v>
      </c>
      <c r="K7" s="41" t="s">
        <v>734</v>
      </c>
      <c r="L7" s="86" t="str">
        <f>IF(J7="Div by 0", "N/A", IF(K7="N/A","N/A", IF(J7&gt;VALUE(MID(K7,1,2)), "No", IF(J7&lt;-1*VALUE(MID(K7,1,2)), "No", "Yes"))))</f>
        <v>Yes</v>
      </c>
    </row>
    <row r="8" spans="1:12" x14ac:dyDescent="0.25">
      <c r="A8" s="84" t="s">
        <v>58</v>
      </c>
      <c r="B8" s="21" t="s">
        <v>213</v>
      </c>
      <c r="C8" s="26">
        <v>1187051541</v>
      </c>
      <c r="D8" s="7" t="str">
        <f>IF($B8="N/A","N/A",IF(C8&gt;10,"No",IF(C8&lt;-10,"No","Yes")))</f>
        <v>N/A</v>
      </c>
      <c r="E8" s="26">
        <v>1275845744</v>
      </c>
      <c r="F8" s="7" t="str">
        <f>IF($B8="N/A","N/A",IF(E8&gt;10,"No",IF(E8&lt;-10,"No","Yes")))</f>
        <v>N/A</v>
      </c>
      <c r="G8" s="26">
        <v>1361527523</v>
      </c>
      <c r="H8" s="7" t="str">
        <f>IF($B8="N/A","N/A",IF(G8&gt;10,"No",IF(G8&lt;-10,"No","Yes")))</f>
        <v>N/A</v>
      </c>
      <c r="I8" s="8">
        <v>7.48</v>
      </c>
      <c r="J8" s="8">
        <v>6.7160000000000002</v>
      </c>
      <c r="K8" s="25" t="s">
        <v>734</v>
      </c>
      <c r="L8" s="85" t="str">
        <f>IF(J8="Div by 0", "N/A", IF(K8="N/A","N/A", IF(J8&gt;VALUE(MID(K8,1,2)), "No", IF(J8&lt;-1*VALUE(MID(K8,1,2)), "No", "Yes"))))</f>
        <v>Yes</v>
      </c>
    </row>
    <row r="9" spans="1:12" x14ac:dyDescent="0.25">
      <c r="A9" s="116" t="s">
        <v>939</v>
      </c>
      <c r="B9" s="5" t="s">
        <v>213</v>
      </c>
      <c r="C9" s="4">
        <v>12.027978092</v>
      </c>
      <c r="D9" s="7" t="str">
        <f>IF($B9="N/A","N/A",IF(C9&gt;10,"No",IF(C9&lt;-10,"No","Yes")))</f>
        <v>N/A</v>
      </c>
      <c r="E9" s="4">
        <v>10.397573742000001</v>
      </c>
      <c r="F9" s="7" t="str">
        <f>IF($B9="N/A","N/A",IF(E9&gt;10,"No",IF(E9&lt;-10,"No","Yes")))</f>
        <v>N/A</v>
      </c>
      <c r="G9" s="4">
        <v>7.3597818777999997</v>
      </c>
      <c r="H9" s="7" t="str">
        <f>IF($B9="N/A","N/A",IF(G9&gt;10,"No",IF(G9&lt;-10,"No","Yes")))</f>
        <v>N/A</v>
      </c>
      <c r="I9" s="8">
        <v>-13.6</v>
      </c>
      <c r="J9" s="8">
        <v>-29.2</v>
      </c>
      <c r="K9" s="5" t="s">
        <v>213</v>
      </c>
      <c r="L9" s="85" t="str">
        <f>IF(J9="Div by 0", "N/A", IF(K9="N/A","N/A", IF(J9&gt;VALUE(MID(K9,1,2)), "No", IF(J9&lt;-1*VALUE(MID(K9,1,2)), "No", "Yes"))))</f>
        <v>N/A</v>
      </c>
    </row>
    <row r="10" spans="1:12" x14ac:dyDescent="0.25">
      <c r="A10" s="116" t="s">
        <v>940</v>
      </c>
      <c r="B10" s="5" t="s">
        <v>213</v>
      </c>
      <c r="C10" s="4">
        <v>23.851226691000001</v>
      </c>
      <c r="D10" s="7" t="str">
        <f t="shared" ref="D10:D20" si="0">IF($B10="N/A","N/A",IF(C10&gt;10,"No",IF(C10&lt;-10,"No","Yes")))</f>
        <v>N/A</v>
      </c>
      <c r="E10" s="4">
        <v>26.092666427000001</v>
      </c>
      <c r="F10" s="7" t="str">
        <f t="shared" ref="F10:F20" si="1">IF($B10="N/A","N/A",IF(E10&gt;10,"No",IF(E10&lt;-10,"No","Yes")))</f>
        <v>N/A</v>
      </c>
      <c r="G10" s="4">
        <v>26.972357065000001</v>
      </c>
      <c r="H10" s="7" t="str">
        <f t="shared" ref="H10:H20" si="2">IF($B10="N/A","N/A",IF(G10&gt;10,"No",IF(G10&lt;-10,"No","Yes")))</f>
        <v>N/A</v>
      </c>
      <c r="I10" s="8">
        <v>9.3979999999999997</v>
      </c>
      <c r="J10" s="8">
        <v>3.371</v>
      </c>
      <c r="K10" s="5" t="s">
        <v>213</v>
      </c>
      <c r="L10" s="85" t="str">
        <f t="shared" ref="L10:L27" si="3">IF(J10="Div by 0", "N/A", IF(K10="N/A","N/A", IF(J10&gt;VALUE(MID(K10,1,2)), "No", IF(J10&lt;-1*VALUE(MID(K10,1,2)), "No", "Yes"))))</f>
        <v>N/A</v>
      </c>
    </row>
    <row r="11" spans="1:12" x14ac:dyDescent="0.25">
      <c r="A11" s="116" t="s">
        <v>941</v>
      </c>
      <c r="B11" s="5" t="s">
        <v>213</v>
      </c>
      <c r="C11" s="4">
        <v>6.6361258436000004</v>
      </c>
      <c r="D11" s="7" t="str">
        <f t="shared" si="0"/>
        <v>N/A</v>
      </c>
      <c r="E11" s="4">
        <v>5.7874000869</v>
      </c>
      <c r="F11" s="7" t="str">
        <f t="shared" si="1"/>
        <v>N/A</v>
      </c>
      <c r="G11" s="4">
        <v>7.3883367261000004</v>
      </c>
      <c r="H11" s="7" t="str">
        <f t="shared" si="2"/>
        <v>N/A</v>
      </c>
      <c r="I11" s="8">
        <v>-12.8</v>
      </c>
      <c r="J11" s="8">
        <v>27.66</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1750</v>
      </c>
      <c r="J12" s="8" t="s">
        <v>1750</v>
      </c>
      <c r="K12" s="5" t="s">
        <v>213</v>
      </c>
      <c r="L12" s="85" t="str">
        <f t="shared" si="3"/>
        <v>N/A</v>
      </c>
    </row>
    <row r="13" spans="1:12" x14ac:dyDescent="0.25">
      <c r="A13" s="116" t="s">
        <v>943</v>
      </c>
      <c r="B13" s="7" t="s">
        <v>213</v>
      </c>
      <c r="C13" s="4">
        <v>57.484669373999999</v>
      </c>
      <c r="D13" s="7" t="str">
        <f t="shared" si="0"/>
        <v>N/A</v>
      </c>
      <c r="E13" s="4">
        <v>57.722359744000002</v>
      </c>
      <c r="F13" s="7" t="str">
        <f t="shared" si="1"/>
        <v>N/A</v>
      </c>
      <c r="G13" s="4">
        <v>58.279524330999998</v>
      </c>
      <c r="H13" s="7" t="str">
        <f t="shared" si="2"/>
        <v>N/A</v>
      </c>
      <c r="I13" s="8">
        <v>0.41349999999999998</v>
      </c>
      <c r="J13" s="8">
        <v>0.96519999999999995</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1750</v>
      </c>
      <c r="J14" s="8" t="s">
        <v>1750</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1750</v>
      </c>
      <c r="J15" s="8" t="s">
        <v>1750</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1750</v>
      </c>
      <c r="J16" s="8" t="s">
        <v>1750</v>
      </c>
      <c r="K16" s="5" t="s">
        <v>213</v>
      </c>
      <c r="L16" s="85" t="str">
        <f t="shared" si="3"/>
        <v>N/A</v>
      </c>
    </row>
    <row r="17" spans="1:12" ht="12.75" customHeight="1" x14ac:dyDescent="0.25">
      <c r="A17" s="116" t="s">
        <v>947</v>
      </c>
      <c r="B17" s="7" t="s">
        <v>213</v>
      </c>
      <c r="C17" s="4">
        <v>81.335896065</v>
      </c>
      <c r="D17" s="7" t="str">
        <f t="shared" si="0"/>
        <v>N/A</v>
      </c>
      <c r="E17" s="4">
        <v>83.815026171</v>
      </c>
      <c r="F17" s="7" t="str">
        <f t="shared" si="1"/>
        <v>N/A</v>
      </c>
      <c r="G17" s="4">
        <v>85.251881396000002</v>
      </c>
      <c r="H17" s="7" t="str">
        <f t="shared" si="2"/>
        <v>N/A</v>
      </c>
      <c r="I17" s="8">
        <v>3.048</v>
      </c>
      <c r="J17" s="8">
        <v>1.714</v>
      </c>
      <c r="K17" s="5" t="s">
        <v>213</v>
      </c>
      <c r="L17" s="85" t="str">
        <f t="shared" si="3"/>
        <v>N/A</v>
      </c>
    </row>
    <row r="18" spans="1:12" ht="12.75" customHeight="1" x14ac:dyDescent="0.25">
      <c r="A18" s="116" t="s">
        <v>1703</v>
      </c>
      <c r="B18" s="7" t="s">
        <v>213</v>
      </c>
      <c r="C18" s="4">
        <v>57.484669373999999</v>
      </c>
      <c r="D18" s="7" t="str">
        <f t="shared" si="0"/>
        <v>N/A</v>
      </c>
      <c r="E18" s="4">
        <v>57.722359744000002</v>
      </c>
      <c r="F18" s="7" t="str">
        <f t="shared" si="1"/>
        <v>N/A</v>
      </c>
      <c r="G18" s="4">
        <v>58.279524330999998</v>
      </c>
      <c r="H18" s="7" t="str">
        <f t="shared" si="2"/>
        <v>N/A</v>
      </c>
      <c r="I18" s="8">
        <v>0.41349999999999998</v>
      </c>
      <c r="J18" s="8">
        <v>0.96519999999999995</v>
      </c>
      <c r="K18" s="5" t="s">
        <v>213</v>
      </c>
      <c r="L18" s="85" t="str">
        <f t="shared" si="3"/>
        <v>N/A</v>
      </c>
    </row>
    <row r="19" spans="1:12" ht="12.75" customHeight="1" x14ac:dyDescent="0.25">
      <c r="A19" s="116" t="s">
        <v>948</v>
      </c>
      <c r="B19" s="7" t="s">
        <v>213</v>
      </c>
      <c r="C19" s="4">
        <v>6.6361258436000004</v>
      </c>
      <c r="D19" s="7" t="str">
        <f t="shared" si="0"/>
        <v>N/A</v>
      </c>
      <c r="E19" s="4">
        <v>5.7874000869</v>
      </c>
      <c r="F19" s="7" t="str">
        <f t="shared" si="1"/>
        <v>N/A</v>
      </c>
      <c r="G19" s="4">
        <v>7.3883367261000004</v>
      </c>
      <c r="H19" s="7" t="str">
        <f t="shared" si="2"/>
        <v>N/A</v>
      </c>
      <c r="I19" s="8">
        <v>-12.8</v>
      </c>
      <c r="J19" s="8">
        <v>27.66</v>
      </c>
      <c r="K19" s="5" t="s">
        <v>213</v>
      </c>
      <c r="L19" s="85" t="str">
        <f t="shared" si="3"/>
        <v>N/A</v>
      </c>
    </row>
    <row r="20" spans="1:12" ht="12.75" customHeight="1" x14ac:dyDescent="0.25">
      <c r="A20" s="117" t="s">
        <v>132</v>
      </c>
      <c r="B20" s="1" t="s">
        <v>213</v>
      </c>
      <c r="C20" s="22">
        <v>1104</v>
      </c>
      <c r="D20" s="7" t="str">
        <f t="shared" si="0"/>
        <v>N/A</v>
      </c>
      <c r="E20" s="22">
        <v>470</v>
      </c>
      <c r="F20" s="7" t="str">
        <f t="shared" si="1"/>
        <v>N/A</v>
      </c>
      <c r="G20" s="22">
        <v>365</v>
      </c>
      <c r="H20" s="7" t="str">
        <f t="shared" si="2"/>
        <v>N/A</v>
      </c>
      <c r="I20" s="8">
        <v>-57.4</v>
      </c>
      <c r="J20" s="8">
        <v>-22.3</v>
      </c>
      <c r="K20" s="22" t="s">
        <v>213</v>
      </c>
      <c r="L20" s="85" t="str">
        <f t="shared" si="3"/>
        <v>N/A</v>
      </c>
    </row>
    <row r="21" spans="1:12" ht="12.75" customHeight="1" x14ac:dyDescent="0.25">
      <c r="A21" s="117" t="s">
        <v>133</v>
      </c>
      <c r="B21" s="25" t="s">
        <v>276</v>
      </c>
      <c r="C21" s="4">
        <v>0.53181496309999998</v>
      </c>
      <c r="D21" s="7" t="str">
        <f>IF($B21="N/A","N/A",IF(C21&gt;=2,"No",IF(C21&lt;0,"No","Yes")))</f>
        <v>Yes</v>
      </c>
      <c r="E21" s="4">
        <v>0.22202906219999999</v>
      </c>
      <c r="F21" s="7" t="str">
        <f>IF($B21="N/A","N/A",IF(E21&gt;=2,"No",IF(E21&lt;0,"No","Yes")))</f>
        <v>Yes</v>
      </c>
      <c r="G21" s="4">
        <v>0.16810515549999999</v>
      </c>
      <c r="H21" s="7" t="str">
        <f>IF($B21="N/A","N/A",IF(G21&gt;=2,"No",IF(G21&lt;0,"No","Yes")))</f>
        <v>Yes</v>
      </c>
      <c r="I21" s="8">
        <v>-58.3</v>
      </c>
      <c r="J21" s="8">
        <v>-24.3</v>
      </c>
      <c r="K21" s="5" t="s">
        <v>213</v>
      </c>
      <c r="L21" s="85" t="str">
        <f t="shared" si="3"/>
        <v>N/A</v>
      </c>
    </row>
    <row r="22" spans="1:12" x14ac:dyDescent="0.25">
      <c r="A22" s="108" t="s">
        <v>134</v>
      </c>
      <c r="B22" s="25" t="s">
        <v>213</v>
      </c>
      <c r="C22" s="26">
        <v>3219737</v>
      </c>
      <c r="D22" s="7" t="str">
        <f t="shared" ref="D22:D27" si="4">IF($B22="N/A","N/A",IF(C22&gt;10,"No",IF(C22&lt;-10,"No","Yes")))</f>
        <v>N/A</v>
      </c>
      <c r="E22" s="26">
        <v>1099207</v>
      </c>
      <c r="F22" s="7" t="str">
        <f t="shared" ref="F22:F27" si="5">IF($B22="N/A","N/A",IF(E22&gt;10,"No",IF(E22&lt;-10,"No","Yes")))</f>
        <v>N/A</v>
      </c>
      <c r="G22" s="26">
        <v>909270</v>
      </c>
      <c r="H22" s="7" t="str">
        <f t="shared" ref="H22:H27" si="6">IF($B22="N/A","N/A",IF(G22&gt;10,"No",IF(G22&lt;-10,"No","Yes")))</f>
        <v>N/A</v>
      </c>
      <c r="I22" s="8">
        <v>-65.900000000000006</v>
      </c>
      <c r="J22" s="8">
        <v>-17.3</v>
      </c>
      <c r="K22" s="5" t="s">
        <v>213</v>
      </c>
      <c r="L22" s="85" t="str">
        <f t="shared" si="3"/>
        <v>N/A</v>
      </c>
    </row>
    <row r="23" spans="1:12" x14ac:dyDescent="0.25">
      <c r="A23" s="108" t="s">
        <v>1679</v>
      </c>
      <c r="B23" s="25" t="s">
        <v>213</v>
      </c>
      <c r="C23" s="26">
        <v>2916.4284419999999</v>
      </c>
      <c r="D23" s="7" t="str">
        <f t="shared" si="4"/>
        <v>N/A</v>
      </c>
      <c r="E23" s="26">
        <v>2338.7382978999999</v>
      </c>
      <c r="F23" s="7" t="str">
        <f t="shared" si="5"/>
        <v>N/A</v>
      </c>
      <c r="G23" s="26">
        <v>2491.1506849000002</v>
      </c>
      <c r="H23" s="7" t="str">
        <f t="shared" si="6"/>
        <v>N/A</v>
      </c>
      <c r="I23" s="8">
        <v>-19.8</v>
      </c>
      <c r="J23" s="8">
        <v>6.5170000000000003</v>
      </c>
      <c r="K23" s="5" t="s">
        <v>213</v>
      </c>
      <c r="L23" s="85" t="str">
        <f t="shared" si="3"/>
        <v>N/A</v>
      </c>
    </row>
    <row r="24" spans="1:12" ht="12.75" customHeight="1" x14ac:dyDescent="0.25">
      <c r="A24" s="117" t="s">
        <v>135</v>
      </c>
      <c r="B24" s="21" t="s">
        <v>213</v>
      </c>
      <c r="C24" s="1">
        <v>1071</v>
      </c>
      <c r="D24" s="7" t="str">
        <f t="shared" si="4"/>
        <v>N/A</v>
      </c>
      <c r="E24" s="1">
        <v>433</v>
      </c>
      <c r="F24" s="7" t="str">
        <f t="shared" si="5"/>
        <v>N/A</v>
      </c>
      <c r="G24" s="1">
        <v>279</v>
      </c>
      <c r="H24" s="7" t="str">
        <f t="shared" si="6"/>
        <v>N/A</v>
      </c>
      <c r="I24" s="8">
        <v>-59.6</v>
      </c>
      <c r="J24" s="8">
        <v>-35.6</v>
      </c>
      <c r="K24" s="22" t="s">
        <v>213</v>
      </c>
      <c r="L24" s="85" t="str">
        <f t="shared" si="3"/>
        <v>N/A</v>
      </c>
    </row>
    <row r="25" spans="1:12" ht="12.75" customHeight="1" x14ac:dyDescent="0.25">
      <c r="A25" s="117" t="s">
        <v>136</v>
      </c>
      <c r="B25" s="21" t="s">
        <v>213</v>
      </c>
      <c r="C25" s="9">
        <v>0.51591832019999995</v>
      </c>
      <c r="D25" s="7" t="str">
        <f t="shared" si="4"/>
        <v>N/A</v>
      </c>
      <c r="E25" s="9">
        <v>0.20455017859999999</v>
      </c>
      <c r="F25" s="7" t="str">
        <f t="shared" si="5"/>
        <v>N/A</v>
      </c>
      <c r="G25" s="9">
        <v>0.1284968175</v>
      </c>
      <c r="H25" s="7" t="str">
        <f t="shared" si="6"/>
        <v>N/A</v>
      </c>
      <c r="I25" s="8">
        <v>-60.4</v>
      </c>
      <c r="J25" s="8">
        <v>-37.200000000000003</v>
      </c>
      <c r="K25" s="5" t="s">
        <v>213</v>
      </c>
      <c r="L25" s="85" t="str">
        <f t="shared" si="3"/>
        <v>N/A</v>
      </c>
    </row>
    <row r="26" spans="1:12" ht="25" x14ac:dyDescent="0.25">
      <c r="A26" s="108" t="s">
        <v>137</v>
      </c>
      <c r="B26" s="21" t="s">
        <v>213</v>
      </c>
      <c r="C26" s="10">
        <v>3219367</v>
      </c>
      <c r="D26" s="7" t="str">
        <f t="shared" si="4"/>
        <v>N/A</v>
      </c>
      <c r="E26" s="10">
        <v>1098912</v>
      </c>
      <c r="F26" s="7" t="str">
        <f t="shared" si="5"/>
        <v>N/A</v>
      </c>
      <c r="G26" s="10">
        <v>908795</v>
      </c>
      <c r="H26" s="7" t="str">
        <f t="shared" si="6"/>
        <v>N/A</v>
      </c>
      <c r="I26" s="8">
        <v>-65.900000000000006</v>
      </c>
      <c r="J26" s="8">
        <v>-17.3</v>
      </c>
      <c r="K26" s="5" t="s">
        <v>213</v>
      </c>
      <c r="L26" s="85" t="str">
        <f t="shared" si="3"/>
        <v>N/A</v>
      </c>
    </row>
    <row r="27" spans="1:12" ht="25" x14ac:dyDescent="0.25">
      <c r="A27" s="108" t="s">
        <v>949</v>
      </c>
      <c r="B27" s="21" t="s">
        <v>213</v>
      </c>
      <c r="C27" s="10">
        <v>3005.9449113000001</v>
      </c>
      <c r="D27" s="7" t="str">
        <f t="shared" si="4"/>
        <v>N/A</v>
      </c>
      <c r="E27" s="10">
        <v>2537.9030023</v>
      </c>
      <c r="F27" s="7" t="str">
        <f t="shared" si="5"/>
        <v>N/A</v>
      </c>
      <c r="G27" s="10">
        <v>3257.3297490999998</v>
      </c>
      <c r="H27" s="7" t="str">
        <f t="shared" si="6"/>
        <v>N/A</v>
      </c>
      <c r="I27" s="8">
        <v>-15.6</v>
      </c>
      <c r="J27" s="8">
        <v>28.35</v>
      </c>
      <c r="K27" s="5" t="s">
        <v>213</v>
      </c>
      <c r="L27" s="85" t="str">
        <f t="shared" si="3"/>
        <v>N/A</v>
      </c>
    </row>
    <row r="28" spans="1:12" x14ac:dyDescent="0.25">
      <c r="A28" s="117" t="s">
        <v>138</v>
      </c>
      <c r="B28" s="1" t="s">
        <v>213</v>
      </c>
      <c r="C28" s="22">
        <v>2863</v>
      </c>
      <c r="D28" s="7" t="str">
        <f>IF($B28="N/A","N/A",IF(C28&gt;10,"No",IF(C28&lt;-10,"No","Yes")))</f>
        <v>N/A</v>
      </c>
      <c r="E28" s="22">
        <v>2720</v>
      </c>
      <c r="F28" s="7" t="str">
        <f>IF($B28="N/A","N/A",IF(E28&gt;10,"No",IF(E28&lt;-10,"No","Yes")))</f>
        <v>N/A</v>
      </c>
      <c r="G28" s="22">
        <v>2652</v>
      </c>
      <c r="H28" s="7" t="str">
        <f>IF($B28="N/A","N/A",IF(G28&gt;10,"No",IF(G28&lt;-10,"No","Yes")))</f>
        <v>N/A</v>
      </c>
      <c r="I28" s="8">
        <v>-4.99</v>
      </c>
      <c r="J28" s="8">
        <v>-2.5</v>
      </c>
      <c r="K28" s="22" t="s">
        <v>213</v>
      </c>
      <c r="L28" s="85" t="str">
        <f>IF(J28="Div by 0", "N/A", IF(K28="N/A","N/A", IF(J28&gt;VALUE(MID(K28,1,2)), "No", IF(J28&lt;-1*VALUE(MID(K28,1,2)), "No", "Yes"))))</f>
        <v>N/A</v>
      </c>
    </row>
    <row r="29" spans="1:12" x14ac:dyDescent="0.25">
      <c r="A29" s="108" t="s">
        <v>139</v>
      </c>
      <c r="B29" s="25" t="s">
        <v>213</v>
      </c>
      <c r="C29" s="4">
        <v>1.3791542023000001</v>
      </c>
      <c r="D29" s="7" t="str">
        <f>IF($B29="N/A","N/A",IF(C29&gt;10,"No",IF(C29&lt;-10,"No","Yes")))</f>
        <v>N/A</v>
      </c>
      <c r="E29" s="4">
        <v>1.2849341471</v>
      </c>
      <c r="F29" s="7" t="str">
        <f>IF($B29="N/A","N/A",IF(E29&gt;10,"No",IF(E29&lt;-10,"No","Yes")))</f>
        <v>N/A</v>
      </c>
      <c r="G29" s="4">
        <v>1.2214106094999999</v>
      </c>
      <c r="H29" s="7" t="str">
        <f>IF($B29="N/A","N/A",IF(G29&gt;10,"No",IF(G29&lt;-10,"No","Yes")))</f>
        <v>N/A</v>
      </c>
      <c r="I29" s="8">
        <v>-6.83</v>
      </c>
      <c r="J29" s="8">
        <v>-4.9400000000000004</v>
      </c>
      <c r="K29" s="5" t="s">
        <v>213</v>
      </c>
      <c r="L29" s="85" t="str">
        <f>IF(J29="Div by 0", "N/A", IF(K29="N/A","N/A", IF(J29&gt;VALUE(MID(K29,1,2)), "No", IF(J29&lt;-1*VALUE(MID(K29,1,2)), "No", "Yes"))))</f>
        <v>N/A</v>
      </c>
    </row>
    <row r="30" spans="1:12" x14ac:dyDescent="0.25">
      <c r="A30" s="117" t="s">
        <v>140</v>
      </c>
      <c r="B30" s="22" t="s">
        <v>213</v>
      </c>
      <c r="C30" s="22">
        <v>7182</v>
      </c>
      <c r="D30" s="7" t="str">
        <f>IF($B30="N/A","N/A",IF(C30&gt;10,"No",IF(C30&lt;-10,"No","Yes")))</f>
        <v>N/A</v>
      </c>
      <c r="E30" s="22">
        <v>5447</v>
      </c>
      <c r="F30" s="7" t="str">
        <f>IF($B30="N/A","N/A",IF(E30&gt;10,"No",IF(E30&lt;-10,"No","Yes")))</f>
        <v>N/A</v>
      </c>
      <c r="G30" s="22">
        <v>3968</v>
      </c>
      <c r="H30" s="7" t="str">
        <f>IF($B30="N/A","N/A",IF(G30&gt;10,"No",IF(G30&lt;-10,"No","Yes")))</f>
        <v>N/A</v>
      </c>
      <c r="I30" s="8">
        <v>-24.2</v>
      </c>
      <c r="J30" s="8">
        <v>-27.2</v>
      </c>
      <c r="K30" s="22" t="s">
        <v>213</v>
      </c>
      <c r="L30" s="85" t="str">
        <f>IF(J30="Div by 0", "N/A", IF(K30="N/A","N/A", IF(J30&gt;VALUE(MID(K30,1,2)), "No", IF(J30&lt;-1*VALUE(MID(K30,1,2)), "No", "Yes"))))</f>
        <v>N/A</v>
      </c>
    </row>
    <row r="31" spans="1:12" x14ac:dyDescent="0.25">
      <c r="A31" s="108" t="s">
        <v>141</v>
      </c>
      <c r="B31" s="21" t="s">
        <v>213</v>
      </c>
      <c r="C31" s="4">
        <v>3.4596875587000002</v>
      </c>
      <c r="D31" s="7" t="str">
        <f>IF($B31="N/A","N/A",IF(C31&gt;10,"No",IF(C31&lt;-10,"No","Yes")))</f>
        <v>N/A</v>
      </c>
      <c r="E31" s="4">
        <v>2.5731751101000002</v>
      </c>
      <c r="F31" s="7" t="str">
        <f>IF($B31="N/A","N/A",IF(E31&gt;10,"No",IF(E31&lt;-10,"No","Yes")))</f>
        <v>N/A</v>
      </c>
      <c r="G31" s="4">
        <v>1.8275102936000001</v>
      </c>
      <c r="H31" s="7" t="str">
        <f>IF($B31="N/A","N/A",IF(G31&gt;10,"No",IF(G31&lt;-10,"No","Yes")))</f>
        <v>N/A</v>
      </c>
      <c r="I31" s="8">
        <v>-25.6</v>
      </c>
      <c r="J31" s="8">
        <v>-29</v>
      </c>
      <c r="K31" s="5" t="s">
        <v>213</v>
      </c>
      <c r="L31" s="85" t="str">
        <f>IF(J31="Div by 0", "N/A", IF(K31="N/A","N/A", IF(J31&gt;VALUE(MID(K31,1,2)), "No", IF(J31&lt;-1*VALUE(MID(K31,1,2)), "No", "Yes"))))</f>
        <v>N/A</v>
      </c>
    </row>
    <row r="32" spans="1:12" ht="12.75" customHeight="1" x14ac:dyDescent="0.25">
      <c r="A32" s="117" t="s">
        <v>142</v>
      </c>
      <c r="B32" s="1" t="s">
        <v>213</v>
      </c>
      <c r="C32" s="1">
        <v>3946.4166667</v>
      </c>
      <c r="D32" s="7" t="str">
        <f>IF($B32="N/A","N/A",IF(C32&gt;10,"No",IF(C32&lt;-10,"No","Yes")))</f>
        <v>N/A</v>
      </c>
      <c r="E32" s="1">
        <v>3382.0833333</v>
      </c>
      <c r="F32" s="7" t="str">
        <f>IF($B32="N/A","N/A",IF(E32&gt;10,"No",IF(E32&lt;-10,"No","Yes")))</f>
        <v>N/A</v>
      </c>
      <c r="G32" s="1">
        <v>2636.0833333</v>
      </c>
      <c r="H32" s="7" t="str">
        <f>IF($B32="N/A","N/A",IF(G32&gt;10,"No",IF(G32&lt;-10,"No","Yes")))</f>
        <v>N/A</v>
      </c>
      <c r="I32" s="8">
        <v>-14.3</v>
      </c>
      <c r="J32" s="8">
        <v>-22.1</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2512</v>
      </c>
      <c r="H33" s="7" t="str">
        <f t="shared" ref="H33:H35" si="9">IF($B33="N/A","N/A",IF(G33&gt;10,"No",IF(G33&lt;-10,"No","Yes")))</f>
        <v>N/A</v>
      </c>
      <c r="I33" s="8" t="s">
        <v>213</v>
      </c>
      <c r="J33" s="8" t="s">
        <v>1750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1.1712375393000001</v>
      </c>
      <c r="H34" s="7" t="str">
        <f t="shared" si="9"/>
        <v>N/A</v>
      </c>
      <c r="I34" s="8" t="s">
        <v>213</v>
      </c>
      <c r="J34" s="8" t="s">
        <v>1750</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1815458</v>
      </c>
      <c r="H35" s="124" t="str">
        <f t="shared" si="9"/>
        <v>N/A</v>
      </c>
      <c r="I35" s="125" t="s">
        <v>213</v>
      </c>
      <c r="J35" s="125" t="s">
        <v>1750</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203624</v>
      </c>
      <c r="D6" s="7" t="str">
        <f>IF($B6="N/A","N/A",IF(C6&gt;10,"No",IF(C6&lt;-10,"No","Yes")))</f>
        <v>N/A</v>
      </c>
      <c r="E6" s="22">
        <v>208494</v>
      </c>
      <c r="F6" s="7" t="str">
        <f>IF($B6="N/A","N/A",IF(E6&gt;10,"No",IF(E6&lt;-10,"No","Yes")))</f>
        <v>N/A</v>
      </c>
      <c r="G6" s="22">
        <v>214109</v>
      </c>
      <c r="H6" s="7" t="str">
        <f>IF($B6="N/A","N/A",IF(G6&gt;10,"No",IF(G6&lt;-10,"No","Yes")))</f>
        <v>N/A</v>
      </c>
      <c r="I6" s="8">
        <v>2.3919999999999999</v>
      </c>
      <c r="J6" s="8">
        <v>2.6930000000000001</v>
      </c>
      <c r="K6" s="1" t="s">
        <v>734</v>
      </c>
      <c r="L6" s="85" t="str">
        <f>IF(J6="Div by 0", "N/A", IF(K6="N/A","N/A", IF(J6&gt;VALUE(MID(K6,1,2)), "No", IF(J6&lt;-1*VALUE(MID(K6,1,2)), "No", "Yes"))))</f>
        <v>Yes</v>
      </c>
    </row>
    <row r="7" spans="1:12" x14ac:dyDescent="0.25">
      <c r="A7" s="117" t="s">
        <v>59</v>
      </c>
      <c r="B7" s="22" t="s">
        <v>213</v>
      </c>
      <c r="C7" s="22">
        <v>169967.68</v>
      </c>
      <c r="D7" s="7" t="str">
        <f>IF($B7="N/A","N/A",IF(C7&gt;10,"No",IF(C7&lt;-10,"No","Yes")))</f>
        <v>N/A</v>
      </c>
      <c r="E7" s="22">
        <v>179933.66</v>
      </c>
      <c r="F7" s="7" t="str">
        <f>IF($B7="N/A","N/A",IF(E7&gt;10,"No",IF(E7&lt;-10,"No","Yes")))</f>
        <v>N/A</v>
      </c>
      <c r="G7" s="22">
        <v>195824</v>
      </c>
      <c r="H7" s="7" t="str">
        <f>IF($B7="N/A","N/A",IF(G7&gt;10,"No",IF(G7&lt;-10,"No","Yes")))</f>
        <v>N/A</v>
      </c>
      <c r="I7" s="8">
        <v>5.8630000000000004</v>
      </c>
      <c r="J7" s="8">
        <v>8.8309999999999995</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1283</v>
      </c>
      <c r="H8" s="7" t="str">
        <f>IF($B8="N/A","N/A",IF(G8&gt;10,"No",IF(G8&lt;-10,"No","Yes")))</f>
        <v>N/A</v>
      </c>
      <c r="I8" s="8" t="s">
        <v>1750</v>
      </c>
      <c r="J8" s="8" t="s">
        <v>1750</v>
      </c>
      <c r="K8" s="22" t="s">
        <v>213</v>
      </c>
      <c r="L8" s="85" t="str">
        <f>IF(J8="Div by 0", "N/A", IF(K8="N/A","N/A", IF(J8&gt;VALUE(MID(K8,1,2)), "No", IF(J8&lt;-1*VALUE(MID(K8,1,2)), "No", "Yes"))))</f>
        <v>N/A</v>
      </c>
    </row>
    <row r="9" spans="1:12" x14ac:dyDescent="0.25">
      <c r="A9" s="117" t="s">
        <v>676</v>
      </c>
      <c r="B9" s="22" t="s">
        <v>213</v>
      </c>
      <c r="C9" s="22" t="s">
        <v>1750</v>
      </c>
      <c r="D9" s="7" t="str">
        <f t="shared" ref="D9:D11" si="0">IF($B9="N/A","N/A",IF(C9&gt;10,"No",IF(C9&lt;-10,"No","Yes")))</f>
        <v>N/A</v>
      </c>
      <c r="E9" s="22" t="s">
        <v>1750</v>
      </c>
      <c r="F9" s="7" t="str">
        <f t="shared" ref="F9:F11" si="1">IF($B9="N/A","N/A",IF(E9&gt;10,"No",IF(E9&lt;-10,"No","Yes")))</f>
        <v>N/A</v>
      </c>
      <c r="G9" s="22">
        <v>1221</v>
      </c>
      <c r="H9" s="7" t="str">
        <f t="shared" ref="H9:H11" si="2">IF($B9="N/A","N/A",IF(G9&gt;10,"No",IF(G9&lt;-10,"No","Yes")))</f>
        <v>N/A</v>
      </c>
      <c r="I9" s="8" t="s">
        <v>1750</v>
      </c>
      <c r="J9" s="8" t="s">
        <v>1750</v>
      </c>
      <c r="K9" s="22" t="s">
        <v>213</v>
      </c>
      <c r="L9" s="85" t="str">
        <f t="shared" ref="L9:L11" si="3">IF(J9="Div by 0", "N/A", IF(K9="N/A","N/A", IF(J9&gt;VALUE(MID(K9,1,2)), "No", IF(J9&lt;-1*VALUE(MID(K9,1,2)), "No", "Yes"))))</f>
        <v>N/A</v>
      </c>
    </row>
    <row r="10" spans="1:12" x14ac:dyDescent="0.25">
      <c r="A10" s="117" t="s">
        <v>423</v>
      </c>
      <c r="B10" s="22" t="s">
        <v>213</v>
      </c>
      <c r="C10" s="22" t="s">
        <v>1750</v>
      </c>
      <c r="D10" s="7" t="str">
        <f t="shared" si="0"/>
        <v>N/A</v>
      </c>
      <c r="E10" s="22" t="s">
        <v>1750</v>
      </c>
      <c r="F10" s="7" t="str">
        <f t="shared" si="1"/>
        <v>N/A</v>
      </c>
      <c r="G10" s="22">
        <v>62</v>
      </c>
      <c r="H10" s="7" t="str">
        <f t="shared" si="2"/>
        <v>N/A</v>
      </c>
      <c r="I10" s="8" t="s">
        <v>1750</v>
      </c>
      <c r="J10" s="8" t="s">
        <v>1750</v>
      </c>
      <c r="K10" s="22" t="s">
        <v>213</v>
      </c>
      <c r="L10" s="85" t="str">
        <f t="shared" si="3"/>
        <v>N/A</v>
      </c>
    </row>
    <row r="11" spans="1:12" x14ac:dyDescent="0.25">
      <c r="A11" s="117" t="s">
        <v>169</v>
      </c>
      <c r="B11" s="22" t="s">
        <v>213</v>
      </c>
      <c r="C11" s="4">
        <v>0</v>
      </c>
      <c r="D11" s="7" t="str">
        <f t="shared" si="0"/>
        <v>N/A</v>
      </c>
      <c r="E11" s="4">
        <v>0</v>
      </c>
      <c r="F11" s="7" t="str">
        <f t="shared" si="1"/>
        <v>N/A</v>
      </c>
      <c r="G11" s="4">
        <v>0.59922749630000005</v>
      </c>
      <c r="H11" s="7" t="str">
        <f t="shared" si="2"/>
        <v>N/A</v>
      </c>
      <c r="I11" s="8" t="s">
        <v>1750</v>
      </c>
      <c r="J11" s="8" t="s">
        <v>1750</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308.91666666999998</v>
      </c>
      <c r="H12" s="7" t="str">
        <f>IF($B12="N/A","N/A",IF(G12&gt;10,"No",IF(G12&lt;-10,"No","Yes")))</f>
        <v>N/A</v>
      </c>
      <c r="I12" s="8" t="s">
        <v>1750</v>
      </c>
      <c r="J12" s="8" t="s">
        <v>1750</v>
      </c>
      <c r="K12" s="22" t="s">
        <v>213</v>
      </c>
      <c r="L12" s="85" t="str">
        <f>IF(J12="Div by 0", "N/A", IF(K12="N/A","N/A", IF(J12&gt;VALUE(MID(K12,1,2)), "No", IF(J12&lt;-1*VALUE(MID(K12,1,2)), "No", "Yes"))))</f>
        <v>N/A</v>
      </c>
    </row>
    <row r="13" spans="1:12" x14ac:dyDescent="0.25">
      <c r="A13" s="84" t="s">
        <v>364</v>
      </c>
      <c r="B13" s="33" t="s">
        <v>213</v>
      </c>
      <c r="C13" s="4">
        <v>99.633147370000003</v>
      </c>
      <c r="D13" s="9" t="str">
        <f>IF($B13="N/A","N/A",IF(C13&gt;=95,"Yes","No"))</f>
        <v>N/A</v>
      </c>
      <c r="E13" s="4">
        <v>99.533319903999995</v>
      </c>
      <c r="F13" s="9" t="str">
        <f>IF($B13="N/A","N/A",IF(E13&gt;=95,"Yes","No"))</f>
        <v>N/A</v>
      </c>
      <c r="G13" s="4">
        <v>99.124744872999997</v>
      </c>
      <c r="H13" s="7" t="str">
        <f>IF($B13="N/A","N/A",IF(G13&gt;=95,"Yes","No"))</f>
        <v>N/A</v>
      </c>
      <c r="I13" s="8">
        <v>-0.1</v>
      </c>
      <c r="J13" s="8">
        <v>-0.41</v>
      </c>
      <c r="K13" s="25" t="s">
        <v>735</v>
      </c>
      <c r="L13" s="85" t="str">
        <f t="shared" ref="L13:L70" si="4">IF(J13="Div by 0", "N/A", IF(K13="N/A","N/A", IF(J13&gt;VALUE(MID(K13,1,2)), "No", IF(J13&lt;-1*VALUE(MID(K13,1,2)), "No", "Yes"))))</f>
        <v>Yes</v>
      </c>
    </row>
    <row r="14" spans="1:12" x14ac:dyDescent="0.25">
      <c r="A14" s="128" t="s">
        <v>365</v>
      </c>
      <c r="B14" s="33" t="s">
        <v>213</v>
      </c>
      <c r="C14" s="34">
        <v>0.36439712410000002</v>
      </c>
      <c r="D14" s="34" t="str">
        <f>IF($B14="N/A","N/A",IF(C14&gt;10,"No",IF(C14&lt;-10,"No","Yes")))</f>
        <v>N/A</v>
      </c>
      <c r="E14" s="34">
        <v>0.46140416509999999</v>
      </c>
      <c r="F14" s="9" t="str">
        <f>IF($B14="N/A","N/A",IF(E14&gt;95,"Yes","No"))</f>
        <v>N/A</v>
      </c>
      <c r="G14" s="34">
        <v>0.63472343529999997</v>
      </c>
      <c r="H14" s="7" t="str">
        <f>IF($B14="N/A","N/A",IF(G14&gt;95,"Yes","No"))</f>
        <v>N/A</v>
      </c>
      <c r="I14" s="35">
        <v>26.62</v>
      </c>
      <c r="J14" s="35">
        <v>37.56</v>
      </c>
      <c r="K14" s="36" t="s">
        <v>213</v>
      </c>
      <c r="L14" s="85" t="str">
        <f t="shared" si="4"/>
        <v>N/A</v>
      </c>
    </row>
    <row r="15" spans="1:12" x14ac:dyDescent="0.25">
      <c r="A15" s="128" t="s">
        <v>366</v>
      </c>
      <c r="B15" s="33" t="s">
        <v>213</v>
      </c>
      <c r="C15" s="34">
        <v>2.4555062000000002E-3</v>
      </c>
      <c r="D15" s="34" t="str">
        <f t="shared" ref="D15:D21" si="5">IF($B15="N/A","N/A",IF(C15&gt;10,"No",IF(C15&lt;-10,"No","Yes")))</f>
        <v>N/A</v>
      </c>
      <c r="E15" s="34">
        <v>5.2759312000000003E-3</v>
      </c>
      <c r="F15" s="34" t="str">
        <f t="shared" ref="F15:F21" si="6">IF($B15="N/A","N/A",IF(E15&gt;10,"No",IF(E15&lt;-10,"No","Yes")))</f>
        <v>N/A</v>
      </c>
      <c r="G15" s="34">
        <v>0.2405316918</v>
      </c>
      <c r="H15" s="37" t="str">
        <f t="shared" ref="H15:H21" si="7">IF($B15="N/A","N/A",IF(G15&gt;10,"No",IF(G15&lt;-10,"No","Yes")))</f>
        <v>N/A</v>
      </c>
      <c r="I15" s="35">
        <v>114.9</v>
      </c>
      <c r="J15" s="35">
        <v>4459</v>
      </c>
      <c r="K15" s="36" t="s">
        <v>213</v>
      </c>
      <c r="L15" s="85" t="str">
        <f t="shared" si="4"/>
        <v>N/A</v>
      </c>
    </row>
    <row r="16" spans="1:12" x14ac:dyDescent="0.25">
      <c r="A16" s="128" t="s">
        <v>367</v>
      </c>
      <c r="B16" s="33" t="s">
        <v>213</v>
      </c>
      <c r="C16" s="38">
        <v>747</v>
      </c>
      <c r="D16" s="38" t="str">
        <f t="shared" si="5"/>
        <v>N/A</v>
      </c>
      <c r="E16" s="38">
        <v>973</v>
      </c>
      <c r="F16" s="38" t="str">
        <f t="shared" si="6"/>
        <v>N/A</v>
      </c>
      <c r="G16" s="38">
        <v>1874</v>
      </c>
      <c r="H16" s="37" t="str">
        <f t="shared" si="7"/>
        <v>N/A</v>
      </c>
      <c r="I16" s="35">
        <v>30.25</v>
      </c>
      <c r="J16" s="35">
        <v>92.6</v>
      </c>
      <c r="K16" s="36" t="s">
        <v>213</v>
      </c>
      <c r="L16" s="85" t="str">
        <f t="shared" si="4"/>
        <v>N/A</v>
      </c>
    </row>
    <row r="17" spans="1:12" x14ac:dyDescent="0.25">
      <c r="A17" s="129" t="s">
        <v>368</v>
      </c>
      <c r="B17" s="33" t="s">
        <v>213</v>
      </c>
      <c r="C17" s="34">
        <v>0.36685263029999998</v>
      </c>
      <c r="D17" s="37" t="str">
        <f t="shared" si="5"/>
        <v>N/A</v>
      </c>
      <c r="E17" s="34">
        <v>0.46668009630000001</v>
      </c>
      <c r="F17" s="37" t="str">
        <f t="shared" si="6"/>
        <v>N/A</v>
      </c>
      <c r="G17" s="34">
        <v>0.87525512709999997</v>
      </c>
      <c r="H17" s="37" t="str">
        <f t="shared" si="7"/>
        <v>N/A</v>
      </c>
      <c r="I17" s="35">
        <v>27.21</v>
      </c>
      <c r="J17" s="35">
        <v>87.55</v>
      </c>
      <c r="K17" s="36" t="s">
        <v>213</v>
      </c>
      <c r="L17" s="85" t="str">
        <f t="shared" si="4"/>
        <v>N/A</v>
      </c>
    </row>
    <row r="18" spans="1:12" x14ac:dyDescent="0.25">
      <c r="A18" s="128" t="s">
        <v>677</v>
      </c>
      <c r="B18" s="33" t="s">
        <v>213</v>
      </c>
      <c r="C18" s="34">
        <v>86.88085676</v>
      </c>
      <c r="D18" s="37" t="str">
        <f t="shared" si="5"/>
        <v>N/A</v>
      </c>
      <c r="E18" s="34">
        <v>86.022610482999994</v>
      </c>
      <c r="F18" s="37" t="str">
        <f t="shared" si="6"/>
        <v>N/A</v>
      </c>
      <c r="G18" s="34">
        <v>88.740661685999996</v>
      </c>
      <c r="H18" s="37" t="str">
        <f t="shared" si="7"/>
        <v>N/A</v>
      </c>
      <c r="I18" s="8">
        <v>-0.98799999999999999</v>
      </c>
      <c r="J18" s="8">
        <v>3.16</v>
      </c>
      <c r="K18" s="36" t="s">
        <v>213</v>
      </c>
      <c r="L18" s="85" t="str">
        <f t="shared" si="4"/>
        <v>N/A</v>
      </c>
    </row>
    <row r="19" spans="1:12" x14ac:dyDescent="0.25">
      <c r="A19" s="128" t="s">
        <v>678</v>
      </c>
      <c r="B19" s="33" t="s">
        <v>213</v>
      </c>
      <c r="C19" s="34">
        <v>47.791164659000003</v>
      </c>
      <c r="D19" s="37" t="str">
        <f t="shared" si="5"/>
        <v>N/A</v>
      </c>
      <c r="E19" s="34">
        <v>45.632065775999997</v>
      </c>
      <c r="F19" s="37" t="str">
        <f t="shared" si="6"/>
        <v>N/A</v>
      </c>
      <c r="G19" s="34">
        <v>41.889007470999999</v>
      </c>
      <c r="H19" s="37" t="str">
        <f t="shared" si="7"/>
        <v>N/A</v>
      </c>
      <c r="I19" s="8">
        <v>-4.5199999999999996</v>
      </c>
      <c r="J19" s="8">
        <v>-8.1999999999999993</v>
      </c>
      <c r="K19" s="36" t="s">
        <v>213</v>
      </c>
      <c r="L19" s="85" t="str">
        <f t="shared" si="4"/>
        <v>N/A</v>
      </c>
    </row>
    <row r="20" spans="1:12" ht="25" x14ac:dyDescent="0.25">
      <c r="A20" s="128" t="s">
        <v>679</v>
      </c>
      <c r="B20" s="33" t="s">
        <v>213</v>
      </c>
      <c r="C20" s="34">
        <v>0</v>
      </c>
      <c r="D20" s="37" t="str">
        <f t="shared" si="5"/>
        <v>N/A</v>
      </c>
      <c r="E20" s="34">
        <v>0</v>
      </c>
      <c r="F20" s="37" t="str">
        <f t="shared" si="6"/>
        <v>N/A</v>
      </c>
      <c r="G20" s="34">
        <v>0</v>
      </c>
      <c r="H20" s="37" t="str">
        <f t="shared" si="7"/>
        <v>N/A</v>
      </c>
      <c r="I20" s="8" t="s">
        <v>1750</v>
      </c>
      <c r="J20" s="8" t="s">
        <v>1750</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1750</v>
      </c>
      <c r="J21" s="8" t="s">
        <v>1750</v>
      </c>
      <c r="K21" s="36" t="s">
        <v>213</v>
      </c>
      <c r="L21" s="85" t="str">
        <f t="shared" si="4"/>
        <v>N/A</v>
      </c>
    </row>
    <row r="22" spans="1:12" x14ac:dyDescent="0.25">
      <c r="A22" s="108" t="s">
        <v>1686</v>
      </c>
      <c r="B22" s="25" t="s">
        <v>217</v>
      </c>
      <c r="C22" s="1">
        <v>0</v>
      </c>
      <c r="D22" s="7" t="str">
        <f>IF($B22="N/A","N/A",IF(C22&gt;0,"No",IF(C22&lt;0,"No","Yes")))</f>
        <v>Yes</v>
      </c>
      <c r="E22" s="1">
        <v>0</v>
      </c>
      <c r="F22" s="7" t="str">
        <f>IF($B22="N/A","N/A",IF(E22&gt;0,"No",IF(E22&lt;0,"No","Yes")))</f>
        <v>Yes</v>
      </c>
      <c r="G22" s="1">
        <v>46</v>
      </c>
      <c r="H22" s="7" t="str">
        <f>IF($B22="N/A","N/A",IF(G22&gt;0,"No",IF(G22&lt;0,"No","Yes")))</f>
        <v>No</v>
      </c>
      <c r="I22" s="8" t="s">
        <v>1750</v>
      </c>
      <c r="J22" s="8" t="s">
        <v>1750</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5.4645064E-2</v>
      </c>
      <c r="H23" s="7" t="str">
        <f>IF($B23="N/A","N/A",IF(G23&gt;=10,"No",IF(G23&lt;0,"No","Yes")))</f>
        <v>Yes</v>
      </c>
      <c r="I23" s="8" t="s">
        <v>1750</v>
      </c>
      <c r="J23" s="8" t="s">
        <v>1750</v>
      </c>
      <c r="K23" s="25" t="s">
        <v>213</v>
      </c>
      <c r="L23" s="85" t="str">
        <f t="shared" si="4"/>
        <v>N/A</v>
      </c>
    </row>
    <row r="24" spans="1:12" x14ac:dyDescent="0.25">
      <c r="A24" s="108" t="s">
        <v>424</v>
      </c>
      <c r="B24" s="21" t="s">
        <v>213</v>
      </c>
      <c r="C24" s="9" t="s">
        <v>1750</v>
      </c>
      <c r="D24" s="37" t="str">
        <f t="shared" ref="D24:D27" si="8">IF($B24="N/A","N/A",IF(C24&gt;10,"No",IF(C24&lt;-10,"No","Yes")))</f>
        <v>N/A</v>
      </c>
      <c r="E24" s="9" t="s">
        <v>1750</v>
      </c>
      <c r="F24" s="7" t="str">
        <f t="shared" ref="F24:F27" si="9">IF($B24="N/A","N/A",IF(E24&gt;10,"No",IF(E24&lt;-10,"No","Yes")))</f>
        <v>N/A</v>
      </c>
      <c r="G24" s="9">
        <v>62.393162392999997</v>
      </c>
      <c r="H24" s="7" t="str">
        <f t="shared" ref="H24:H27" si="10">IF($B24="N/A","N/A",IF(G24&gt;10,"No",IF(G24&lt;-10,"No","Yes")))</f>
        <v>N/A</v>
      </c>
      <c r="I24" s="8" t="s">
        <v>1750</v>
      </c>
      <c r="J24" s="8" t="s">
        <v>1750</v>
      </c>
      <c r="K24" s="25" t="s">
        <v>213</v>
      </c>
      <c r="L24" s="85" t="str">
        <f t="shared" si="4"/>
        <v>N/A</v>
      </c>
    </row>
    <row r="25" spans="1:12" x14ac:dyDescent="0.25">
      <c r="A25" s="108" t="s">
        <v>425</v>
      </c>
      <c r="B25" s="21" t="s">
        <v>213</v>
      </c>
      <c r="C25" s="9" t="s">
        <v>1750</v>
      </c>
      <c r="D25" s="37" t="str">
        <f t="shared" si="8"/>
        <v>N/A</v>
      </c>
      <c r="E25" s="9" t="s">
        <v>1750</v>
      </c>
      <c r="F25" s="7" t="str">
        <f t="shared" si="9"/>
        <v>N/A</v>
      </c>
      <c r="G25" s="9">
        <v>17.948717948999999</v>
      </c>
      <c r="H25" s="7" t="str">
        <f t="shared" si="10"/>
        <v>N/A</v>
      </c>
      <c r="I25" s="8" t="s">
        <v>1750</v>
      </c>
      <c r="J25" s="8" t="s">
        <v>1750</v>
      </c>
      <c r="K25" s="25" t="s">
        <v>213</v>
      </c>
      <c r="L25" s="85" t="str">
        <f t="shared" si="4"/>
        <v>N/A</v>
      </c>
    </row>
    <row r="26" spans="1:12" x14ac:dyDescent="0.25">
      <c r="A26" s="108" t="s">
        <v>421</v>
      </c>
      <c r="B26" s="21" t="s">
        <v>213</v>
      </c>
      <c r="C26" s="9" t="s">
        <v>1750</v>
      </c>
      <c r="D26" s="37" t="str">
        <f t="shared" si="8"/>
        <v>N/A</v>
      </c>
      <c r="E26" s="9" t="s">
        <v>1750</v>
      </c>
      <c r="F26" s="7" t="str">
        <f t="shared" si="9"/>
        <v>N/A</v>
      </c>
      <c r="G26" s="9">
        <v>0</v>
      </c>
      <c r="H26" s="7" t="str">
        <f t="shared" si="10"/>
        <v>N/A</v>
      </c>
      <c r="I26" s="8" t="s">
        <v>1750</v>
      </c>
      <c r="J26" s="8" t="s">
        <v>1750</v>
      </c>
      <c r="K26" s="25" t="s">
        <v>213</v>
      </c>
      <c r="L26" s="85" t="str">
        <f t="shared" si="4"/>
        <v>N/A</v>
      </c>
    </row>
    <row r="27" spans="1:12" x14ac:dyDescent="0.25">
      <c r="A27" s="108" t="s">
        <v>422</v>
      </c>
      <c r="B27" s="21" t="s">
        <v>213</v>
      </c>
      <c r="C27" s="9" t="s">
        <v>1750</v>
      </c>
      <c r="D27" s="37" t="str">
        <f t="shared" si="8"/>
        <v>N/A</v>
      </c>
      <c r="E27" s="9" t="s">
        <v>1750</v>
      </c>
      <c r="F27" s="7" t="str">
        <f t="shared" si="9"/>
        <v>N/A</v>
      </c>
      <c r="G27" s="9">
        <v>0</v>
      </c>
      <c r="H27" s="7" t="str">
        <f t="shared" si="10"/>
        <v>N/A</v>
      </c>
      <c r="I27" s="8" t="s">
        <v>1750</v>
      </c>
      <c r="J27" s="8" t="s">
        <v>1750</v>
      </c>
      <c r="K27" s="25" t="s">
        <v>213</v>
      </c>
      <c r="L27" s="85" t="str">
        <f t="shared" si="4"/>
        <v>N/A</v>
      </c>
    </row>
    <row r="28" spans="1:12" x14ac:dyDescent="0.25">
      <c r="A28" s="108" t="s">
        <v>950</v>
      </c>
      <c r="B28" s="21" t="s">
        <v>213</v>
      </c>
      <c r="C28" s="34">
        <v>20.978863002000001</v>
      </c>
      <c r="D28" s="37" t="str">
        <f>IF($B28="N/A","N/A",IF(C28&gt;10,"No",IF(C28&lt;-10,"No","Yes")))</f>
        <v>N/A</v>
      </c>
      <c r="E28" s="34">
        <v>20.814028221000001</v>
      </c>
      <c r="F28" s="37" t="str">
        <f>IF($B28="N/A","N/A",IF(E28&gt;10,"No",IF(E28&lt;-10,"No","Yes")))</f>
        <v>N/A</v>
      </c>
      <c r="G28" s="34">
        <v>22.467061170000001</v>
      </c>
      <c r="H28" s="37" t="str">
        <f>IF($B28="N/A","N/A",IF(G28&gt;10,"No",IF(G28&lt;-10,"No","Yes")))</f>
        <v>N/A</v>
      </c>
      <c r="I28" s="8">
        <v>-0.78600000000000003</v>
      </c>
      <c r="J28" s="8">
        <v>7.9420000000000002</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97.343142262000001</v>
      </c>
      <c r="D30" s="7" t="str">
        <f>IF($B30="N/A","N/A",IF(C30&gt;=98,"Yes","No"))</f>
        <v>No</v>
      </c>
      <c r="E30" s="9">
        <v>97.303039896000001</v>
      </c>
      <c r="F30" s="7" t="str">
        <f>IF($B30="N/A","N/A",IF(E30&gt;=98,"Yes","No"))</f>
        <v>No</v>
      </c>
      <c r="G30" s="9">
        <v>51.421939293000001</v>
      </c>
      <c r="H30" s="7" t="str">
        <f>IF($B30="N/A","N/A",IF(G30&gt;=98,"Yes","No"))</f>
        <v>No</v>
      </c>
      <c r="I30" s="8">
        <v>-4.1000000000000002E-2</v>
      </c>
      <c r="J30" s="8">
        <v>-47.2</v>
      </c>
      <c r="K30" s="25" t="s">
        <v>735</v>
      </c>
      <c r="L30" s="85" t="str">
        <f t="shared" si="4"/>
        <v>No</v>
      </c>
    </row>
    <row r="31" spans="1:12" x14ac:dyDescent="0.25">
      <c r="A31" s="108" t="s">
        <v>18</v>
      </c>
      <c r="B31" s="25" t="s">
        <v>277</v>
      </c>
      <c r="C31" s="9">
        <v>100</v>
      </c>
      <c r="D31" s="7" t="str">
        <f>IF($B31="N/A","N/A",IF(C31&gt;=95,"Yes","No"))</f>
        <v>Yes</v>
      </c>
      <c r="E31" s="9">
        <v>99.999520369999999</v>
      </c>
      <c r="F31" s="7" t="str">
        <f>IF($B31="N/A","N/A",IF(E31&gt;=95,"Yes","No"))</f>
        <v>Yes</v>
      </c>
      <c r="G31" s="9">
        <v>97.449897015000005</v>
      </c>
      <c r="H31" s="7" t="str">
        <f>IF($B31="N/A","N/A",IF(G31&gt;=95,"Yes","No"))</f>
        <v>Yes</v>
      </c>
      <c r="I31" s="8">
        <v>0</v>
      </c>
      <c r="J31" s="8">
        <v>-2.5499999999999998</v>
      </c>
      <c r="K31" s="25" t="s">
        <v>735</v>
      </c>
      <c r="L31" s="85" t="str">
        <f t="shared" si="4"/>
        <v>Yes</v>
      </c>
    </row>
    <row r="32" spans="1:12" x14ac:dyDescent="0.25">
      <c r="A32" s="108" t="s">
        <v>23</v>
      </c>
      <c r="B32" s="21" t="s">
        <v>213</v>
      </c>
      <c r="C32" s="9">
        <v>71.188563234</v>
      </c>
      <c r="D32" s="7" t="str">
        <f t="shared" ref="D32:D37" si="11">IF($B32="N/A","N/A",IF(C32&gt;10,"No",IF(C32&lt;-10,"No","Yes")))</f>
        <v>N/A</v>
      </c>
      <c r="E32" s="9">
        <v>73.516743887000004</v>
      </c>
      <c r="F32" s="7" t="str">
        <f t="shared" ref="F32:F37" si="12">IF($B32="N/A","N/A",IF(E32&gt;10,"No",IF(E32&lt;-10,"No","Yes")))</f>
        <v>N/A</v>
      </c>
      <c r="G32" s="9">
        <v>74.294401449999995</v>
      </c>
      <c r="H32" s="7" t="str">
        <f t="shared" ref="H32:H37" si="13">IF($B32="N/A","N/A",IF(G32&gt;10,"No",IF(G32&lt;-10,"No","Yes")))</f>
        <v>N/A</v>
      </c>
      <c r="I32" s="8">
        <v>3.27</v>
      </c>
      <c r="J32" s="8">
        <v>1.0580000000000001</v>
      </c>
      <c r="K32" s="25" t="s">
        <v>735</v>
      </c>
      <c r="L32" s="85" t="str">
        <f t="shared" si="4"/>
        <v>Yes</v>
      </c>
    </row>
    <row r="33" spans="1:12" x14ac:dyDescent="0.25">
      <c r="A33" s="108" t="s">
        <v>24</v>
      </c>
      <c r="B33" s="21" t="s">
        <v>213</v>
      </c>
      <c r="C33" s="9">
        <v>1.6923348918000001</v>
      </c>
      <c r="D33" s="7" t="str">
        <f t="shared" si="11"/>
        <v>N/A</v>
      </c>
      <c r="E33" s="9">
        <v>1.7098813395000001</v>
      </c>
      <c r="F33" s="7" t="str">
        <f t="shared" si="12"/>
        <v>N/A</v>
      </c>
      <c r="G33" s="9">
        <v>1.8439206199</v>
      </c>
      <c r="H33" s="7" t="str">
        <f t="shared" si="13"/>
        <v>N/A</v>
      </c>
      <c r="I33" s="8">
        <v>1.0369999999999999</v>
      </c>
      <c r="J33" s="8">
        <v>7.8390000000000004</v>
      </c>
      <c r="K33" s="25" t="s">
        <v>735</v>
      </c>
      <c r="L33" s="85" t="str">
        <f t="shared" si="4"/>
        <v>Yes</v>
      </c>
    </row>
    <row r="34" spans="1:12" x14ac:dyDescent="0.25">
      <c r="A34" s="108" t="s">
        <v>25</v>
      </c>
      <c r="B34" s="21" t="s">
        <v>213</v>
      </c>
      <c r="C34" s="9">
        <v>0.20528032060000001</v>
      </c>
      <c r="D34" s="7" t="str">
        <f t="shared" si="11"/>
        <v>N/A</v>
      </c>
      <c r="E34" s="9">
        <v>0.2354983836</v>
      </c>
      <c r="F34" s="7" t="str">
        <f t="shared" si="12"/>
        <v>N/A</v>
      </c>
      <c r="G34" s="9">
        <v>0.26902185340000001</v>
      </c>
      <c r="H34" s="7" t="str">
        <f t="shared" si="13"/>
        <v>N/A</v>
      </c>
      <c r="I34" s="8">
        <v>14.72</v>
      </c>
      <c r="J34" s="8">
        <v>14.24</v>
      </c>
      <c r="K34" s="25" t="s">
        <v>735</v>
      </c>
      <c r="L34" s="85" t="str">
        <f t="shared" si="4"/>
        <v>No</v>
      </c>
    </row>
    <row r="35" spans="1:12" x14ac:dyDescent="0.25">
      <c r="A35" s="108" t="s">
        <v>26</v>
      </c>
      <c r="B35" s="25" t="s">
        <v>213</v>
      </c>
      <c r="C35" s="9">
        <v>0.76366243659999999</v>
      </c>
      <c r="D35" s="7" t="str">
        <f t="shared" si="11"/>
        <v>N/A</v>
      </c>
      <c r="E35" s="9">
        <v>0.96261762930000006</v>
      </c>
      <c r="F35" s="7" t="str">
        <f t="shared" si="12"/>
        <v>N/A</v>
      </c>
      <c r="G35" s="9">
        <v>1.1382053066</v>
      </c>
      <c r="H35" s="7" t="str">
        <f t="shared" si="13"/>
        <v>N/A</v>
      </c>
      <c r="I35" s="8">
        <v>26.05</v>
      </c>
      <c r="J35" s="8">
        <v>18.239999999999998</v>
      </c>
      <c r="K35" s="25" t="s">
        <v>213</v>
      </c>
      <c r="L35" s="85" t="str">
        <f t="shared" si="4"/>
        <v>N/A</v>
      </c>
    </row>
    <row r="36" spans="1:12" x14ac:dyDescent="0.25">
      <c r="A36" s="108" t="s">
        <v>60</v>
      </c>
      <c r="B36" s="25" t="s">
        <v>213</v>
      </c>
      <c r="C36" s="9">
        <v>0</v>
      </c>
      <c r="D36" s="7" t="str">
        <f t="shared" si="11"/>
        <v>N/A</v>
      </c>
      <c r="E36" s="9">
        <v>0</v>
      </c>
      <c r="F36" s="7" t="str">
        <f t="shared" si="12"/>
        <v>N/A</v>
      </c>
      <c r="G36" s="9">
        <v>0</v>
      </c>
      <c r="H36" s="7" t="str">
        <f t="shared" si="13"/>
        <v>N/A</v>
      </c>
      <c r="I36" s="8" t="s">
        <v>1750</v>
      </c>
      <c r="J36" s="8" t="s">
        <v>1750</v>
      </c>
      <c r="K36" s="25" t="s">
        <v>213</v>
      </c>
      <c r="L36" s="85" t="str">
        <f t="shared" si="4"/>
        <v>N/A</v>
      </c>
    </row>
    <row r="37" spans="1:12" x14ac:dyDescent="0.25">
      <c r="A37" s="108" t="s">
        <v>61</v>
      </c>
      <c r="B37" s="25" t="s">
        <v>213</v>
      </c>
      <c r="C37" s="9">
        <v>0</v>
      </c>
      <c r="D37" s="7" t="str">
        <f t="shared" si="11"/>
        <v>N/A</v>
      </c>
      <c r="E37" s="9">
        <v>0</v>
      </c>
      <c r="F37" s="7" t="str">
        <f t="shared" si="12"/>
        <v>N/A</v>
      </c>
      <c r="G37" s="9">
        <v>1.54127103E-2</v>
      </c>
      <c r="H37" s="7" t="str">
        <f t="shared" si="13"/>
        <v>N/A</v>
      </c>
      <c r="I37" s="8" t="s">
        <v>1750</v>
      </c>
      <c r="J37" s="8" t="s">
        <v>1750</v>
      </c>
      <c r="K37" s="25" t="s">
        <v>213</v>
      </c>
      <c r="L37" s="85" t="str">
        <f t="shared" si="4"/>
        <v>N/A</v>
      </c>
    </row>
    <row r="38" spans="1:12" x14ac:dyDescent="0.25">
      <c r="A38" s="108" t="s">
        <v>62</v>
      </c>
      <c r="B38" s="25" t="s">
        <v>278</v>
      </c>
      <c r="C38" s="9">
        <v>26.150159117000001</v>
      </c>
      <c r="D38" s="7" t="str">
        <f>IF($B38="N/A","N/A",IF(C38&gt;=5,"No",IF(C38&lt;0,"No","Yes")))</f>
        <v>No</v>
      </c>
      <c r="E38" s="9">
        <v>23.575258760000001</v>
      </c>
      <c r="F38" s="7" t="str">
        <f>IF($B38="N/A","N/A",IF(E38&gt;=5,"No",IF(E38&lt;0,"No","Yes")))</f>
        <v>No</v>
      </c>
      <c r="G38" s="9">
        <v>22.469863481000001</v>
      </c>
      <c r="H38" s="7" t="str">
        <f>IF($B38="N/A","N/A",IF(G38&gt;=5,"No",IF(G38&lt;0,"No","Yes")))</f>
        <v>No</v>
      </c>
      <c r="I38" s="8">
        <v>-9.85</v>
      </c>
      <c r="J38" s="8">
        <v>-4.6900000000000004</v>
      </c>
      <c r="K38" s="25" t="s">
        <v>735</v>
      </c>
      <c r="L38" s="85" t="str">
        <f t="shared" si="4"/>
        <v>Yes</v>
      </c>
    </row>
    <row r="39" spans="1:12" x14ac:dyDescent="0.25">
      <c r="A39" s="108" t="s">
        <v>63</v>
      </c>
      <c r="B39" s="25" t="s">
        <v>213</v>
      </c>
      <c r="C39" s="9">
        <v>0.41154284369999999</v>
      </c>
      <c r="D39" s="7" t="str">
        <f>IF($B39="N/A","N/A",IF(C39&gt;10,"No",IF(C39&lt;-10,"No","Yes")))</f>
        <v>N/A</v>
      </c>
      <c r="E39" s="9">
        <v>0.41008374339999998</v>
      </c>
      <c r="F39" s="7" t="str">
        <f>IF($B39="N/A","N/A",IF(E39&gt;10,"No",IF(E39&lt;-10,"No","Yes")))</f>
        <v>N/A</v>
      </c>
      <c r="G39" s="9">
        <v>3.5542644167000002</v>
      </c>
      <c r="H39" s="7" t="str">
        <f>IF($B39="N/A","N/A",IF(G39&gt;10,"No",IF(G39&lt;-10,"No","Yes")))</f>
        <v>N/A</v>
      </c>
      <c r="I39" s="8">
        <v>-0.35499999999999998</v>
      </c>
      <c r="J39" s="8">
        <v>766.7</v>
      </c>
      <c r="K39" s="25" t="s">
        <v>735</v>
      </c>
      <c r="L39" s="85" t="str">
        <f t="shared" si="4"/>
        <v>No</v>
      </c>
    </row>
    <row r="40" spans="1:12" x14ac:dyDescent="0.25">
      <c r="A40" s="108" t="s">
        <v>64</v>
      </c>
      <c r="B40" s="25" t="s">
        <v>213</v>
      </c>
      <c r="C40" s="9">
        <v>100</v>
      </c>
      <c r="D40" s="7" t="str">
        <f>IF($B40="N/A","N/A",IF(C40&gt;10,"No",IF(C40&lt;-10,"No","Yes")))</f>
        <v>N/A</v>
      </c>
      <c r="E40" s="9">
        <v>100</v>
      </c>
      <c r="F40" s="7" t="str">
        <f>IF($B40="N/A","N/A",IF(E40&gt;10,"No",IF(E40&lt;-10,"No","Yes")))</f>
        <v>N/A</v>
      </c>
      <c r="G40" s="9">
        <v>12.063074901</v>
      </c>
      <c r="H40" s="7" t="str">
        <f>IF($B40="N/A","N/A",IF(G40&gt;10,"No",IF(G40&lt;-10,"No","Yes")))</f>
        <v>N/A</v>
      </c>
      <c r="I40" s="8">
        <v>0</v>
      </c>
      <c r="J40" s="8">
        <v>-87.9</v>
      </c>
      <c r="K40" s="25" t="s">
        <v>735</v>
      </c>
      <c r="L40" s="85" t="str">
        <f t="shared" si="4"/>
        <v>No</v>
      </c>
    </row>
    <row r="41" spans="1:12" x14ac:dyDescent="0.25">
      <c r="A41" s="84" t="s">
        <v>19</v>
      </c>
      <c r="B41" s="21" t="s">
        <v>281</v>
      </c>
      <c r="C41" s="4">
        <v>1.5499155306000001</v>
      </c>
      <c r="D41" s="7" t="str">
        <f>IF($B41="N/A","N/A",IF(C41&gt;8,"No",IF(C41&lt;2,"No","Yes")))</f>
        <v>No</v>
      </c>
      <c r="E41" s="4">
        <v>1.6561627672999999</v>
      </c>
      <c r="F41" s="7" t="str">
        <f>IF($B41="N/A","N/A",IF(E41&gt;8,"No",IF(E41&lt;2,"No","Yes")))</f>
        <v>No</v>
      </c>
      <c r="G41" s="4">
        <v>1.8985656838</v>
      </c>
      <c r="H41" s="7" t="str">
        <f>IF($B41="N/A","N/A",IF(G41&gt;8,"No",IF(G41&lt;2,"No","Yes")))</f>
        <v>No</v>
      </c>
      <c r="I41" s="8">
        <v>6.8550000000000004</v>
      </c>
      <c r="J41" s="8">
        <v>14.64</v>
      </c>
      <c r="K41" s="25" t="s">
        <v>735</v>
      </c>
      <c r="L41" s="85" t="str">
        <f t="shared" si="4"/>
        <v>No</v>
      </c>
    </row>
    <row r="42" spans="1:12" x14ac:dyDescent="0.25">
      <c r="A42" s="84" t="s">
        <v>170</v>
      </c>
      <c r="B42" s="21" t="s">
        <v>213</v>
      </c>
      <c r="C42" s="4">
        <v>9.4969158841999999</v>
      </c>
      <c r="D42" s="7" t="str">
        <f t="shared" ref="D42:D49" si="14">IF($B42="N/A","N/A",IF(C42&gt;10,"No",IF(C42&lt;-10,"No","Yes")))</f>
        <v>N/A</v>
      </c>
      <c r="E42" s="4">
        <v>9.1901925235000004</v>
      </c>
      <c r="F42" s="7" t="str">
        <f t="shared" ref="F42:F49" si="15">IF($B42="N/A","N/A",IF(E42&gt;10,"No",IF(E42&lt;-10,"No","Yes")))</f>
        <v>N/A</v>
      </c>
      <c r="G42" s="4">
        <v>9.4465902880999995</v>
      </c>
      <c r="H42" s="7" t="str">
        <f t="shared" ref="H42:H49" si="16">IF($B42="N/A","N/A",IF(G42&gt;10,"No",IF(G42&lt;-10,"No","Yes")))</f>
        <v>N/A</v>
      </c>
      <c r="I42" s="8">
        <v>-3.23</v>
      </c>
      <c r="J42" s="8">
        <v>2.79</v>
      </c>
      <c r="K42" s="25" t="s">
        <v>735</v>
      </c>
      <c r="L42" s="85" t="str">
        <f>IF(J42="Div by 0", "N/A", IF(OR(J42="N/A",K42="N/A"),"N/A", IF(J42&gt;VALUE(MID(K42,1,2)), "No", IF(J42&lt;-1*VALUE(MID(K42,1,2)), "No", "Yes"))))</f>
        <v>Yes</v>
      </c>
    </row>
    <row r="43" spans="1:12" x14ac:dyDescent="0.25">
      <c r="A43" s="84" t="s">
        <v>171</v>
      </c>
      <c r="B43" s="21" t="s">
        <v>213</v>
      </c>
      <c r="C43" s="4">
        <v>22.347071071999999</v>
      </c>
      <c r="D43" s="7" t="str">
        <f t="shared" si="14"/>
        <v>N/A</v>
      </c>
      <c r="E43" s="4">
        <v>22.486018781999999</v>
      </c>
      <c r="F43" s="7" t="str">
        <f t="shared" si="15"/>
        <v>N/A</v>
      </c>
      <c r="G43" s="4">
        <v>22.750094577999999</v>
      </c>
      <c r="H43" s="7" t="str">
        <f t="shared" si="16"/>
        <v>N/A</v>
      </c>
      <c r="I43" s="8">
        <v>0.62180000000000002</v>
      </c>
      <c r="J43" s="8">
        <v>1.1739999999999999</v>
      </c>
      <c r="K43" s="25" t="s">
        <v>735</v>
      </c>
      <c r="L43" s="85" t="str">
        <f>IF(J43="Div by 0", "N/A", IF(OR(J43="N/A",K43="N/A"),"N/A", IF(J43&gt;VALUE(MID(K43,1,2)), "No", IF(J43&lt;-1*VALUE(MID(K43,1,2)), "No", "Yes"))))</f>
        <v>Yes</v>
      </c>
    </row>
    <row r="44" spans="1:12" x14ac:dyDescent="0.25">
      <c r="A44" s="84" t="s">
        <v>172</v>
      </c>
      <c r="B44" s="21" t="s">
        <v>213</v>
      </c>
      <c r="C44" s="4">
        <v>2.7280674184000002</v>
      </c>
      <c r="D44" s="7" t="str">
        <f t="shared" si="14"/>
        <v>N/A</v>
      </c>
      <c r="E44" s="4">
        <v>2.6633859967000002</v>
      </c>
      <c r="F44" s="7" t="str">
        <f t="shared" si="15"/>
        <v>N/A</v>
      </c>
      <c r="G44" s="4">
        <v>3.0661952556999998</v>
      </c>
      <c r="H44" s="7" t="str">
        <f t="shared" si="16"/>
        <v>N/A</v>
      </c>
      <c r="I44" s="8">
        <v>-2.37</v>
      </c>
      <c r="J44" s="8">
        <v>15.12</v>
      </c>
      <c r="K44" s="25" t="s">
        <v>735</v>
      </c>
      <c r="L44" s="85" t="str">
        <f t="shared" ref="L44:L53" si="17">IF(J44="Div by 0", "N/A", IF(OR(J44="N/A",K44="N/A"),"N/A", IF(J44&gt;VALUE(MID(K44,1,2)), "No", IF(J44&lt;-1*VALUE(MID(K44,1,2)), "No", "Yes"))))</f>
        <v>No</v>
      </c>
    </row>
    <row r="45" spans="1:12" x14ac:dyDescent="0.25">
      <c r="A45" s="84" t="s">
        <v>173</v>
      </c>
      <c r="B45" s="21" t="s">
        <v>213</v>
      </c>
      <c r="C45" s="4">
        <v>31.379896279</v>
      </c>
      <c r="D45" s="7" t="str">
        <f t="shared" si="14"/>
        <v>N/A</v>
      </c>
      <c r="E45" s="4">
        <v>31.006168042999999</v>
      </c>
      <c r="F45" s="7" t="str">
        <f t="shared" si="15"/>
        <v>N/A</v>
      </c>
      <c r="G45" s="4">
        <v>31.284065593000001</v>
      </c>
      <c r="H45" s="7" t="str">
        <f t="shared" si="16"/>
        <v>N/A</v>
      </c>
      <c r="I45" s="8">
        <v>-1.19</v>
      </c>
      <c r="J45" s="8">
        <v>0.89629999999999999</v>
      </c>
      <c r="K45" s="25" t="s">
        <v>735</v>
      </c>
      <c r="L45" s="85" t="str">
        <f t="shared" si="17"/>
        <v>Yes</v>
      </c>
    </row>
    <row r="46" spans="1:12" x14ac:dyDescent="0.25">
      <c r="A46" s="84" t="s">
        <v>174</v>
      </c>
      <c r="B46" s="21" t="s">
        <v>213</v>
      </c>
      <c r="C46" s="4">
        <v>21.412014300999999</v>
      </c>
      <c r="D46" s="7" t="str">
        <f t="shared" si="14"/>
        <v>N/A</v>
      </c>
      <c r="E46" s="4">
        <v>21.980009017</v>
      </c>
      <c r="F46" s="7" t="str">
        <f t="shared" si="15"/>
        <v>N/A</v>
      </c>
      <c r="G46" s="4">
        <v>20.766058409999999</v>
      </c>
      <c r="H46" s="7" t="str">
        <f t="shared" si="16"/>
        <v>N/A</v>
      </c>
      <c r="I46" s="8">
        <v>2.653</v>
      </c>
      <c r="J46" s="8">
        <v>-5.52</v>
      </c>
      <c r="K46" s="25" t="s">
        <v>735</v>
      </c>
      <c r="L46" s="85" t="str">
        <f t="shared" si="17"/>
        <v>Yes</v>
      </c>
    </row>
    <row r="47" spans="1:12" x14ac:dyDescent="0.25">
      <c r="A47" s="84" t="s">
        <v>175</v>
      </c>
      <c r="B47" s="21" t="s">
        <v>213</v>
      </c>
      <c r="C47" s="4">
        <v>4.9910619573000004</v>
      </c>
      <c r="D47" s="7" t="str">
        <f t="shared" si="14"/>
        <v>N/A</v>
      </c>
      <c r="E47" s="4">
        <v>5.1449921820000002</v>
      </c>
      <c r="F47" s="7" t="str">
        <f t="shared" si="15"/>
        <v>N/A</v>
      </c>
      <c r="G47" s="4">
        <v>5.1772695216000004</v>
      </c>
      <c r="H47" s="7" t="str">
        <f t="shared" si="16"/>
        <v>N/A</v>
      </c>
      <c r="I47" s="8">
        <v>3.0840000000000001</v>
      </c>
      <c r="J47" s="8">
        <v>0.62739999999999996</v>
      </c>
      <c r="K47" s="25" t="s">
        <v>735</v>
      </c>
      <c r="L47" s="85" t="str">
        <f t="shared" si="17"/>
        <v>Yes</v>
      </c>
    </row>
    <row r="48" spans="1:12" x14ac:dyDescent="0.25">
      <c r="A48" s="84" t="s">
        <v>176</v>
      </c>
      <c r="B48" s="21" t="s">
        <v>213</v>
      </c>
      <c r="C48" s="4">
        <v>3.5467331944999998</v>
      </c>
      <c r="D48" s="7" t="str">
        <f t="shared" si="14"/>
        <v>N/A</v>
      </c>
      <c r="E48" s="4">
        <v>3.4130478575000001</v>
      </c>
      <c r="F48" s="7" t="str">
        <f t="shared" si="15"/>
        <v>N/A</v>
      </c>
      <c r="G48" s="4">
        <v>3.2670275420000001</v>
      </c>
      <c r="H48" s="7" t="str">
        <f t="shared" si="16"/>
        <v>N/A</v>
      </c>
      <c r="I48" s="8">
        <v>-3.77</v>
      </c>
      <c r="J48" s="8">
        <v>-4.28</v>
      </c>
      <c r="K48" s="25" t="s">
        <v>735</v>
      </c>
      <c r="L48" s="85" t="str">
        <f t="shared" si="17"/>
        <v>Yes</v>
      </c>
    </row>
    <row r="49" spans="1:12" x14ac:dyDescent="0.25">
      <c r="A49" s="84" t="s">
        <v>952</v>
      </c>
      <c r="B49" s="21" t="s">
        <v>213</v>
      </c>
      <c r="C49" s="4">
        <v>2.5483243625999998</v>
      </c>
      <c r="D49" s="7" t="str">
        <f t="shared" si="14"/>
        <v>N/A</v>
      </c>
      <c r="E49" s="4">
        <v>2.4600228303999998</v>
      </c>
      <c r="F49" s="7" t="str">
        <f t="shared" si="15"/>
        <v>N/A</v>
      </c>
      <c r="G49" s="4">
        <v>2.3441331285000002</v>
      </c>
      <c r="H49" s="7" t="str">
        <f t="shared" si="16"/>
        <v>N/A</v>
      </c>
      <c r="I49" s="8">
        <v>-3.47</v>
      </c>
      <c r="J49" s="8">
        <v>-4.71</v>
      </c>
      <c r="K49" s="25" t="s">
        <v>735</v>
      </c>
      <c r="L49" s="85" t="str">
        <f t="shared" si="17"/>
        <v>Yes</v>
      </c>
    </row>
    <row r="50" spans="1:12" x14ac:dyDescent="0.25">
      <c r="A50" s="108" t="s">
        <v>208</v>
      </c>
      <c r="B50" s="21" t="s">
        <v>213</v>
      </c>
      <c r="C50" s="22">
        <v>67995</v>
      </c>
      <c r="D50" s="5" t="str">
        <f t="shared" ref="D50:D53" si="18">IF($B50="N/A","N/A",IF(C50&lt;0,"No","Yes"))</f>
        <v>N/A</v>
      </c>
      <c r="E50" s="22">
        <v>69491</v>
      </c>
      <c r="F50" s="5" t="str">
        <f t="shared" ref="F50:F53" si="19">IF($B50="N/A","N/A",IF(E50&lt;0,"No","Yes"))</f>
        <v>N/A</v>
      </c>
      <c r="G50" s="22">
        <v>72994</v>
      </c>
      <c r="H50" s="5" t="str">
        <f t="shared" ref="H50:H53" si="20">IF($B50="N/A","N/A",IF(G50&lt;0,"No","Yes"))</f>
        <v>N/A</v>
      </c>
      <c r="I50" s="8">
        <v>2.2000000000000002</v>
      </c>
      <c r="J50" s="8">
        <v>5.0410000000000004</v>
      </c>
      <c r="K50" s="25" t="s">
        <v>735</v>
      </c>
      <c r="L50" s="85" t="str">
        <f t="shared" si="17"/>
        <v>Yes</v>
      </c>
    </row>
    <row r="51" spans="1:12" x14ac:dyDescent="0.25">
      <c r="A51" s="108" t="s">
        <v>209</v>
      </c>
      <c r="B51" s="21" t="s">
        <v>213</v>
      </c>
      <c r="C51" s="22">
        <v>5554</v>
      </c>
      <c r="D51" s="5" t="str">
        <f t="shared" si="18"/>
        <v>N/A</v>
      </c>
      <c r="E51" s="22">
        <v>5551</v>
      </c>
      <c r="F51" s="5" t="str">
        <f t="shared" si="19"/>
        <v>N/A</v>
      </c>
      <c r="G51" s="22">
        <v>6565</v>
      </c>
      <c r="H51" s="5" t="str">
        <f t="shared" si="20"/>
        <v>N/A</v>
      </c>
      <c r="I51" s="8">
        <v>-5.3999999999999999E-2</v>
      </c>
      <c r="J51" s="8">
        <v>18.27</v>
      </c>
      <c r="K51" s="25" t="s">
        <v>735</v>
      </c>
      <c r="L51" s="85" t="str">
        <f t="shared" si="17"/>
        <v>No</v>
      </c>
    </row>
    <row r="52" spans="1:12" x14ac:dyDescent="0.25">
      <c r="A52" s="108" t="s">
        <v>210</v>
      </c>
      <c r="B52" s="21" t="s">
        <v>213</v>
      </c>
      <c r="C52" s="22">
        <v>106773</v>
      </c>
      <c r="D52" s="5" t="str">
        <f t="shared" si="18"/>
        <v>N/A</v>
      </c>
      <c r="E52" s="22">
        <v>109694</v>
      </c>
      <c r="F52" s="5" t="str">
        <f t="shared" si="19"/>
        <v>N/A</v>
      </c>
      <c r="G52" s="22">
        <v>110653</v>
      </c>
      <c r="H52" s="5" t="str">
        <f t="shared" si="20"/>
        <v>N/A</v>
      </c>
      <c r="I52" s="8">
        <v>2.7360000000000002</v>
      </c>
      <c r="J52" s="8">
        <v>0.87429999999999997</v>
      </c>
      <c r="K52" s="25" t="s">
        <v>735</v>
      </c>
      <c r="L52" s="85" t="str">
        <f t="shared" si="17"/>
        <v>Yes</v>
      </c>
    </row>
    <row r="53" spans="1:12" x14ac:dyDescent="0.25">
      <c r="A53" s="108" t="s">
        <v>953</v>
      </c>
      <c r="B53" s="21" t="s">
        <v>213</v>
      </c>
      <c r="C53" s="22">
        <v>19712</v>
      </c>
      <c r="D53" s="5" t="str">
        <f t="shared" si="18"/>
        <v>N/A</v>
      </c>
      <c r="E53" s="22">
        <v>20129</v>
      </c>
      <c r="F53" s="5" t="str">
        <f t="shared" si="19"/>
        <v>N/A</v>
      </c>
      <c r="G53" s="22">
        <v>20260</v>
      </c>
      <c r="H53" s="5" t="str">
        <f t="shared" si="20"/>
        <v>N/A</v>
      </c>
      <c r="I53" s="8">
        <v>2.1150000000000002</v>
      </c>
      <c r="J53" s="8">
        <v>0.65080000000000005</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1752</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53.776568576999999</v>
      </c>
      <c r="D56" s="7" t="str">
        <f t="shared" ref="D56:D57" si="21">IF($B56="N/A","N/A",IF(C56&gt;10,"No",IF(C56&lt;-10,"No","Yes")))</f>
        <v>N/A</v>
      </c>
      <c r="E56" s="4">
        <v>53.566049862</v>
      </c>
      <c r="F56" s="7" t="str">
        <f t="shared" ref="F56:F57" si="22">IF($B56="N/A","N/A",IF(E56&gt;10,"No",IF(E56&lt;-10,"No","Yes")))</f>
        <v>N/A</v>
      </c>
      <c r="G56" s="4">
        <v>52.943594150999999</v>
      </c>
      <c r="H56" s="7" t="str">
        <f t="shared" ref="H56:H57" si="23">IF($B56="N/A","N/A",IF(G56&gt;10,"No",IF(G56&lt;-10,"No","Yes")))</f>
        <v>N/A</v>
      </c>
      <c r="I56" s="8">
        <v>-0.39100000000000001</v>
      </c>
      <c r="J56" s="8">
        <v>-1.1599999999999999</v>
      </c>
      <c r="K56" s="25" t="s">
        <v>735</v>
      </c>
      <c r="L56" s="85" t="str">
        <f>IF(J56="Div by 0", "N/A", IF(OR(J56="N/A",K56="N/A"),"N/A", IF(J56&gt;VALUE(MID(K56,1,2)), "No", IF(J56&lt;-1*VALUE(MID(K56,1,2)), "No", "Yes"))))</f>
        <v>Yes</v>
      </c>
    </row>
    <row r="57" spans="1:12" x14ac:dyDescent="0.25">
      <c r="A57" s="130" t="s">
        <v>178</v>
      </c>
      <c r="B57" s="21" t="s">
        <v>213</v>
      </c>
      <c r="C57" s="4">
        <v>46.223431423000001</v>
      </c>
      <c r="D57" s="7" t="str">
        <f t="shared" si="21"/>
        <v>N/A</v>
      </c>
      <c r="E57" s="4">
        <v>46.433950138</v>
      </c>
      <c r="F57" s="7" t="str">
        <f t="shared" si="22"/>
        <v>N/A</v>
      </c>
      <c r="G57" s="4">
        <v>47.056405849000001</v>
      </c>
      <c r="H57" s="7" t="str">
        <f t="shared" si="23"/>
        <v>N/A</v>
      </c>
      <c r="I57" s="8">
        <v>0.45540000000000003</v>
      </c>
      <c r="J57" s="8">
        <v>1.341</v>
      </c>
      <c r="K57" s="25" t="s">
        <v>735</v>
      </c>
      <c r="L57" s="85" t="str">
        <f>IF(J57="Div by 0", "N/A", IF(OR(J57="N/A",K57="N/A"),"N/A", IF(J57&gt;VALUE(MID(K57,1,2)), "No", IF(J57&lt;-1*VALUE(MID(K57,1,2)), "No", "Yes"))))</f>
        <v>Yes</v>
      </c>
    </row>
    <row r="58" spans="1:12" x14ac:dyDescent="0.25">
      <c r="A58" s="131" t="s">
        <v>681</v>
      </c>
      <c r="B58" s="21" t="s">
        <v>282</v>
      </c>
      <c r="C58" s="4">
        <v>60.290044395999999</v>
      </c>
      <c r="D58" s="7" t="str">
        <f>IF($B58="N/A","N/A",IF(C58&gt;70,"No",IF(C58&lt;40,"No","Yes")))</f>
        <v>Yes</v>
      </c>
      <c r="E58" s="4">
        <v>71.450497376000001</v>
      </c>
      <c r="F58" s="7" t="str">
        <f>IF($B58="N/A","N/A",IF(E58&gt;70,"No",IF(E58&lt;40,"No","Yes")))</f>
        <v>No</v>
      </c>
      <c r="G58" s="4">
        <v>81.937704627000002</v>
      </c>
      <c r="H58" s="7" t="str">
        <f>IF($B58="N/A","N/A",IF(G58&gt;70,"No",IF(G58&lt;40,"No","Yes")))</f>
        <v>No</v>
      </c>
      <c r="I58" s="8">
        <v>18.510000000000002</v>
      </c>
      <c r="J58" s="8">
        <v>14.68</v>
      </c>
      <c r="K58" s="25" t="s">
        <v>735</v>
      </c>
      <c r="L58" s="85" t="str">
        <f t="shared" si="4"/>
        <v>No</v>
      </c>
    </row>
    <row r="59" spans="1:12" x14ac:dyDescent="0.25">
      <c r="A59" s="108" t="s">
        <v>682</v>
      </c>
      <c r="B59" s="21" t="s">
        <v>213</v>
      </c>
      <c r="C59" s="4">
        <v>69.167550371000004</v>
      </c>
      <c r="D59" s="7" t="str">
        <f>IF($B59="N/A","N/A",IF(C59&gt;10,"No",IF(C59&lt;-10,"No","Yes")))</f>
        <v>N/A</v>
      </c>
      <c r="E59" s="4">
        <v>74.227744709999996</v>
      </c>
      <c r="F59" s="7" t="str">
        <f>IF($B59="N/A","N/A",IF(E59&gt;10,"No",IF(E59&lt;-10,"No","Yes")))</f>
        <v>N/A</v>
      </c>
      <c r="G59" s="4">
        <v>74.709447119000004</v>
      </c>
      <c r="H59" s="7" t="str">
        <f>IF($B59="N/A","N/A",IF(G59&gt;10,"No",IF(G59&lt;-10,"No","Yes")))</f>
        <v>N/A</v>
      </c>
      <c r="I59" s="8">
        <v>7.3159999999999998</v>
      </c>
      <c r="J59" s="8">
        <v>0.64900000000000002</v>
      </c>
      <c r="K59" s="21" t="s">
        <v>213</v>
      </c>
      <c r="L59" s="85" t="str">
        <f t="shared" si="4"/>
        <v>N/A</v>
      </c>
    </row>
    <row r="60" spans="1:12" x14ac:dyDescent="0.25">
      <c r="A60" s="108" t="s">
        <v>683</v>
      </c>
      <c r="B60" s="21" t="s">
        <v>213</v>
      </c>
      <c r="C60" s="4">
        <v>77.966874335</v>
      </c>
      <c r="D60" s="7" t="str">
        <f t="shared" ref="D60:D66" si="24">IF($B60="N/A","N/A",IF(C60&gt;10,"No",IF(C60&lt;-10,"No","Yes")))</f>
        <v>N/A</v>
      </c>
      <c r="E60" s="4">
        <v>85.218614465000002</v>
      </c>
      <c r="F60" s="7" t="str">
        <f t="shared" ref="F60:F66" si="25">IF($B60="N/A","N/A",IF(E60&gt;10,"No",IF(E60&lt;-10,"No","Yes")))</f>
        <v>N/A</v>
      </c>
      <c r="G60" s="4">
        <v>89.428133669999994</v>
      </c>
      <c r="H60" s="7" t="str">
        <f t="shared" ref="H60:H66" si="26">IF($B60="N/A","N/A",IF(G60&gt;10,"No",IF(G60&lt;-10,"No","Yes")))</f>
        <v>N/A</v>
      </c>
      <c r="I60" s="8">
        <v>9.3010000000000002</v>
      </c>
      <c r="J60" s="8">
        <v>4.9400000000000004</v>
      </c>
      <c r="K60" s="21" t="s">
        <v>213</v>
      </c>
      <c r="L60" s="85" t="str">
        <f t="shared" si="4"/>
        <v>N/A</v>
      </c>
    </row>
    <row r="61" spans="1:12" x14ac:dyDescent="0.25">
      <c r="A61" s="108" t="s">
        <v>1723</v>
      </c>
      <c r="B61" s="21" t="s">
        <v>213</v>
      </c>
      <c r="C61" s="4">
        <v>67.146598795000003</v>
      </c>
      <c r="D61" s="7" t="str">
        <f t="shared" si="24"/>
        <v>N/A</v>
      </c>
      <c r="E61" s="4">
        <v>78.453374840999999</v>
      </c>
      <c r="F61" s="7" t="str">
        <f t="shared" si="25"/>
        <v>N/A</v>
      </c>
      <c r="G61" s="4">
        <v>83.777165999999994</v>
      </c>
      <c r="H61" s="7" t="str">
        <f t="shared" si="26"/>
        <v>N/A</v>
      </c>
      <c r="I61" s="8">
        <v>16.84</v>
      </c>
      <c r="J61" s="8">
        <v>6.7859999999999996</v>
      </c>
      <c r="K61" s="21" t="s">
        <v>213</v>
      </c>
      <c r="L61" s="85" t="str">
        <f t="shared" si="4"/>
        <v>N/A</v>
      </c>
    </row>
    <row r="62" spans="1:12" x14ac:dyDescent="0.25">
      <c r="A62" s="108" t="s">
        <v>684</v>
      </c>
      <c r="B62" s="21" t="s">
        <v>213</v>
      </c>
      <c r="C62" s="4">
        <v>47.319408881000001</v>
      </c>
      <c r="D62" s="7" t="str">
        <f t="shared" si="24"/>
        <v>N/A</v>
      </c>
      <c r="E62" s="4">
        <v>61.237025578999997</v>
      </c>
      <c r="F62" s="7" t="str">
        <f t="shared" si="25"/>
        <v>N/A</v>
      </c>
      <c r="G62" s="4">
        <v>80.816682311999998</v>
      </c>
      <c r="H62" s="7" t="str">
        <f t="shared" si="26"/>
        <v>N/A</v>
      </c>
      <c r="I62" s="8">
        <v>29.41</v>
      </c>
      <c r="J62" s="8">
        <v>31.97</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154</v>
      </c>
      <c r="H63" s="7" t="str">
        <f>IF($B63="N/A","N/A",IF(G63&gt;0,"No",IF(G63&lt;0,"No","Yes")))</f>
        <v>No</v>
      </c>
      <c r="I63" s="8" t="s">
        <v>1750</v>
      </c>
      <c r="J63" s="8" t="s">
        <v>1750</v>
      </c>
      <c r="K63" s="21" t="s">
        <v>213</v>
      </c>
      <c r="L63" s="85" t="str">
        <f>IF(J63="Div by 0", "N/A", IF(K63="N/A","N/A", IF(J63&gt;VALUE(MID(K63,1,2)), "No", IF(J63&lt;-1*VALUE(MID(K63,1,2)), "No", "Yes"))))</f>
        <v>N/A</v>
      </c>
    </row>
    <row r="64" spans="1:12" x14ac:dyDescent="0.25">
      <c r="A64" s="84" t="s">
        <v>146</v>
      </c>
      <c r="B64" s="21" t="s">
        <v>213</v>
      </c>
      <c r="C64" s="4">
        <v>1.0008643382</v>
      </c>
      <c r="D64" s="7" t="str">
        <f t="shared" si="24"/>
        <v>N/A</v>
      </c>
      <c r="E64" s="4">
        <v>0.97652690249999996</v>
      </c>
      <c r="F64" s="7" t="str">
        <f t="shared" si="25"/>
        <v>N/A</v>
      </c>
      <c r="G64" s="4">
        <v>0.8313522552</v>
      </c>
      <c r="H64" s="7" t="str">
        <f t="shared" si="26"/>
        <v>N/A</v>
      </c>
      <c r="I64" s="8">
        <v>-2.4300000000000002</v>
      </c>
      <c r="J64" s="8">
        <v>-14.9</v>
      </c>
      <c r="K64" s="21" t="s">
        <v>213</v>
      </c>
      <c r="L64" s="85" t="str">
        <f t="shared" si="4"/>
        <v>N/A</v>
      </c>
    </row>
    <row r="65" spans="1:12" x14ac:dyDescent="0.25">
      <c r="A65" s="84" t="s">
        <v>147</v>
      </c>
      <c r="B65" s="21" t="s">
        <v>213</v>
      </c>
      <c r="C65" s="4">
        <v>1.1202019407999999</v>
      </c>
      <c r="D65" s="7" t="str">
        <f t="shared" si="24"/>
        <v>N/A</v>
      </c>
      <c r="E65" s="4">
        <v>1.1410400299000001</v>
      </c>
      <c r="F65" s="7" t="str">
        <f t="shared" si="25"/>
        <v>N/A</v>
      </c>
      <c r="G65" s="4">
        <v>1.1246608036000001</v>
      </c>
      <c r="H65" s="7" t="str">
        <f t="shared" si="26"/>
        <v>N/A</v>
      </c>
      <c r="I65" s="8">
        <v>1.86</v>
      </c>
      <c r="J65" s="8">
        <v>-1.44</v>
      </c>
      <c r="K65" s="21" t="s">
        <v>213</v>
      </c>
      <c r="L65" s="85" t="str">
        <f t="shared" si="4"/>
        <v>N/A</v>
      </c>
    </row>
    <row r="66" spans="1:12" x14ac:dyDescent="0.25">
      <c r="A66" s="84" t="s">
        <v>148</v>
      </c>
      <c r="B66" s="21" t="s">
        <v>213</v>
      </c>
      <c r="C66" s="4">
        <v>1.1756963815999999</v>
      </c>
      <c r="D66" s="7" t="str">
        <f t="shared" si="24"/>
        <v>N/A</v>
      </c>
      <c r="E66" s="4">
        <v>1.1635826451</v>
      </c>
      <c r="F66" s="7" t="str">
        <f t="shared" si="25"/>
        <v>N/A</v>
      </c>
      <c r="G66" s="4">
        <v>1.1512827578</v>
      </c>
      <c r="H66" s="7" t="str">
        <f t="shared" si="26"/>
        <v>N/A</v>
      </c>
      <c r="I66" s="8">
        <v>-1.03</v>
      </c>
      <c r="J66" s="8">
        <v>-1.06</v>
      </c>
      <c r="K66" s="21" t="s">
        <v>213</v>
      </c>
      <c r="L66" s="85" t="str">
        <f t="shared" si="4"/>
        <v>N/A</v>
      </c>
    </row>
    <row r="67" spans="1:12" x14ac:dyDescent="0.25">
      <c r="A67" s="108" t="s">
        <v>955</v>
      </c>
      <c r="B67" s="25" t="s">
        <v>213</v>
      </c>
      <c r="C67" s="1">
        <v>632</v>
      </c>
      <c r="D67" s="7" t="str">
        <f>IF($B67="N/A","N/A",IF(C67&gt;10,"No",IF(C67&lt;-10,"No","Yes")))</f>
        <v>N/A</v>
      </c>
      <c r="E67" s="1">
        <v>603</v>
      </c>
      <c r="F67" s="7" t="str">
        <f>IF($B67="N/A","N/A",IF(E67&gt;10,"No",IF(E67&lt;-10,"No","Yes")))</f>
        <v>N/A</v>
      </c>
      <c r="G67" s="1">
        <v>997</v>
      </c>
      <c r="H67" s="7" t="str">
        <f>IF($B67="N/A","N/A",IF(G67&gt;10,"No",IF(G67&lt;-10,"No","Yes")))</f>
        <v>N/A</v>
      </c>
      <c r="I67" s="8">
        <v>-4.59</v>
      </c>
      <c r="J67" s="8">
        <v>65.34</v>
      </c>
      <c r="K67" s="21" t="s">
        <v>213</v>
      </c>
      <c r="L67" s="85" t="str">
        <f t="shared" si="4"/>
        <v>N/A</v>
      </c>
    </row>
    <row r="68" spans="1:12" x14ac:dyDescent="0.25">
      <c r="A68" s="84" t="s">
        <v>201</v>
      </c>
      <c r="B68" s="25" t="s">
        <v>217</v>
      </c>
      <c r="C68" s="1">
        <v>11</v>
      </c>
      <c r="D68" s="7" t="str">
        <f t="shared" ref="D68:D69" si="27">IF($B68="N/A","N/A",IF(C68&gt;0,"No",IF(C68&lt;0,"No","Yes")))</f>
        <v>No</v>
      </c>
      <c r="E68" s="1">
        <v>11</v>
      </c>
      <c r="F68" s="7" t="str">
        <f t="shared" ref="F68:F69" si="28">IF($B68="N/A","N/A",IF(E68&gt;0,"No",IF(E68&lt;0,"No","Yes")))</f>
        <v>No</v>
      </c>
      <c r="G68" s="1">
        <v>16</v>
      </c>
      <c r="H68" s="7" t="str">
        <f t="shared" ref="H68:H69" si="29">IF($B68="N/A","N/A",IF(G68&gt;0,"No",IF(G68&lt;0,"No","Yes")))</f>
        <v>No</v>
      </c>
      <c r="I68" s="8">
        <v>1000</v>
      </c>
      <c r="J68" s="8">
        <v>45.45</v>
      </c>
      <c r="K68" s="21" t="s">
        <v>213</v>
      </c>
      <c r="L68" s="85" t="str">
        <f t="shared" si="4"/>
        <v>N/A</v>
      </c>
    </row>
    <row r="69" spans="1:12" x14ac:dyDescent="0.25">
      <c r="A69" s="84" t="s">
        <v>202</v>
      </c>
      <c r="B69" s="25" t="s">
        <v>217</v>
      </c>
      <c r="C69" s="1">
        <v>62</v>
      </c>
      <c r="D69" s="7" t="str">
        <f t="shared" si="27"/>
        <v>No</v>
      </c>
      <c r="E69" s="1">
        <v>86</v>
      </c>
      <c r="F69" s="7" t="str">
        <f t="shared" si="28"/>
        <v>No</v>
      </c>
      <c r="G69" s="1">
        <v>215</v>
      </c>
      <c r="H69" s="7" t="str">
        <f t="shared" si="29"/>
        <v>No</v>
      </c>
      <c r="I69" s="8">
        <v>38.71</v>
      </c>
      <c r="J69" s="8">
        <v>150</v>
      </c>
      <c r="K69" s="21" t="s">
        <v>213</v>
      </c>
      <c r="L69" s="85" t="str">
        <f t="shared" si="4"/>
        <v>N/A</v>
      </c>
    </row>
    <row r="70" spans="1:12" x14ac:dyDescent="0.25">
      <c r="A70" s="84" t="s">
        <v>203</v>
      </c>
      <c r="B70" s="33" t="s">
        <v>213</v>
      </c>
      <c r="C70" s="9">
        <v>51.612903226</v>
      </c>
      <c r="D70" s="7" t="str">
        <f>IF($B70="N/A","N/A",IF(C70&gt;10,"No",IF(C70&lt;-10,"No","Yes")))</f>
        <v>N/A</v>
      </c>
      <c r="E70" s="9">
        <v>66.279069766999996</v>
      </c>
      <c r="F70" s="7" t="str">
        <f>IF($B70="N/A","N/A",IF(E70&gt;10,"No",IF(E70&lt;-10,"No","Yes")))</f>
        <v>N/A</v>
      </c>
      <c r="G70" s="9">
        <v>47.441860464999998</v>
      </c>
      <c r="H70" s="7" t="str">
        <f>IF($B70="N/A","N/A",IF(G70&gt;10,"No",IF(G70&lt;-10,"No","Yes")))</f>
        <v>N/A</v>
      </c>
      <c r="I70" s="8">
        <v>28.42</v>
      </c>
      <c r="J70" s="8">
        <v>-28.4</v>
      </c>
      <c r="K70" s="33" t="s">
        <v>213</v>
      </c>
      <c r="L70" s="85" t="str">
        <f t="shared" si="4"/>
        <v>N/A</v>
      </c>
    </row>
    <row r="71" spans="1:12" x14ac:dyDescent="0.25">
      <c r="A71" s="108" t="s">
        <v>65</v>
      </c>
      <c r="B71" s="25" t="s">
        <v>213</v>
      </c>
      <c r="C71" s="1">
        <v>38137</v>
      </c>
      <c r="D71" s="7" t="str">
        <f>IF($B71="N/A","N/A",IF(C71&gt;10,"No",IF(C71&lt;-10,"No","Yes")))</f>
        <v>N/A</v>
      </c>
      <c r="E71" s="1">
        <v>38564</v>
      </c>
      <c r="F71" s="7" t="str">
        <f>IF($B71="N/A","N/A",IF(E71&gt;10,"No",IF(E71&lt;-10,"No","Yes")))</f>
        <v>N/A</v>
      </c>
      <c r="G71" s="1">
        <v>39479</v>
      </c>
      <c r="H71" s="7" t="str">
        <f>IF($B71="N/A","N/A",IF(G71&gt;10,"No",IF(G71&lt;-10,"No","Yes")))</f>
        <v>N/A</v>
      </c>
      <c r="I71" s="8">
        <v>1.1200000000000001</v>
      </c>
      <c r="J71" s="8">
        <v>2.3730000000000002</v>
      </c>
      <c r="K71" s="25" t="s">
        <v>735</v>
      </c>
      <c r="L71" s="85" t="str">
        <f t="shared" ref="L71:L103" si="30">IF(J71="Div by 0", "N/A", IF(K71="N/A","N/A", IF(J71&gt;VALUE(MID(K71,1,2)), "No", IF(J71&lt;-1*VALUE(MID(K71,1,2)), "No", "Yes"))))</f>
        <v>Yes</v>
      </c>
    </row>
    <row r="72" spans="1:12" x14ac:dyDescent="0.25">
      <c r="A72" s="116" t="s">
        <v>66</v>
      </c>
      <c r="B72" s="25" t="s">
        <v>213</v>
      </c>
      <c r="C72" s="1">
        <v>34385.24</v>
      </c>
      <c r="D72" s="7" t="str">
        <f>IF($B72="N/A","N/A",IF(C72&gt;10,"No",IF(C72&lt;-10,"No","Yes")))</f>
        <v>N/A</v>
      </c>
      <c r="E72" s="1">
        <v>35159</v>
      </c>
      <c r="F72" s="7" t="str">
        <f>IF($B72="N/A","N/A",IF(E72&gt;10,"No",IF(E72&lt;-10,"No","Yes")))</f>
        <v>N/A</v>
      </c>
      <c r="G72" s="1">
        <v>36461.19</v>
      </c>
      <c r="H72" s="7" t="str">
        <f>IF($B72="N/A","N/A",IF(G72&gt;10,"No",IF(G72&lt;-10,"No","Yes")))</f>
        <v>N/A</v>
      </c>
      <c r="I72" s="8">
        <v>2.25</v>
      </c>
      <c r="J72" s="8">
        <v>3.7040000000000002</v>
      </c>
      <c r="K72" s="25" t="s">
        <v>736</v>
      </c>
      <c r="L72" s="85" t="str">
        <f t="shared" si="30"/>
        <v>Yes</v>
      </c>
    </row>
    <row r="73" spans="1:12" x14ac:dyDescent="0.25">
      <c r="A73" s="84" t="s">
        <v>67</v>
      </c>
      <c r="B73" s="21" t="s">
        <v>283</v>
      </c>
      <c r="C73" s="4">
        <v>96.730752193000001</v>
      </c>
      <c r="D73" s="7" t="str">
        <f>IF($B73="N/A","N/A",IF(C73&gt;=90,"Yes","No"))</f>
        <v>Yes</v>
      </c>
      <c r="E73" s="4">
        <v>96.504440188000004</v>
      </c>
      <c r="F73" s="7" t="str">
        <f>IF($B73="N/A","N/A",IF(E73&gt;=90,"Yes","No"))</f>
        <v>Yes</v>
      </c>
      <c r="G73" s="4">
        <v>98.047534525000003</v>
      </c>
      <c r="H73" s="7" t="str">
        <f>IF($B73="N/A","N/A",IF(G73&gt;=90,"Yes","No"))</f>
        <v>Yes</v>
      </c>
      <c r="I73" s="8">
        <v>-0.23400000000000001</v>
      </c>
      <c r="J73" s="8">
        <v>1.599</v>
      </c>
      <c r="K73" s="25" t="s">
        <v>735</v>
      </c>
      <c r="L73" s="85" t="str">
        <f t="shared" si="30"/>
        <v>Yes</v>
      </c>
    </row>
    <row r="74" spans="1:12" x14ac:dyDescent="0.25">
      <c r="A74" s="108" t="s">
        <v>956</v>
      </c>
      <c r="B74" s="21" t="s">
        <v>283</v>
      </c>
      <c r="C74" s="4">
        <v>98.647932131000005</v>
      </c>
      <c r="D74" s="7" t="str">
        <f>IF($B74="N/A","N/A",IF(C74&gt;=90,"Yes","No"))</f>
        <v>Yes</v>
      </c>
      <c r="E74" s="4">
        <v>98.179606378000003</v>
      </c>
      <c r="F74" s="7" t="str">
        <f>IF($B74="N/A","N/A",IF(E74&gt;=90,"Yes","No"))</f>
        <v>Yes</v>
      </c>
      <c r="G74" s="4">
        <v>98.555537107999996</v>
      </c>
      <c r="H74" s="7" t="str">
        <f>IF($B74="N/A","N/A",IF(G74&gt;=90,"Yes","No"))</f>
        <v>Yes</v>
      </c>
      <c r="I74" s="8">
        <v>-0.47499999999999998</v>
      </c>
      <c r="J74" s="8">
        <v>0.38290000000000002</v>
      </c>
      <c r="K74" s="25" t="s">
        <v>735</v>
      </c>
      <c r="L74" s="85" t="str">
        <f t="shared" si="30"/>
        <v>Yes</v>
      </c>
    </row>
    <row r="75" spans="1:12" x14ac:dyDescent="0.25">
      <c r="A75" s="130" t="s">
        <v>957</v>
      </c>
      <c r="B75" s="25" t="s">
        <v>284</v>
      </c>
      <c r="C75" s="9">
        <v>58.440966418000002</v>
      </c>
      <c r="D75" s="7" t="str">
        <f>IF($B75="N/A","N/A",IF(C75&gt;55,"No",IF(C75&lt;30,"No","Yes")))</f>
        <v>No</v>
      </c>
      <c r="E75" s="9">
        <v>59.473293478999999</v>
      </c>
      <c r="F75" s="7" t="str">
        <f>IF($B75="N/A","N/A",IF(E75&gt;55,"No",IF(E75&lt;30,"No","Yes")))</f>
        <v>No</v>
      </c>
      <c r="G75" s="9">
        <v>58.631827405000003</v>
      </c>
      <c r="H75" s="7" t="str">
        <f>IF($B75="N/A","N/A",IF(G75&gt;55,"No",IF(G75&lt;30,"No","Yes")))</f>
        <v>No</v>
      </c>
      <c r="I75" s="8">
        <v>1.766</v>
      </c>
      <c r="J75" s="8">
        <v>-1.41</v>
      </c>
      <c r="K75" s="25" t="s">
        <v>735</v>
      </c>
      <c r="L75" s="85" t="str">
        <f t="shared" si="30"/>
        <v>Yes</v>
      </c>
    </row>
    <row r="76" spans="1:12" ht="13" customHeight="1" x14ac:dyDescent="0.25">
      <c r="A76" s="108" t="s">
        <v>1706</v>
      </c>
      <c r="B76" s="25" t="s">
        <v>278</v>
      </c>
      <c r="C76" s="9">
        <v>1.0645829509</v>
      </c>
      <c r="D76" s="7" t="str">
        <f>IF($B76="N/A","N/A",IF(C76&gt;=5,"No",IF(C76&lt;0,"No","Yes")))</f>
        <v>Yes</v>
      </c>
      <c r="E76" s="9">
        <v>1.7269992739</v>
      </c>
      <c r="F76" s="7" t="str">
        <f>IF($B76="N/A","N/A",IF(E76&gt;=5,"No",IF(E76&lt;0,"No","Yes")))</f>
        <v>Yes</v>
      </c>
      <c r="G76" s="9">
        <v>2.9357379873</v>
      </c>
      <c r="H76" s="7" t="str">
        <f>IF($B76="N/A","N/A",IF(G76&gt;=5,"No",IF(G76&lt;0,"No","Yes")))</f>
        <v>Yes</v>
      </c>
      <c r="I76" s="8">
        <v>62.22</v>
      </c>
      <c r="J76" s="8">
        <v>69.989999999999995</v>
      </c>
      <c r="K76" s="25" t="s">
        <v>213</v>
      </c>
      <c r="L76" s="85" t="str">
        <f t="shared" si="30"/>
        <v>N/A</v>
      </c>
    </row>
    <row r="77" spans="1:12" ht="13" customHeight="1" x14ac:dyDescent="0.25">
      <c r="A77" s="108" t="s">
        <v>1707</v>
      </c>
      <c r="B77" s="25" t="s">
        <v>213</v>
      </c>
      <c r="C77" s="9">
        <v>5.8997823636</v>
      </c>
      <c r="D77" s="25" t="s">
        <v>213</v>
      </c>
      <c r="E77" s="9">
        <v>5.5077274141999997</v>
      </c>
      <c r="F77" s="25" t="s">
        <v>213</v>
      </c>
      <c r="G77" s="9">
        <v>4.9925276728999997</v>
      </c>
      <c r="H77" s="25" t="s">
        <v>213</v>
      </c>
      <c r="I77" s="8">
        <v>-6.65</v>
      </c>
      <c r="J77" s="8">
        <v>-9.35</v>
      </c>
      <c r="K77" s="25" t="s">
        <v>213</v>
      </c>
      <c r="L77" s="85" t="str">
        <f t="shared" si="30"/>
        <v>N/A</v>
      </c>
    </row>
    <row r="78" spans="1:12" ht="13" customHeight="1" x14ac:dyDescent="0.25">
      <c r="A78" s="108" t="s">
        <v>1708</v>
      </c>
      <c r="B78" s="25" t="s">
        <v>213</v>
      </c>
      <c r="C78" s="9">
        <v>36.038492802</v>
      </c>
      <c r="D78" s="25" t="s">
        <v>213</v>
      </c>
      <c r="E78" s="9">
        <v>37.532413650000002</v>
      </c>
      <c r="F78" s="25" t="s">
        <v>213</v>
      </c>
      <c r="G78" s="9">
        <v>37.065275210000003</v>
      </c>
      <c r="H78" s="25" t="s">
        <v>213</v>
      </c>
      <c r="I78" s="8">
        <v>4.1449999999999996</v>
      </c>
      <c r="J78" s="8">
        <v>-1.24</v>
      </c>
      <c r="K78" s="25" t="s">
        <v>213</v>
      </c>
      <c r="L78" s="85" t="str">
        <f t="shared" si="30"/>
        <v>N/A</v>
      </c>
    </row>
    <row r="79" spans="1:12" ht="13" customHeight="1" x14ac:dyDescent="0.25">
      <c r="A79" s="108" t="s">
        <v>1709</v>
      </c>
      <c r="B79" s="25" t="s">
        <v>213</v>
      </c>
      <c r="C79" s="9">
        <v>8.9257151846999996</v>
      </c>
      <c r="D79" s="25" t="s">
        <v>213</v>
      </c>
      <c r="E79" s="9">
        <v>8.2927082253000002</v>
      </c>
      <c r="F79" s="25" t="s">
        <v>213</v>
      </c>
      <c r="G79" s="9">
        <v>7.6623014766999997</v>
      </c>
      <c r="H79" s="25" t="s">
        <v>213</v>
      </c>
      <c r="I79" s="8">
        <v>-7.09</v>
      </c>
      <c r="J79" s="8">
        <v>-7.6</v>
      </c>
      <c r="K79" s="25" t="s">
        <v>213</v>
      </c>
      <c r="L79" s="85" t="str">
        <f t="shared" si="30"/>
        <v>N/A</v>
      </c>
    </row>
    <row r="80" spans="1:12" ht="13" customHeight="1" x14ac:dyDescent="0.25">
      <c r="A80" s="108" t="s">
        <v>1710</v>
      </c>
      <c r="B80" s="25" t="s">
        <v>213</v>
      </c>
      <c r="C80" s="9">
        <v>2.0505021370000001</v>
      </c>
      <c r="D80" s="25" t="s">
        <v>213</v>
      </c>
      <c r="E80" s="9">
        <v>2.3623068146000001</v>
      </c>
      <c r="F80" s="25" t="s">
        <v>213</v>
      </c>
      <c r="G80" s="9">
        <v>3.4575343853999998</v>
      </c>
      <c r="H80" s="25" t="s">
        <v>213</v>
      </c>
      <c r="I80" s="8">
        <v>15.21</v>
      </c>
      <c r="J80" s="8">
        <v>46.36</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1750</v>
      </c>
      <c r="J81" s="8" t="s">
        <v>1750</v>
      </c>
      <c r="K81" s="25" t="s">
        <v>213</v>
      </c>
      <c r="L81" s="85" t="str">
        <f t="shared" si="30"/>
        <v>N/A</v>
      </c>
    </row>
    <row r="82" spans="1:12" ht="13" customHeight="1" x14ac:dyDescent="0.25">
      <c r="A82" s="108" t="s">
        <v>1712</v>
      </c>
      <c r="B82" s="25" t="s">
        <v>213</v>
      </c>
      <c r="C82" s="9">
        <v>8.1731651677000006</v>
      </c>
      <c r="D82" s="25" t="s">
        <v>213</v>
      </c>
      <c r="E82" s="9">
        <v>7.9400477129000002</v>
      </c>
      <c r="F82" s="25" t="s">
        <v>213</v>
      </c>
      <c r="G82" s="9">
        <v>7.7990830567999998</v>
      </c>
      <c r="H82" s="25" t="s">
        <v>213</v>
      </c>
      <c r="I82" s="8">
        <v>-2.85</v>
      </c>
      <c r="J82" s="8">
        <v>-1.78</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19.144138238</v>
      </c>
      <c r="D84" s="25" t="s">
        <v>213</v>
      </c>
      <c r="E84" s="9">
        <v>19.427445286000001</v>
      </c>
      <c r="F84" s="25" t="s">
        <v>213</v>
      </c>
      <c r="G84" s="9">
        <v>19.681349577999999</v>
      </c>
      <c r="H84" s="25" t="s">
        <v>213</v>
      </c>
      <c r="I84" s="8">
        <v>1.48</v>
      </c>
      <c r="J84" s="8">
        <v>1.3069999999999999</v>
      </c>
      <c r="K84" s="25" t="s">
        <v>213</v>
      </c>
      <c r="L84" s="85" t="str">
        <f t="shared" si="30"/>
        <v>N/A</v>
      </c>
    </row>
    <row r="85" spans="1:12" ht="13" customHeight="1" x14ac:dyDescent="0.25">
      <c r="A85" s="108" t="s">
        <v>1715</v>
      </c>
      <c r="B85" s="25" t="s">
        <v>213</v>
      </c>
      <c r="C85" s="9">
        <v>18.703621155</v>
      </c>
      <c r="D85" s="25" t="s">
        <v>213</v>
      </c>
      <c r="E85" s="9">
        <v>17.210351623000001</v>
      </c>
      <c r="F85" s="25" t="s">
        <v>213</v>
      </c>
      <c r="G85" s="9">
        <v>16.406190633000001</v>
      </c>
      <c r="H85" s="25" t="s">
        <v>213</v>
      </c>
      <c r="I85" s="8">
        <v>-7.98</v>
      </c>
      <c r="J85" s="8">
        <v>-4.67</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58.297716129000001</v>
      </c>
      <c r="D87" s="25" t="s">
        <v>213</v>
      </c>
      <c r="E87" s="9">
        <v>61.049165023999997</v>
      </c>
      <c r="F87" s="25" t="s">
        <v>213</v>
      </c>
      <c r="G87" s="9">
        <v>63.139897161</v>
      </c>
      <c r="H87" s="25" t="s">
        <v>213</v>
      </c>
      <c r="I87" s="8">
        <v>4.72</v>
      </c>
      <c r="J87" s="8">
        <v>3.4249999999999998</v>
      </c>
      <c r="K87" s="25" t="s">
        <v>213</v>
      </c>
      <c r="L87" s="85" t="str">
        <f t="shared" si="30"/>
        <v>N/A</v>
      </c>
    </row>
    <row r="88" spans="1:12" x14ac:dyDescent="0.25">
      <c r="A88" s="108" t="s">
        <v>959</v>
      </c>
      <c r="B88" s="25" t="s">
        <v>213</v>
      </c>
      <c r="C88" s="9">
        <v>22.998662715999998</v>
      </c>
      <c r="D88" s="25" t="s">
        <v>213</v>
      </c>
      <c r="E88" s="9">
        <v>21.740483351999998</v>
      </c>
      <c r="F88" s="25" t="s">
        <v>213</v>
      </c>
      <c r="G88" s="9">
        <v>20.453912205999998</v>
      </c>
      <c r="H88" s="25" t="s">
        <v>213</v>
      </c>
      <c r="I88" s="8">
        <v>-5.47</v>
      </c>
      <c r="J88" s="8">
        <v>-5.92</v>
      </c>
      <c r="K88" s="25" t="s">
        <v>213</v>
      </c>
      <c r="L88" s="85" t="str">
        <f t="shared" si="30"/>
        <v>N/A</v>
      </c>
    </row>
    <row r="89" spans="1:12" x14ac:dyDescent="0.25">
      <c r="A89" s="130" t="s">
        <v>68</v>
      </c>
      <c r="B89" s="25" t="s">
        <v>213</v>
      </c>
      <c r="C89" s="1">
        <v>117</v>
      </c>
      <c r="D89" s="7" t="str">
        <f>IF($B89="N/A","N/A",IF(C89&gt;10,"No",IF(C89&lt;-10,"No","Yes")))</f>
        <v>N/A</v>
      </c>
      <c r="E89" s="1">
        <v>147</v>
      </c>
      <c r="F89" s="7" t="str">
        <f>IF($B89="N/A","N/A",IF(E89&gt;10,"No",IF(E89&lt;-10,"No","Yes")))</f>
        <v>N/A</v>
      </c>
      <c r="G89" s="1">
        <v>800</v>
      </c>
      <c r="H89" s="7" t="str">
        <f>IF($B89="N/A","N/A",IF(G89&gt;10,"No",IF(G89&lt;-10,"No","Yes")))</f>
        <v>N/A</v>
      </c>
      <c r="I89" s="8">
        <v>25.64</v>
      </c>
      <c r="J89" s="8">
        <v>444.2</v>
      </c>
      <c r="K89" s="25" t="s">
        <v>735</v>
      </c>
      <c r="L89" s="85" t="str">
        <f t="shared" si="30"/>
        <v>No</v>
      </c>
    </row>
    <row r="90" spans="1:12" x14ac:dyDescent="0.25">
      <c r="A90" s="108" t="s">
        <v>109</v>
      </c>
      <c r="B90" s="25" t="s">
        <v>213</v>
      </c>
      <c r="C90" s="9">
        <v>0.85470085470000001</v>
      </c>
      <c r="D90" s="7" t="str">
        <f>IF($B90="N/A","N/A",IF(C90&gt;10,"No",IF(C90&lt;-10,"No","Yes")))</f>
        <v>N/A</v>
      </c>
      <c r="E90" s="9">
        <v>0</v>
      </c>
      <c r="F90" s="7" t="str">
        <f>IF($B90="N/A","N/A",IF(E90&gt;10,"No",IF(E90&lt;-10,"No","Yes")))</f>
        <v>N/A</v>
      </c>
      <c r="G90" s="9">
        <v>0</v>
      </c>
      <c r="H90" s="7" t="str">
        <f>IF($B90="N/A","N/A",IF(G90&gt;10,"No",IF(G90&lt;-10,"No","Yes")))</f>
        <v>N/A</v>
      </c>
      <c r="I90" s="8">
        <v>-100</v>
      </c>
      <c r="J90" s="8" t="s">
        <v>1750</v>
      </c>
      <c r="K90" s="25" t="s">
        <v>735</v>
      </c>
      <c r="L90" s="85" t="str">
        <f t="shared" si="30"/>
        <v>N/A</v>
      </c>
    </row>
    <row r="91" spans="1:12" x14ac:dyDescent="0.25">
      <c r="A91" s="108" t="s">
        <v>110</v>
      </c>
      <c r="B91" s="25" t="s">
        <v>213</v>
      </c>
      <c r="C91" s="9">
        <v>4.2735042735000004</v>
      </c>
      <c r="D91" s="7" t="str">
        <f>IF($B91="N/A","N/A",IF(C91&gt;10,"No",IF(C91&lt;-10,"No","Yes")))</f>
        <v>N/A</v>
      </c>
      <c r="E91" s="9">
        <v>8.8435374150000001</v>
      </c>
      <c r="F91" s="7" t="str">
        <f>IF($B91="N/A","N/A",IF(E91&gt;10,"No",IF(E91&lt;-10,"No","Yes")))</f>
        <v>N/A</v>
      </c>
      <c r="G91" s="9">
        <v>10.5</v>
      </c>
      <c r="H91" s="7" t="str">
        <f>IF($B91="N/A","N/A",IF(G91&gt;10,"No",IF(G91&lt;-10,"No","Yes")))</f>
        <v>N/A</v>
      </c>
      <c r="I91" s="8">
        <v>106.9</v>
      </c>
      <c r="J91" s="8">
        <v>18.73</v>
      </c>
      <c r="K91" s="25" t="s">
        <v>735</v>
      </c>
      <c r="L91" s="85" t="str">
        <f t="shared" si="30"/>
        <v>No</v>
      </c>
    </row>
    <row r="92" spans="1:12" x14ac:dyDescent="0.25">
      <c r="A92" s="116" t="s">
        <v>7</v>
      </c>
      <c r="B92" s="25" t="s">
        <v>213</v>
      </c>
      <c r="C92" s="9">
        <v>5.7686760900000002E-2</v>
      </c>
      <c r="D92" s="7" t="str">
        <f>IF($B92="N/A","N/A",IF(C92&gt;10,"No",IF(C92&lt;-10,"No","Yes")))</f>
        <v>N/A</v>
      </c>
      <c r="E92" s="9">
        <v>8.2978944099999993E-2</v>
      </c>
      <c r="F92" s="7" t="str">
        <f>IF($B92="N/A","N/A",IF(E92&gt;10,"No",IF(E92&lt;-10,"No","Yes")))</f>
        <v>N/A</v>
      </c>
      <c r="G92" s="9">
        <v>8.3588743399999998E-2</v>
      </c>
      <c r="H92" s="7" t="str">
        <f>IF($B92="N/A","N/A",IF(G92&gt;10,"No",IF(G92&lt;-10,"No","Yes")))</f>
        <v>N/A</v>
      </c>
      <c r="I92" s="8">
        <v>43.84</v>
      </c>
      <c r="J92" s="8">
        <v>0.7349</v>
      </c>
      <c r="K92" s="25" t="s">
        <v>736</v>
      </c>
      <c r="L92" s="85" t="str">
        <f t="shared" si="30"/>
        <v>Yes</v>
      </c>
    </row>
    <row r="93" spans="1:12" x14ac:dyDescent="0.25">
      <c r="A93" s="116" t="s">
        <v>180</v>
      </c>
      <c r="B93" s="25" t="s">
        <v>213</v>
      </c>
      <c r="C93" s="9">
        <v>58.788053595999997</v>
      </c>
      <c r="D93" s="7" t="str">
        <f t="shared" ref="D93:D94" si="31">IF($B93="N/A","N/A",IF(C93&gt;10,"No",IF(C93&lt;-10,"No","Yes")))</f>
        <v>N/A</v>
      </c>
      <c r="E93" s="9">
        <v>58.632403277999998</v>
      </c>
      <c r="F93" s="7" t="str">
        <f t="shared" ref="F93:F94" si="32">IF($B93="N/A","N/A",IF(E93&gt;10,"No",IF(E93&lt;-10,"No","Yes")))</f>
        <v>N/A</v>
      </c>
      <c r="G93" s="9">
        <v>58.056181768000002</v>
      </c>
      <c r="H93" s="7" t="str">
        <f t="shared" ref="H93:H94" si="33">IF($B93="N/A","N/A",IF(G93&gt;10,"No",IF(G93&lt;-10,"No","Yes")))</f>
        <v>N/A</v>
      </c>
      <c r="I93" s="8">
        <v>-0.26500000000000001</v>
      </c>
      <c r="J93" s="8">
        <v>-0.98299999999999998</v>
      </c>
      <c r="K93" s="25" t="s">
        <v>735</v>
      </c>
      <c r="L93" s="85" t="str">
        <f>IF(J93="Div by 0", "N/A", IF(OR(J93="N/A",K93="N/A"),"N/A", IF(J93&gt;VALUE(MID(K93,1,2)), "No", IF(J93&lt;-1*VALUE(MID(K93,1,2)), "No", "Yes"))))</f>
        <v>Yes</v>
      </c>
    </row>
    <row r="94" spans="1:12" x14ac:dyDescent="0.25">
      <c r="A94" s="116" t="s">
        <v>181</v>
      </c>
      <c r="B94" s="25" t="s">
        <v>213</v>
      </c>
      <c r="C94" s="9">
        <v>41.211946404000003</v>
      </c>
      <c r="D94" s="7" t="str">
        <f t="shared" si="31"/>
        <v>N/A</v>
      </c>
      <c r="E94" s="9">
        <v>41.367596722000002</v>
      </c>
      <c r="F94" s="7" t="str">
        <f t="shared" si="32"/>
        <v>N/A</v>
      </c>
      <c r="G94" s="9">
        <v>41.943818231999998</v>
      </c>
      <c r="H94" s="7" t="str">
        <f t="shared" si="33"/>
        <v>N/A</v>
      </c>
      <c r="I94" s="8">
        <v>0.37769999999999998</v>
      </c>
      <c r="J94" s="8">
        <v>1.393</v>
      </c>
      <c r="K94" s="25" t="s">
        <v>735</v>
      </c>
      <c r="L94" s="85" t="str">
        <f>IF(J94="Div by 0", "N/A", IF(OR(J94="N/A",K94="N/A"),"N/A", IF(J94&gt;VALUE(MID(K94,1,2)), "No", IF(J94&lt;-1*VALUE(MID(K94,1,2)), "No", "Yes"))))</f>
        <v>Yes</v>
      </c>
    </row>
    <row r="95" spans="1:12" x14ac:dyDescent="0.25">
      <c r="A95" s="108" t="s">
        <v>8</v>
      </c>
      <c r="B95" s="25" t="s">
        <v>285</v>
      </c>
      <c r="C95" s="9">
        <v>5.1760757269999997</v>
      </c>
      <c r="D95" s="7" t="str">
        <f>IF($B95="N/A","N/A",IF(C95&gt;10,"No",IF(C95&lt;5,"No","Yes")))</f>
        <v>Yes</v>
      </c>
      <c r="E95" s="9">
        <v>5.2484182139</v>
      </c>
      <c r="F95" s="7" t="str">
        <f>IF($B95="N/A","N/A",IF(E95&gt;10,"No",IF(E95&lt;5,"No","Yes")))</f>
        <v>Yes</v>
      </c>
      <c r="G95" s="9">
        <v>5.0533194863000004</v>
      </c>
      <c r="H95" s="7" t="str">
        <f t="shared" ref="H95:H98" si="34">IF($B95="N/A","N/A",IF(G95&gt;10,"No",IF(G95&lt;5,"No","Yes")))</f>
        <v>Yes</v>
      </c>
      <c r="I95" s="8">
        <v>1.3979999999999999</v>
      </c>
      <c r="J95" s="8">
        <v>-3.72</v>
      </c>
      <c r="K95" s="25" t="s">
        <v>736</v>
      </c>
      <c r="L95" s="85" t="str">
        <f t="shared" si="30"/>
        <v>Yes</v>
      </c>
    </row>
    <row r="96" spans="1:12" x14ac:dyDescent="0.25">
      <c r="A96" s="108" t="s">
        <v>149</v>
      </c>
      <c r="B96" s="25" t="s">
        <v>285</v>
      </c>
      <c r="C96" s="9">
        <v>4.5598762357</v>
      </c>
      <c r="D96" s="7" t="str">
        <f>IF($B96="N/A","N/A",IF(C96&gt;10,"No",IF(C96&lt;5,"No","Yes")))</f>
        <v>No</v>
      </c>
      <c r="E96" s="9">
        <v>4.6675656052000001</v>
      </c>
      <c r="F96" s="7" t="str">
        <f t="shared" ref="F96:F98" si="35">IF($B96="N/A","N/A",IF(E96&gt;10,"No",IF(E96&lt;5,"No","Yes")))</f>
        <v>No</v>
      </c>
      <c r="G96" s="9">
        <v>3.8425492033999999</v>
      </c>
      <c r="H96" s="7" t="str">
        <f t="shared" si="34"/>
        <v>No</v>
      </c>
      <c r="I96" s="8">
        <v>2.3620000000000001</v>
      </c>
      <c r="J96" s="8">
        <v>-17.7</v>
      </c>
      <c r="K96" s="25" t="s">
        <v>736</v>
      </c>
      <c r="L96" s="85" t="str">
        <f t="shared" si="30"/>
        <v>No</v>
      </c>
    </row>
    <row r="97" spans="1:12" x14ac:dyDescent="0.25">
      <c r="A97" s="108" t="s">
        <v>150</v>
      </c>
      <c r="B97" s="25" t="s">
        <v>285</v>
      </c>
      <c r="C97" s="9">
        <v>4.9295959304999997</v>
      </c>
      <c r="D97" s="7" t="str">
        <f>IF($B97="N/A","N/A",IF(C97&gt;10,"No",IF(C97&lt;5,"No","Yes")))</f>
        <v>No</v>
      </c>
      <c r="E97" s="9">
        <v>5.1550669017999997</v>
      </c>
      <c r="F97" s="7" t="str">
        <f t="shared" si="35"/>
        <v>Yes</v>
      </c>
      <c r="G97" s="9">
        <v>4.9266698751</v>
      </c>
      <c r="H97" s="7" t="str">
        <f t="shared" si="34"/>
        <v>No</v>
      </c>
      <c r="I97" s="8">
        <v>4.5739999999999998</v>
      </c>
      <c r="J97" s="8">
        <v>-4.43</v>
      </c>
      <c r="K97" s="25" t="s">
        <v>736</v>
      </c>
      <c r="L97" s="85" t="str">
        <f t="shared" si="30"/>
        <v>Yes</v>
      </c>
    </row>
    <row r="98" spans="1:12" x14ac:dyDescent="0.25">
      <c r="A98" s="108" t="s">
        <v>151</v>
      </c>
      <c r="B98" s="25" t="s">
        <v>285</v>
      </c>
      <c r="C98" s="9">
        <v>5.1786978525</v>
      </c>
      <c r="D98" s="7" t="str">
        <f>IF($B98="N/A","N/A",IF(C98&gt;10,"No",IF(C98&lt;5,"No","Yes")))</f>
        <v>Yes</v>
      </c>
      <c r="E98" s="9">
        <v>5.2561974898999999</v>
      </c>
      <c r="F98" s="7" t="str">
        <f t="shared" si="35"/>
        <v>Yes</v>
      </c>
      <c r="G98" s="9">
        <v>5.0533194863000004</v>
      </c>
      <c r="H98" s="7" t="str">
        <f t="shared" si="34"/>
        <v>Yes</v>
      </c>
      <c r="I98" s="8">
        <v>1.4970000000000001</v>
      </c>
      <c r="J98" s="8">
        <v>-3.86</v>
      </c>
      <c r="K98" s="25" t="s">
        <v>736</v>
      </c>
      <c r="L98" s="85" t="str">
        <f t="shared" si="30"/>
        <v>Yes</v>
      </c>
    </row>
    <row r="99" spans="1:12" x14ac:dyDescent="0.25">
      <c r="A99" s="108" t="s">
        <v>960</v>
      </c>
      <c r="B99" s="25" t="s">
        <v>213</v>
      </c>
      <c r="C99" s="1">
        <v>327</v>
      </c>
      <c r="D99" s="7" t="str">
        <f t="shared" ref="D99:D110" si="36">IF($B99="N/A","N/A",IF(C99&gt;10,"No",IF(C99&lt;-10,"No","Yes")))</f>
        <v>N/A</v>
      </c>
      <c r="E99" s="1">
        <v>300</v>
      </c>
      <c r="F99" s="7" t="str">
        <f t="shared" ref="F99:F110" si="37">IF($B99="N/A","N/A",IF(E99&gt;10,"No",IF(E99&lt;-10,"No","Yes")))</f>
        <v>N/A</v>
      </c>
      <c r="G99" s="1">
        <v>547</v>
      </c>
      <c r="H99" s="7" t="str">
        <f t="shared" ref="H99:H110" si="38">IF($B99="N/A","N/A",IF(G99&gt;10,"No",IF(G99&lt;-10,"No","Yes")))</f>
        <v>N/A</v>
      </c>
      <c r="I99" s="8">
        <v>-8.26</v>
      </c>
      <c r="J99" s="8">
        <v>82.33</v>
      </c>
      <c r="K99" s="25" t="s">
        <v>735</v>
      </c>
      <c r="L99" s="85" t="str">
        <f t="shared" si="30"/>
        <v>No</v>
      </c>
    </row>
    <row r="100" spans="1:12" x14ac:dyDescent="0.25">
      <c r="A100" s="108" t="s">
        <v>961</v>
      </c>
      <c r="B100" s="25" t="s">
        <v>213</v>
      </c>
      <c r="C100" s="1">
        <v>107</v>
      </c>
      <c r="D100" s="7" t="str">
        <f t="shared" si="36"/>
        <v>N/A</v>
      </c>
      <c r="E100" s="1">
        <v>52</v>
      </c>
      <c r="F100" s="7" t="str">
        <f t="shared" si="37"/>
        <v>N/A</v>
      </c>
      <c r="G100" s="1">
        <v>57</v>
      </c>
      <c r="H100" s="7" t="str">
        <f t="shared" si="38"/>
        <v>N/A</v>
      </c>
      <c r="I100" s="8">
        <v>-51.4</v>
      </c>
      <c r="J100" s="8">
        <v>9.6150000000000002</v>
      </c>
      <c r="K100" s="25" t="s">
        <v>735</v>
      </c>
      <c r="L100" s="85" t="str">
        <f t="shared" si="30"/>
        <v>Yes</v>
      </c>
    </row>
    <row r="101" spans="1:12" x14ac:dyDescent="0.25">
      <c r="A101" s="108" t="s">
        <v>1</v>
      </c>
      <c r="B101" s="25" t="s">
        <v>213</v>
      </c>
      <c r="C101" s="9">
        <v>98.843642657000004</v>
      </c>
      <c r="D101" s="7" t="str">
        <f t="shared" si="36"/>
        <v>N/A</v>
      </c>
      <c r="E101" s="9">
        <v>98.488227362000003</v>
      </c>
      <c r="F101" s="7" t="str">
        <f t="shared" si="37"/>
        <v>N/A</v>
      </c>
      <c r="G101" s="9">
        <v>99.093188784000006</v>
      </c>
      <c r="H101" s="7" t="str">
        <f t="shared" si="38"/>
        <v>N/A</v>
      </c>
      <c r="I101" s="8">
        <v>-0.36</v>
      </c>
      <c r="J101" s="8">
        <v>0.61419999999999997</v>
      </c>
      <c r="K101" s="25" t="s">
        <v>736</v>
      </c>
      <c r="L101" s="85" t="str">
        <f t="shared" si="30"/>
        <v>Yes</v>
      </c>
    </row>
    <row r="102" spans="1:12" x14ac:dyDescent="0.25">
      <c r="A102" s="108" t="s">
        <v>69</v>
      </c>
      <c r="B102" s="25" t="s">
        <v>213</v>
      </c>
      <c r="C102" s="9">
        <v>98.960101867999995</v>
      </c>
      <c r="D102" s="7" t="str">
        <f t="shared" si="36"/>
        <v>N/A</v>
      </c>
      <c r="E102" s="9">
        <v>99.054790553000004</v>
      </c>
      <c r="F102" s="7" t="str">
        <f t="shared" si="37"/>
        <v>N/A</v>
      </c>
      <c r="G102" s="9">
        <v>99.023542343000003</v>
      </c>
      <c r="H102" s="7" t="str">
        <f t="shared" si="38"/>
        <v>N/A</v>
      </c>
      <c r="I102" s="8">
        <v>9.5699999999999993E-2</v>
      </c>
      <c r="J102" s="8">
        <v>-3.2000000000000001E-2</v>
      </c>
      <c r="K102" s="25" t="s">
        <v>736</v>
      </c>
      <c r="L102" s="85" t="str">
        <f t="shared" si="30"/>
        <v>Yes</v>
      </c>
    </row>
    <row r="103" spans="1:12" x14ac:dyDescent="0.25">
      <c r="A103" s="116" t="s">
        <v>70</v>
      </c>
      <c r="B103" s="25" t="s">
        <v>213</v>
      </c>
      <c r="C103" s="1">
        <v>36407</v>
      </c>
      <c r="D103" s="7" t="str">
        <f t="shared" si="36"/>
        <v>N/A</v>
      </c>
      <c r="E103" s="1">
        <v>36783</v>
      </c>
      <c r="F103" s="7" t="str">
        <f t="shared" si="37"/>
        <v>N/A</v>
      </c>
      <c r="G103" s="1">
        <v>37496</v>
      </c>
      <c r="H103" s="7" t="str">
        <f t="shared" si="38"/>
        <v>N/A</v>
      </c>
      <c r="I103" s="8">
        <v>1.0329999999999999</v>
      </c>
      <c r="J103" s="8">
        <v>1.9379999999999999</v>
      </c>
      <c r="K103" s="25" t="s">
        <v>735</v>
      </c>
      <c r="L103" s="85" t="str">
        <f t="shared" si="30"/>
        <v>Yes</v>
      </c>
    </row>
    <row r="104" spans="1:12" x14ac:dyDescent="0.25">
      <c r="A104" s="108" t="s">
        <v>687</v>
      </c>
      <c r="B104" s="25" t="s">
        <v>213</v>
      </c>
      <c r="C104" s="9">
        <v>1.0300216991</v>
      </c>
      <c r="D104" s="7" t="str">
        <f t="shared" si="36"/>
        <v>N/A</v>
      </c>
      <c r="E104" s="9">
        <v>1.2369844765</v>
      </c>
      <c r="F104" s="7" t="str">
        <f t="shared" si="37"/>
        <v>N/A</v>
      </c>
      <c r="G104" s="9">
        <v>1.5094943461000001</v>
      </c>
      <c r="H104" s="7" t="str">
        <f t="shared" si="38"/>
        <v>N/A</v>
      </c>
      <c r="I104" s="8">
        <v>20.09</v>
      </c>
      <c r="J104" s="8">
        <v>22.03</v>
      </c>
      <c r="K104" s="25" t="s">
        <v>736</v>
      </c>
      <c r="L104" s="85" t="str">
        <f t="shared" ref="L104:L110" si="39">IF(J104="Div by 0", "N/A", IF(K104="N/A","N/A", IF(J104&gt;VALUE(MID(K104,1,2)), "No", IF(J104&lt;-1*VALUE(MID(K104,1,2)), "No", "Yes"))))</f>
        <v>No</v>
      </c>
    </row>
    <row r="105" spans="1:12" x14ac:dyDescent="0.25">
      <c r="A105" s="108" t="s">
        <v>686</v>
      </c>
      <c r="B105" s="25" t="s">
        <v>213</v>
      </c>
      <c r="C105" s="9">
        <v>0.33510039279999998</v>
      </c>
      <c r="D105" s="7" t="str">
        <f t="shared" si="36"/>
        <v>N/A</v>
      </c>
      <c r="E105" s="9">
        <v>0.44313949380000001</v>
      </c>
      <c r="F105" s="7" t="str">
        <f t="shared" si="37"/>
        <v>N/A</v>
      </c>
      <c r="G105" s="9">
        <v>0.63473437170000002</v>
      </c>
      <c r="H105" s="7" t="str">
        <f t="shared" si="38"/>
        <v>N/A</v>
      </c>
      <c r="I105" s="8">
        <v>32.24</v>
      </c>
      <c r="J105" s="8">
        <v>43.24</v>
      </c>
      <c r="K105" s="25" t="s">
        <v>736</v>
      </c>
      <c r="L105" s="85" t="str">
        <f t="shared" si="39"/>
        <v>No</v>
      </c>
    </row>
    <row r="106" spans="1:12" x14ac:dyDescent="0.25">
      <c r="A106" s="108" t="s">
        <v>685</v>
      </c>
      <c r="B106" s="25" t="s">
        <v>213</v>
      </c>
      <c r="C106" s="9">
        <v>98.634877908000007</v>
      </c>
      <c r="D106" s="7" t="str">
        <f t="shared" si="36"/>
        <v>N/A</v>
      </c>
      <c r="E106" s="9">
        <v>98.319876030000003</v>
      </c>
      <c r="F106" s="7" t="str">
        <f t="shared" si="37"/>
        <v>N/A</v>
      </c>
      <c r="G106" s="9">
        <v>97.855771282000006</v>
      </c>
      <c r="H106" s="7" t="str">
        <f t="shared" si="38"/>
        <v>N/A</v>
      </c>
      <c r="I106" s="8">
        <v>-0.31900000000000001</v>
      </c>
      <c r="J106" s="8">
        <v>-0.47199999999999998</v>
      </c>
      <c r="K106" s="25" t="s">
        <v>736</v>
      </c>
      <c r="L106" s="85" t="str">
        <f t="shared" si="39"/>
        <v>Yes</v>
      </c>
    </row>
    <row r="107" spans="1:12" ht="25" x14ac:dyDescent="0.25">
      <c r="A107" s="116" t="s">
        <v>962</v>
      </c>
      <c r="B107" s="25" t="s">
        <v>213</v>
      </c>
      <c r="C107" s="9">
        <v>44.445027138999997</v>
      </c>
      <c r="D107" s="7" t="str">
        <f t="shared" si="36"/>
        <v>N/A</v>
      </c>
      <c r="E107" s="9">
        <v>44.279639041999999</v>
      </c>
      <c r="F107" s="7" t="str">
        <f t="shared" si="37"/>
        <v>N/A</v>
      </c>
      <c r="G107" s="9">
        <v>44.020871855999999</v>
      </c>
      <c r="H107" s="7" t="str">
        <f t="shared" si="38"/>
        <v>N/A</v>
      </c>
      <c r="I107" s="8">
        <v>-0.372</v>
      </c>
      <c r="J107" s="8">
        <v>-0.58399999999999996</v>
      </c>
      <c r="K107" s="25" t="s">
        <v>736</v>
      </c>
      <c r="L107" s="85" t="str">
        <f t="shared" si="39"/>
        <v>Yes</v>
      </c>
    </row>
    <row r="108" spans="1:12" ht="25" x14ac:dyDescent="0.25">
      <c r="A108" s="116" t="s">
        <v>963</v>
      </c>
      <c r="B108" s="25" t="s">
        <v>213</v>
      </c>
      <c r="C108" s="9">
        <v>54.999082256000001</v>
      </c>
      <c r="D108" s="7" t="str">
        <f t="shared" si="36"/>
        <v>N/A</v>
      </c>
      <c r="E108" s="9">
        <v>55.162846178000002</v>
      </c>
      <c r="F108" s="7" t="str">
        <f t="shared" si="37"/>
        <v>N/A</v>
      </c>
      <c r="G108" s="9">
        <v>55.485194659999998</v>
      </c>
      <c r="H108" s="7" t="str">
        <f t="shared" si="38"/>
        <v>N/A</v>
      </c>
      <c r="I108" s="8">
        <v>0.29780000000000001</v>
      </c>
      <c r="J108" s="8">
        <v>0.58440000000000003</v>
      </c>
      <c r="K108" s="25" t="s">
        <v>736</v>
      </c>
      <c r="L108" s="85" t="str">
        <f t="shared" si="39"/>
        <v>Yes</v>
      </c>
    </row>
    <row r="109" spans="1:12" ht="25" x14ac:dyDescent="0.25">
      <c r="A109" s="116" t="s">
        <v>964</v>
      </c>
      <c r="B109" s="25" t="s">
        <v>213</v>
      </c>
      <c r="C109" s="9">
        <v>0.1704381572</v>
      </c>
      <c r="D109" s="7" t="str">
        <f t="shared" si="36"/>
        <v>N/A</v>
      </c>
      <c r="E109" s="9">
        <v>0.1789233482</v>
      </c>
      <c r="F109" s="7" t="str">
        <f t="shared" si="37"/>
        <v>N/A</v>
      </c>
      <c r="G109" s="9">
        <v>0.16464449449999999</v>
      </c>
      <c r="H109" s="7" t="str">
        <f t="shared" si="38"/>
        <v>N/A</v>
      </c>
      <c r="I109" s="8">
        <v>4.9779999999999998</v>
      </c>
      <c r="J109" s="8">
        <v>-7.98</v>
      </c>
      <c r="K109" s="25" t="s">
        <v>736</v>
      </c>
      <c r="L109" s="85" t="str">
        <f t="shared" si="39"/>
        <v>Yes</v>
      </c>
    </row>
    <row r="110" spans="1:12" ht="25" x14ac:dyDescent="0.25">
      <c r="A110" s="116" t="s">
        <v>965</v>
      </c>
      <c r="B110" s="25" t="s">
        <v>213</v>
      </c>
      <c r="C110" s="9">
        <v>0.38545244779999999</v>
      </c>
      <c r="D110" s="7" t="str">
        <f t="shared" si="36"/>
        <v>N/A</v>
      </c>
      <c r="E110" s="9">
        <v>0.37859143239999998</v>
      </c>
      <c r="F110" s="7" t="str">
        <f t="shared" si="37"/>
        <v>N/A</v>
      </c>
      <c r="G110" s="9">
        <v>0.32928898909999998</v>
      </c>
      <c r="H110" s="7" t="str">
        <f t="shared" si="38"/>
        <v>N/A</v>
      </c>
      <c r="I110" s="8">
        <v>-1.78</v>
      </c>
      <c r="J110" s="8">
        <v>-13</v>
      </c>
      <c r="K110" s="25" t="s">
        <v>736</v>
      </c>
      <c r="L110" s="85" t="str">
        <f t="shared" si="39"/>
        <v>Yes</v>
      </c>
    </row>
    <row r="111" spans="1:12" x14ac:dyDescent="0.25">
      <c r="A111" s="108" t="s">
        <v>966</v>
      </c>
      <c r="B111" s="25" t="s">
        <v>286</v>
      </c>
      <c r="C111" s="9">
        <v>97.481442205999997</v>
      </c>
      <c r="D111" s="7" t="str">
        <f>IF($B111="N/A","N/A",IF(C111&gt;=99,"Yes","No"))</f>
        <v>No</v>
      </c>
      <c r="E111" s="9">
        <v>97.753834123000004</v>
      </c>
      <c r="F111" s="7" t="str">
        <f>IF($B111="N/A","N/A",IF(E111&gt;=99,"Yes","No"))</f>
        <v>No</v>
      </c>
      <c r="G111" s="9">
        <v>85.941391332999999</v>
      </c>
      <c r="H111" s="7" t="str">
        <f>IF($B111="N/A","N/A",IF(G111&gt;=99,"Yes","No"))</f>
        <v>No</v>
      </c>
      <c r="I111" s="8">
        <v>0.27939999999999998</v>
      </c>
      <c r="J111" s="8">
        <v>-12.1</v>
      </c>
      <c r="K111" s="25" t="s">
        <v>735</v>
      </c>
      <c r="L111" s="85" t="str">
        <f t="shared" ref="L111:L145" si="40">IF(J111="Div by 0", "N/A", IF(K111="N/A","N/A", IF(J111&gt;VALUE(MID(K111,1,2)), "No", IF(J111&lt;-1*VALUE(MID(K111,1,2)), "No", "Yes"))))</f>
        <v>No</v>
      </c>
    </row>
    <row r="112" spans="1:12" x14ac:dyDescent="0.25">
      <c r="A112" s="108" t="s">
        <v>967</v>
      </c>
      <c r="B112" s="25" t="s">
        <v>213</v>
      </c>
      <c r="C112" s="9">
        <v>0.34569214409999999</v>
      </c>
      <c r="D112" s="7" t="str">
        <f>IF($B112="N/A","N/A",IF(C112&gt;10,"No",IF(C112&lt;-10,"No","Yes")))</f>
        <v>N/A</v>
      </c>
      <c r="E112" s="9">
        <v>0.26569765169999998</v>
      </c>
      <c r="F112" s="7" t="str">
        <f>IF($B112="N/A","N/A",IF(E112&gt;10,"No",IF(E112&lt;-10,"No","Yes")))</f>
        <v>N/A</v>
      </c>
      <c r="G112" s="9">
        <v>7.892666363</v>
      </c>
      <c r="H112" s="7" t="str">
        <f>IF($B112="N/A","N/A",IF(G112&gt;10,"No",IF(G112&lt;-10,"No","Yes")))</f>
        <v>N/A</v>
      </c>
      <c r="I112" s="8">
        <v>-23.1</v>
      </c>
      <c r="J112" s="8">
        <v>2871</v>
      </c>
      <c r="K112" s="25" t="s">
        <v>735</v>
      </c>
      <c r="L112" s="85" t="str">
        <f t="shared" si="40"/>
        <v>No</v>
      </c>
    </row>
    <row r="113" spans="1:12" x14ac:dyDescent="0.25">
      <c r="A113" s="84" t="s">
        <v>968</v>
      </c>
      <c r="B113" s="25" t="s">
        <v>280</v>
      </c>
      <c r="C113" s="4">
        <v>99.018925998</v>
      </c>
      <c r="D113" s="7" t="str">
        <f>IF($B113="N/A","N/A",IF(C113&gt;=98,"Yes","No"))</f>
        <v>Yes</v>
      </c>
      <c r="E113" s="4">
        <v>98.788736380000003</v>
      </c>
      <c r="F113" s="7" t="str">
        <f>IF($B113="N/A","N/A",IF(E113&gt;=98,"Yes","No"))</f>
        <v>Yes</v>
      </c>
      <c r="G113" s="4">
        <v>98.327024379999997</v>
      </c>
      <c r="H113" s="7" t="str">
        <f>IF($B113="N/A","N/A",IF(G113&gt;=98,"Yes","No"))</f>
        <v>Yes</v>
      </c>
      <c r="I113" s="8">
        <v>-0.23200000000000001</v>
      </c>
      <c r="J113" s="8">
        <v>-0.46700000000000003</v>
      </c>
      <c r="K113" s="25" t="s">
        <v>735</v>
      </c>
      <c r="L113" s="85" t="str">
        <f t="shared" si="40"/>
        <v>Yes</v>
      </c>
    </row>
    <row r="114" spans="1:12" x14ac:dyDescent="0.25">
      <c r="A114" s="84" t="s">
        <v>969</v>
      </c>
      <c r="B114" s="25" t="s">
        <v>287</v>
      </c>
      <c r="C114" s="4">
        <v>96.151063854</v>
      </c>
      <c r="D114" s="7" t="str">
        <f>IF($B114="N/A","N/A",IF(C114&gt;=80,"Yes","No"))</f>
        <v>Yes</v>
      </c>
      <c r="E114" s="4">
        <v>97.593427040999998</v>
      </c>
      <c r="F114" s="7" t="str">
        <f>IF($B114="N/A","N/A",IF(E114&gt;=80,"Yes","No"))</f>
        <v>Yes</v>
      </c>
      <c r="G114" s="4">
        <v>98.262259174999997</v>
      </c>
      <c r="H114" s="7" t="str">
        <f>IF($B114="N/A","N/A",IF(G114&gt;=80,"Yes","No"))</f>
        <v>Yes</v>
      </c>
      <c r="I114" s="8">
        <v>1.5</v>
      </c>
      <c r="J114" s="8">
        <v>0.68530000000000002</v>
      </c>
      <c r="K114" s="25" t="s">
        <v>735</v>
      </c>
      <c r="L114" s="85" t="str">
        <f t="shared" si="40"/>
        <v>Yes</v>
      </c>
    </row>
    <row r="115" spans="1:12" ht="25" x14ac:dyDescent="0.25">
      <c r="A115" s="108" t="s">
        <v>970</v>
      </c>
      <c r="B115" s="25" t="s">
        <v>288</v>
      </c>
      <c r="C115" s="9">
        <v>99.997623008999994</v>
      </c>
      <c r="D115" s="7" t="str">
        <f>IF($B115="N/A","N/A",IF(C115&gt;=100,"Yes","No"))</f>
        <v>No</v>
      </c>
      <c r="E115" s="9">
        <v>99.992365828999993</v>
      </c>
      <c r="F115" s="7" t="str">
        <f t="shared" ref="F115:F116" si="41">IF($B115="N/A","N/A",IF(E115&gt;=100,"Yes","No"))</f>
        <v>No</v>
      </c>
      <c r="G115" s="9">
        <v>99.938687922</v>
      </c>
      <c r="H115" s="7" t="str">
        <f t="shared" ref="H115:H116" si="42">IF($B115="N/A","N/A",IF(G115&gt;=100,"Yes","No"))</f>
        <v>No</v>
      </c>
      <c r="I115" s="8">
        <v>-5.0000000000000001E-3</v>
      </c>
      <c r="J115" s="8">
        <v>-5.3999999999999999E-2</v>
      </c>
      <c r="K115" s="25" t="s">
        <v>734</v>
      </c>
      <c r="L115" s="85" t="str">
        <f t="shared" si="40"/>
        <v>Yes</v>
      </c>
    </row>
    <row r="116" spans="1:12" ht="25" x14ac:dyDescent="0.25">
      <c r="A116" s="84" t="s">
        <v>971</v>
      </c>
      <c r="B116" s="25" t="s">
        <v>288</v>
      </c>
      <c r="C116" s="9">
        <v>99.996922225000006</v>
      </c>
      <c r="D116" s="7" t="str">
        <f>IF($B116="N/A","N/A",IF(C116&gt;=100,"Yes","No"))</f>
        <v>No</v>
      </c>
      <c r="E116" s="9">
        <v>99.986130373999998</v>
      </c>
      <c r="F116" s="7" t="str">
        <f t="shared" si="41"/>
        <v>No</v>
      </c>
      <c r="G116" s="9">
        <v>99.985631151999996</v>
      </c>
      <c r="H116" s="7" t="str">
        <f t="shared" si="42"/>
        <v>No</v>
      </c>
      <c r="I116" s="8">
        <v>-1.0999999999999999E-2</v>
      </c>
      <c r="J116" s="8">
        <v>0</v>
      </c>
      <c r="K116" s="25" t="s">
        <v>734</v>
      </c>
      <c r="L116" s="85" t="str">
        <f t="shared" si="40"/>
        <v>Yes</v>
      </c>
    </row>
    <row r="117" spans="1:12" ht="25" x14ac:dyDescent="0.25">
      <c r="A117" s="108" t="s">
        <v>972</v>
      </c>
      <c r="B117" s="25" t="s">
        <v>213</v>
      </c>
      <c r="C117" s="9">
        <v>46.893653544999999</v>
      </c>
      <c r="D117" s="22" t="s">
        <v>737</v>
      </c>
      <c r="E117" s="9">
        <v>15.256221353999999</v>
      </c>
      <c r="F117" s="22" t="s">
        <v>737</v>
      </c>
      <c r="G117" s="9">
        <v>1.8626442692</v>
      </c>
      <c r="H117" s="7" t="str">
        <f>IF($B117="N/A","N/A",IF(G117&lt;100,"No",IF(G117=100,"No","Yes")))</f>
        <v>N/A</v>
      </c>
      <c r="I117" s="8">
        <v>-67.5</v>
      </c>
      <c r="J117" s="8">
        <v>-87.8</v>
      </c>
      <c r="K117" s="25" t="s">
        <v>734</v>
      </c>
      <c r="L117" s="85" t="str">
        <f t="shared" si="40"/>
        <v>No</v>
      </c>
    </row>
    <row r="118" spans="1:12" ht="25" x14ac:dyDescent="0.25">
      <c r="A118" s="108" t="s">
        <v>973</v>
      </c>
      <c r="B118" s="21" t="s">
        <v>213</v>
      </c>
      <c r="C118" s="9">
        <v>45.246285180999998</v>
      </c>
      <c r="D118" s="7" t="str">
        <f>IF($B118="N/A","N/A",IF(C118&gt;10,"No",IF(C118&lt;-10,"No","Yes")))</f>
        <v>N/A</v>
      </c>
      <c r="E118" s="9">
        <v>11.698554111</v>
      </c>
      <c r="F118" s="7" t="str">
        <f>IF($B118="N/A","N/A",IF(E118&gt;10,"No",IF(E118&lt;-10,"No","Yes")))</f>
        <v>N/A</v>
      </c>
      <c r="G118" s="9">
        <v>9.0953056276000002</v>
      </c>
      <c r="H118" s="7" t="str">
        <f>IF($B118="N/A","N/A",IF(G118&gt;10,"No",IF(G118&lt;-10,"No","Yes")))</f>
        <v>N/A</v>
      </c>
      <c r="I118" s="8">
        <v>-74.099999999999994</v>
      </c>
      <c r="J118" s="8">
        <v>-22.3</v>
      </c>
      <c r="K118" s="25" t="s">
        <v>734</v>
      </c>
      <c r="L118" s="85" t="str">
        <f>IF(J118="Div by 0", "N/A", IF(OR(J118="N/A",K118="N/A"),"N/A", IF(J118&gt;VALUE(MID(K118,1,2)), "No", IF(J118&lt;-1*VALUE(MID(K118,1,2)), "No", "Yes"))))</f>
        <v>Yes</v>
      </c>
    </row>
    <row r="119" spans="1:12" x14ac:dyDescent="0.25">
      <c r="A119" s="131" t="s">
        <v>100</v>
      </c>
      <c r="B119" s="21" t="s">
        <v>213</v>
      </c>
      <c r="C119" s="22">
        <v>22632</v>
      </c>
      <c r="D119" s="7" t="str">
        <f t="shared" ref="D119:D145" si="43">IF($B119="N/A","N/A",IF(C119&gt;10,"No",IF(C119&lt;-10,"No","Yes")))</f>
        <v>N/A</v>
      </c>
      <c r="E119" s="22">
        <v>23017</v>
      </c>
      <c r="F119" s="7" t="str">
        <f t="shared" ref="F119:F145" si="44">IF($B119="N/A","N/A",IF(E119&gt;10,"No",IF(E119&lt;-10,"No","Yes")))</f>
        <v>N/A</v>
      </c>
      <c r="G119" s="22">
        <v>24092</v>
      </c>
      <c r="H119" s="7" t="str">
        <f t="shared" ref="H119:H145" si="45">IF($B119="N/A","N/A",IF(G119&gt;10,"No",IF(G119&lt;-10,"No","Yes")))</f>
        <v>N/A</v>
      </c>
      <c r="I119" s="8">
        <v>1.7010000000000001</v>
      </c>
      <c r="J119" s="8">
        <v>4.67</v>
      </c>
      <c r="K119" s="25" t="s">
        <v>735</v>
      </c>
      <c r="L119" s="85" t="str">
        <f t="shared" si="40"/>
        <v>Yes</v>
      </c>
    </row>
    <row r="120" spans="1:12" x14ac:dyDescent="0.25">
      <c r="A120" s="108" t="s">
        <v>974</v>
      </c>
      <c r="B120" s="21" t="s">
        <v>213</v>
      </c>
      <c r="C120" s="22">
        <v>2650</v>
      </c>
      <c r="D120" s="7" t="str">
        <f t="shared" si="43"/>
        <v>N/A</v>
      </c>
      <c r="E120" s="22">
        <v>2722</v>
      </c>
      <c r="F120" s="7" t="str">
        <f t="shared" si="44"/>
        <v>N/A</v>
      </c>
      <c r="G120" s="22">
        <v>1140</v>
      </c>
      <c r="H120" s="7" t="str">
        <f t="shared" si="45"/>
        <v>N/A</v>
      </c>
      <c r="I120" s="8">
        <v>2.7170000000000001</v>
      </c>
      <c r="J120" s="8">
        <v>-58.1</v>
      </c>
      <c r="K120" s="25" t="s">
        <v>735</v>
      </c>
      <c r="L120" s="85" t="str">
        <f t="shared" si="40"/>
        <v>No</v>
      </c>
    </row>
    <row r="121" spans="1:12" x14ac:dyDescent="0.25">
      <c r="A121" s="108" t="s">
        <v>975</v>
      </c>
      <c r="B121" s="21" t="s">
        <v>213</v>
      </c>
      <c r="C121" s="22">
        <v>3720</v>
      </c>
      <c r="D121" s="7" t="str">
        <f t="shared" si="43"/>
        <v>N/A</v>
      </c>
      <c r="E121" s="22">
        <v>4011</v>
      </c>
      <c r="F121" s="7" t="str">
        <f t="shared" si="44"/>
        <v>N/A</v>
      </c>
      <c r="G121" s="22">
        <v>4370</v>
      </c>
      <c r="H121" s="7" t="str">
        <f t="shared" si="45"/>
        <v>N/A</v>
      </c>
      <c r="I121" s="8">
        <v>7.8230000000000004</v>
      </c>
      <c r="J121" s="8">
        <v>8.9499999999999993</v>
      </c>
      <c r="K121" s="25" t="s">
        <v>735</v>
      </c>
      <c r="L121" s="85" t="str">
        <f t="shared" si="40"/>
        <v>Yes</v>
      </c>
    </row>
    <row r="122" spans="1:12" x14ac:dyDescent="0.25">
      <c r="A122" s="108" t="s">
        <v>976</v>
      </c>
      <c r="B122" s="21" t="s">
        <v>213</v>
      </c>
      <c r="C122" s="22">
        <v>1083</v>
      </c>
      <c r="D122" s="7" t="str">
        <f t="shared" si="43"/>
        <v>N/A</v>
      </c>
      <c r="E122" s="22">
        <v>1143</v>
      </c>
      <c r="F122" s="7" t="str">
        <f t="shared" si="44"/>
        <v>N/A</v>
      </c>
      <c r="G122" s="22">
        <v>13838</v>
      </c>
      <c r="H122" s="7" t="str">
        <f t="shared" si="45"/>
        <v>N/A</v>
      </c>
      <c r="I122" s="8">
        <v>5.54</v>
      </c>
      <c r="J122" s="8">
        <v>1111</v>
      </c>
      <c r="K122" s="25" t="s">
        <v>735</v>
      </c>
      <c r="L122" s="85" t="str">
        <f t="shared" si="40"/>
        <v>No</v>
      </c>
    </row>
    <row r="123" spans="1:12" x14ac:dyDescent="0.25">
      <c r="A123" s="108" t="s">
        <v>977</v>
      </c>
      <c r="B123" s="21" t="s">
        <v>213</v>
      </c>
      <c r="C123" s="22">
        <v>3799</v>
      </c>
      <c r="D123" s="7" t="str">
        <f t="shared" si="43"/>
        <v>N/A</v>
      </c>
      <c r="E123" s="22">
        <v>4138</v>
      </c>
      <c r="F123" s="7" t="str">
        <f t="shared" si="44"/>
        <v>N/A</v>
      </c>
      <c r="G123" s="22">
        <v>3828</v>
      </c>
      <c r="H123" s="7" t="str">
        <f t="shared" si="45"/>
        <v>N/A</v>
      </c>
      <c r="I123" s="8">
        <v>8.923</v>
      </c>
      <c r="J123" s="8">
        <v>-7.49</v>
      </c>
      <c r="K123" s="25" t="s">
        <v>735</v>
      </c>
      <c r="L123" s="85" t="str">
        <f t="shared" si="40"/>
        <v>Yes</v>
      </c>
    </row>
    <row r="124" spans="1:12" x14ac:dyDescent="0.25">
      <c r="A124" s="108" t="s">
        <v>978</v>
      </c>
      <c r="B124" s="21" t="s">
        <v>213</v>
      </c>
      <c r="C124" s="22">
        <v>11380</v>
      </c>
      <c r="D124" s="7" t="str">
        <f t="shared" si="43"/>
        <v>N/A</v>
      </c>
      <c r="E124" s="22">
        <v>11003</v>
      </c>
      <c r="F124" s="7" t="str">
        <f t="shared" si="44"/>
        <v>N/A</v>
      </c>
      <c r="G124" s="22">
        <v>916</v>
      </c>
      <c r="H124" s="7" t="str">
        <f t="shared" si="45"/>
        <v>N/A</v>
      </c>
      <c r="I124" s="8">
        <v>-3.31</v>
      </c>
      <c r="J124" s="8">
        <v>-91.7</v>
      </c>
      <c r="K124" s="25" t="s">
        <v>735</v>
      </c>
      <c r="L124" s="85" t="str">
        <f t="shared" si="40"/>
        <v>No</v>
      </c>
    </row>
    <row r="125" spans="1:12" x14ac:dyDescent="0.25">
      <c r="A125" s="131" t="s">
        <v>101</v>
      </c>
      <c r="B125" s="21" t="s">
        <v>213</v>
      </c>
      <c r="C125" s="22">
        <v>26324</v>
      </c>
      <c r="D125" s="7" t="str">
        <f t="shared" si="43"/>
        <v>N/A</v>
      </c>
      <c r="E125" s="22">
        <v>25593</v>
      </c>
      <c r="F125" s="7" t="str">
        <f t="shared" si="44"/>
        <v>N/A</v>
      </c>
      <c r="G125" s="22">
        <v>24149</v>
      </c>
      <c r="H125" s="7" t="str">
        <f t="shared" si="45"/>
        <v>N/A</v>
      </c>
      <c r="I125" s="8">
        <v>-2.78</v>
      </c>
      <c r="J125" s="8">
        <v>-5.64</v>
      </c>
      <c r="K125" s="25" t="s">
        <v>735</v>
      </c>
      <c r="L125" s="85" t="str">
        <f t="shared" si="40"/>
        <v>Yes</v>
      </c>
    </row>
    <row r="126" spans="1:12" x14ac:dyDescent="0.25">
      <c r="A126" s="108" t="s">
        <v>979</v>
      </c>
      <c r="B126" s="21" t="s">
        <v>213</v>
      </c>
      <c r="C126" s="22">
        <v>14657</v>
      </c>
      <c r="D126" s="7" t="str">
        <f t="shared" si="43"/>
        <v>N/A</v>
      </c>
      <c r="E126" s="22">
        <v>14231</v>
      </c>
      <c r="F126" s="7" t="str">
        <f t="shared" si="44"/>
        <v>N/A</v>
      </c>
      <c r="G126" s="22">
        <v>15394</v>
      </c>
      <c r="H126" s="7" t="str">
        <f t="shared" si="45"/>
        <v>N/A</v>
      </c>
      <c r="I126" s="8">
        <v>-2.91</v>
      </c>
      <c r="J126" s="8">
        <v>8.1720000000000006</v>
      </c>
      <c r="K126" s="25" t="s">
        <v>735</v>
      </c>
      <c r="L126" s="85" t="str">
        <f t="shared" si="40"/>
        <v>Yes</v>
      </c>
    </row>
    <row r="127" spans="1:12" x14ac:dyDescent="0.25">
      <c r="A127" s="108" t="s">
        <v>980</v>
      </c>
      <c r="B127" s="21" t="s">
        <v>213</v>
      </c>
      <c r="C127" s="22">
        <v>5234</v>
      </c>
      <c r="D127" s="7" t="str">
        <f t="shared" si="43"/>
        <v>N/A</v>
      </c>
      <c r="E127" s="22">
        <v>5229</v>
      </c>
      <c r="F127" s="7" t="str">
        <f t="shared" si="44"/>
        <v>N/A</v>
      </c>
      <c r="G127" s="22">
        <v>5592</v>
      </c>
      <c r="H127" s="7" t="str">
        <f t="shared" si="45"/>
        <v>N/A</v>
      </c>
      <c r="I127" s="8">
        <v>-9.6000000000000002E-2</v>
      </c>
      <c r="J127" s="8">
        <v>6.9420000000000002</v>
      </c>
      <c r="K127" s="25" t="s">
        <v>735</v>
      </c>
      <c r="L127" s="85" t="str">
        <f t="shared" si="40"/>
        <v>Yes</v>
      </c>
    </row>
    <row r="128" spans="1:12" x14ac:dyDescent="0.25">
      <c r="A128" s="108" t="s">
        <v>981</v>
      </c>
      <c r="B128" s="21" t="s">
        <v>213</v>
      </c>
      <c r="C128" s="22">
        <v>920</v>
      </c>
      <c r="D128" s="7" t="str">
        <f t="shared" si="43"/>
        <v>N/A</v>
      </c>
      <c r="E128" s="22">
        <v>835</v>
      </c>
      <c r="F128" s="7" t="str">
        <f t="shared" si="44"/>
        <v>N/A</v>
      </c>
      <c r="G128" s="22">
        <v>104</v>
      </c>
      <c r="H128" s="7" t="str">
        <f t="shared" si="45"/>
        <v>N/A</v>
      </c>
      <c r="I128" s="8">
        <v>-9.24</v>
      </c>
      <c r="J128" s="8">
        <v>-87.5</v>
      </c>
      <c r="K128" s="25" t="s">
        <v>735</v>
      </c>
      <c r="L128" s="85" t="str">
        <f t="shared" si="40"/>
        <v>No</v>
      </c>
    </row>
    <row r="129" spans="1:12" x14ac:dyDescent="0.25">
      <c r="A129" s="108" t="s">
        <v>982</v>
      </c>
      <c r="B129" s="21" t="s">
        <v>213</v>
      </c>
      <c r="C129" s="22">
        <v>2775</v>
      </c>
      <c r="D129" s="7" t="str">
        <f t="shared" si="43"/>
        <v>N/A</v>
      </c>
      <c r="E129" s="22">
        <v>2859</v>
      </c>
      <c r="F129" s="7" t="str">
        <f t="shared" si="44"/>
        <v>N/A</v>
      </c>
      <c r="G129" s="22">
        <v>2949</v>
      </c>
      <c r="H129" s="7" t="str">
        <f t="shared" si="45"/>
        <v>N/A</v>
      </c>
      <c r="I129" s="8">
        <v>3.0270000000000001</v>
      </c>
      <c r="J129" s="8">
        <v>3.1480000000000001</v>
      </c>
      <c r="K129" s="25" t="s">
        <v>735</v>
      </c>
      <c r="L129" s="85" t="str">
        <f t="shared" si="40"/>
        <v>Yes</v>
      </c>
    </row>
    <row r="130" spans="1:12" x14ac:dyDescent="0.25">
      <c r="A130" s="108" t="s">
        <v>983</v>
      </c>
      <c r="B130" s="21" t="s">
        <v>213</v>
      </c>
      <c r="C130" s="22">
        <v>2738</v>
      </c>
      <c r="D130" s="7" t="str">
        <f t="shared" si="43"/>
        <v>N/A</v>
      </c>
      <c r="E130" s="22">
        <v>2439</v>
      </c>
      <c r="F130" s="7" t="str">
        <f t="shared" si="44"/>
        <v>N/A</v>
      </c>
      <c r="G130" s="22">
        <v>110</v>
      </c>
      <c r="H130" s="7" t="str">
        <f t="shared" si="45"/>
        <v>N/A</v>
      </c>
      <c r="I130" s="8">
        <v>-10.9</v>
      </c>
      <c r="J130" s="8">
        <v>-95.5</v>
      </c>
      <c r="K130" s="25" t="s">
        <v>735</v>
      </c>
      <c r="L130" s="85" t="str">
        <f t="shared" si="40"/>
        <v>No</v>
      </c>
    </row>
    <row r="131" spans="1:12" x14ac:dyDescent="0.25">
      <c r="A131" s="131" t="s">
        <v>104</v>
      </c>
      <c r="B131" s="21" t="s">
        <v>213</v>
      </c>
      <c r="C131" s="22">
        <v>67579</v>
      </c>
      <c r="D131" s="7" t="str">
        <f t="shared" si="43"/>
        <v>N/A</v>
      </c>
      <c r="E131" s="22">
        <v>70670</v>
      </c>
      <c r="F131" s="7" t="str">
        <f t="shared" si="44"/>
        <v>N/A</v>
      </c>
      <c r="G131" s="22">
        <v>75554</v>
      </c>
      <c r="H131" s="7" t="str">
        <f t="shared" si="45"/>
        <v>N/A</v>
      </c>
      <c r="I131" s="8">
        <v>4.5739999999999998</v>
      </c>
      <c r="J131" s="8">
        <v>6.9109999999999996</v>
      </c>
      <c r="K131" s="25" t="s">
        <v>735</v>
      </c>
      <c r="L131" s="85" t="str">
        <f t="shared" si="40"/>
        <v>Yes</v>
      </c>
    </row>
    <row r="132" spans="1:12" x14ac:dyDescent="0.25">
      <c r="A132" s="108" t="s">
        <v>984</v>
      </c>
      <c r="B132" s="21" t="s">
        <v>213</v>
      </c>
      <c r="C132" s="22">
        <v>10668</v>
      </c>
      <c r="D132" s="7" t="str">
        <f t="shared" si="43"/>
        <v>N/A</v>
      </c>
      <c r="E132" s="22">
        <v>4332</v>
      </c>
      <c r="F132" s="7" t="str">
        <f t="shared" si="44"/>
        <v>N/A</v>
      </c>
      <c r="G132" s="22">
        <v>2278</v>
      </c>
      <c r="H132" s="7" t="str">
        <f t="shared" si="45"/>
        <v>N/A</v>
      </c>
      <c r="I132" s="8">
        <v>-59.4</v>
      </c>
      <c r="J132" s="8">
        <v>-47.4</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1750</v>
      </c>
      <c r="J133" s="8" t="s">
        <v>1750</v>
      </c>
      <c r="K133" s="25" t="s">
        <v>735</v>
      </c>
      <c r="L133" s="85" t="str">
        <f t="shared" si="40"/>
        <v>N/A</v>
      </c>
    </row>
    <row r="134" spans="1:12" x14ac:dyDescent="0.25">
      <c r="A134" s="108" t="s">
        <v>986</v>
      </c>
      <c r="B134" s="21" t="s">
        <v>213</v>
      </c>
      <c r="C134" s="22">
        <v>2485</v>
      </c>
      <c r="D134" s="7" t="str">
        <f t="shared" si="43"/>
        <v>N/A</v>
      </c>
      <c r="E134" s="22">
        <v>2533</v>
      </c>
      <c r="F134" s="7" t="str">
        <f t="shared" si="44"/>
        <v>N/A</v>
      </c>
      <c r="G134" s="22">
        <v>2483</v>
      </c>
      <c r="H134" s="7" t="str">
        <f t="shared" si="45"/>
        <v>N/A</v>
      </c>
      <c r="I134" s="8">
        <v>1.9319999999999999</v>
      </c>
      <c r="J134" s="8">
        <v>-1.97</v>
      </c>
      <c r="K134" s="25" t="s">
        <v>735</v>
      </c>
      <c r="L134" s="85" t="str">
        <f t="shared" si="40"/>
        <v>Yes</v>
      </c>
    </row>
    <row r="135" spans="1:12" x14ac:dyDescent="0.25">
      <c r="A135" s="108" t="s">
        <v>987</v>
      </c>
      <c r="B135" s="21" t="s">
        <v>213</v>
      </c>
      <c r="C135" s="22">
        <v>45798</v>
      </c>
      <c r="D135" s="7" t="str">
        <f t="shared" si="43"/>
        <v>N/A</v>
      </c>
      <c r="E135" s="22">
        <v>54763</v>
      </c>
      <c r="F135" s="7" t="str">
        <f t="shared" si="44"/>
        <v>N/A</v>
      </c>
      <c r="G135" s="22">
        <v>62250</v>
      </c>
      <c r="H135" s="7" t="str">
        <f t="shared" si="45"/>
        <v>N/A</v>
      </c>
      <c r="I135" s="8">
        <v>19.579999999999998</v>
      </c>
      <c r="J135" s="8">
        <v>13.67</v>
      </c>
      <c r="K135" s="25" t="s">
        <v>735</v>
      </c>
      <c r="L135" s="85" t="str">
        <f t="shared" si="40"/>
        <v>No</v>
      </c>
    </row>
    <row r="136" spans="1:12" x14ac:dyDescent="0.25">
      <c r="A136" s="108" t="s">
        <v>988</v>
      </c>
      <c r="B136" s="21" t="s">
        <v>213</v>
      </c>
      <c r="C136" s="22">
        <v>4819</v>
      </c>
      <c r="D136" s="7" t="str">
        <f t="shared" si="43"/>
        <v>N/A</v>
      </c>
      <c r="E136" s="22">
        <v>3702</v>
      </c>
      <c r="F136" s="7" t="str">
        <f t="shared" si="44"/>
        <v>N/A</v>
      </c>
      <c r="G136" s="22">
        <v>3060</v>
      </c>
      <c r="H136" s="7" t="str">
        <f t="shared" si="45"/>
        <v>N/A</v>
      </c>
      <c r="I136" s="8">
        <v>-23.2</v>
      </c>
      <c r="J136" s="8">
        <v>-17.3</v>
      </c>
      <c r="K136" s="25" t="s">
        <v>735</v>
      </c>
      <c r="L136" s="85" t="str">
        <f t="shared" si="40"/>
        <v>No</v>
      </c>
    </row>
    <row r="137" spans="1:12" x14ac:dyDescent="0.25">
      <c r="A137" s="108" t="s">
        <v>989</v>
      </c>
      <c r="B137" s="21" t="s">
        <v>213</v>
      </c>
      <c r="C137" s="22">
        <v>2596</v>
      </c>
      <c r="D137" s="7" t="str">
        <f t="shared" si="43"/>
        <v>N/A</v>
      </c>
      <c r="E137" s="22">
        <v>2903</v>
      </c>
      <c r="F137" s="7" t="str">
        <f t="shared" si="44"/>
        <v>N/A</v>
      </c>
      <c r="G137" s="22">
        <v>3264</v>
      </c>
      <c r="H137" s="7" t="str">
        <f t="shared" si="45"/>
        <v>N/A</v>
      </c>
      <c r="I137" s="8">
        <v>11.83</v>
      </c>
      <c r="J137" s="8">
        <v>12.44</v>
      </c>
      <c r="K137" s="25" t="s">
        <v>735</v>
      </c>
      <c r="L137" s="85" t="str">
        <f t="shared" si="40"/>
        <v>No</v>
      </c>
    </row>
    <row r="138" spans="1:12" x14ac:dyDescent="0.25">
      <c r="A138" s="108" t="s">
        <v>990</v>
      </c>
      <c r="B138" s="21" t="s">
        <v>213</v>
      </c>
      <c r="C138" s="22">
        <v>1213</v>
      </c>
      <c r="D138" s="7" t="str">
        <f t="shared" si="43"/>
        <v>N/A</v>
      </c>
      <c r="E138" s="22">
        <v>2437</v>
      </c>
      <c r="F138" s="7" t="str">
        <f t="shared" si="44"/>
        <v>N/A</v>
      </c>
      <c r="G138" s="22">
        <v>2219</v>
      </c>
      <c r="H138" s="7" t="str">
        <f t="shared" si="45"/>
        <v>N/A</v>
      </c>
      <c r="I138" s="8">
        <v>100.9</v>
      </c>
      <c r="J138" s="8">
        <v>-8.9499999999999993</v>
      </c>
      <c r="K138" s="25" t="s">
        <v>735</v>
      </c>
      <c r="L138" s="85" t="str">
        <f t="shared" si="40"/>
        <v>Yes</v>
      </c>
    </row>
    <row r="139" spans="1:12" x14ac:dyDescent="0.25">
      <c r="A139" s="131" t="s">
        <v>105</v>
      </c>
      <c r="B139" s="21" t="s">
        <v>213</v>
      </c>
      <c r="C139" s="22">
        <v>87089</v>
      </c>
      <c r="D139" s="7" t="str">
        <f t="shared" si="43"/>
        <v>N/A</v>
      </c>
      <c r="E139" s="22">
        <v>89214</v>
      </c>
      <c r="F139" s="7" t="str">
        <f t="shared" si="44"/>
        <v>N/A</v>
      </c>
      <c r="G139" s="22">
        <v>89484</v>
      </c>
      <c r="H139" s="7" t="str">
        <f t="shared" si="45"/>
        <v>N/A</v>
      </c>
      <c r="I139" s="8">
        <v>2.44</v>
      </c>
      <c r="J139" s="8">
        <v>0.30259999999999998</v>
      </c>
      <c r="K139" s="25" t="s">
        <v>735</v>
      </c>
      <c r="L139" s="85" t="str">
        <f t="shared" si="40"/>
        <v>Yes</v>
      </c>
    </row>
    <row r="140" spans="1:12" x14ac:dyDescent="0.25">
      <c r="A140" s="108" t="s">
        <v>991</v>
      </c>
      <c r="B140" s="21" t="s">
        <v>213</v>
      </c>
      <c r="C140" s="22">
        <v>5238</v>
      </c>
      <c r="D140" s="7" t="str">
        <f t="shared" si="43"/>
        <v>N/A</v>
      </c>
      <c r="E140" s="22">
        <v>2130</v>
      </c>
      <c r="F140" s="7" t="str">
        <f t="shared" si="44"/>
        <v>N/A</v>
      </c>
      <c r="G140" s="22">
        <v>1038</v>
      </c>
      <c r="H140" s="7" t="str">
        <f t="shared" si="45"/>
        <v>N/A</v>
      </c>
      <c r="I140" s="8">
        <v>-59.3</v>
      </c>
      <c r="J140" s="8">
        <v>-51.3</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1750</v>
      </c>
      <c r="J141" s="8" t="s">
        <v>1750</v>
      </c>
      <c r="K141" s="25" t="s">
        <v>735</v>
      </c>
      <c r="L141" s="85" t="str">
        <f t="shared" si="40"/>
        <v>N/A</v>
      </c>
    </row>
    <row r="142" spans="1:12" x14ac:dyDescent="0.25">
      <c r="A142" s="108" t="s">
        <v>993</v>
      </c>
      <c r="B142" s="21" t="s">
        <v>213</v>
      </c>
      <c r="C142" s="22">
        <v>7037</v>
      </c>
      <c r="D142" s="7" t="str">
        <f t="shared" si="43"/>
        <v>N/A</v>
      </c>
      <c r="E142" s="22">
        <v>8280</v>
      </c>
      <c r="F142" s="7" t="str">
        <f t="shared" si="44"/>
        <v>N/A</v>
      </c>
      <c r="G142" s="22">
        <v>8378</v>
      </c>
      <c r="H142" s="7" t="str">
        <f t="shared" si="45"/>
        <v>N/A</v>
      </c>
      <c r="I142" s="8">
        <v>17.66</v>
      </c>
      <c r="J142" s="8">
        <v>1.1839999999999999</v>
      </c>
      <c r="K142" s="25" t="s">
        <v>735</v>
      </c>
      <c r="L142" s="85" t="str">
        <f t="shared" si="40"/>
        <v>Yes</v>
      </c>
    </row>
    <row r="143" spans="1:12" x14ac:dyDescent="0.25">
      <c r="A143" s="108" t="s">
        <v>994</v>
      </c>
      <c r="B143" s="21" t="s">
        <v>213</v>
      </c>
      <c r="C143" s="22">
        <v>2191</v>
      </c>
      <c r="D143" s="7" t="str">
        <f t="shared" si="43"/>
        <v>N/A</v>
      </c>
      <c r="E143" s="22">
        <v>2542</v>
      </c>
      <c r="F143" s="7" t="str">
        <f t="shared" si="44"/>
        <v>N/A</v>
      </c>
      <c r="G143" s="22">
        <v>2796</v>
      </c>
      <c r="H143" s="7" t="str">
        <f t="shared" si="45"/>
        <v>N/A</v>
      </c>
      <c r="I143" s="8">
        <v>16.02</v>
      </c>
      <c r="J143" s="8">
        <v>9.9920000000000009</v>
      </c>
      <c r="K143" s="25" t="s">
        <v>735</v>
      </c>
      <c r="L143" s="85" t="str">
        <f t="shared" si="40"/>
        <v>Yes</v>
      </c>
    </row>
    <row r="144" spans="1:12" x14ac:dyDescent="0.25">
      <c r="A144" s="108" t="s">
        <v>995</v>
      </c>
      <c r="B144" s="21" t="s">
        <v>213</v>
      </c>
      <c r="C144" s="22">
        <v>3814</v>
      </c>
      <c r="D144" s="7" t="str">
        <f t="shared" si="43"/>
        <v>N/A</v>
      </c>
      <c r="E144" s="22">
        <v>65943</v>
      </c>
      <c r="F144" s="7" t="str">
        <f t="shared" si="44"/>
        <v>N/A</v>
      </c>
      <c r="G144" s="22">
        <v>77255</v>
      </c>
      <c r="H144" s="7" t="str">
        <f t="shared" si="45"/>
        <v>N/A</v>
      </c>
      <c r="I144" s="8">
        <v>1629</v>
      </c>
      <c r="J144" s="8">
        <v>17.149999999999999</v>
      </c>
      <c r="K144" s="25" t="s">
        <v>735</v>
      </c>
      <c r="L144" s="85" t="str">
        <f t="shared" si="40"/>
        <v>No</v>
      </c>
    </row>
    <row r="145" spans="1:12" x14ac:dyDescent="0.25">
      <c r="A145" s="108" t="s">
        <v>996</v>
      </c>
      <c r="B145" s="21" t="s">
        <v>213</v>
      </c>
      <c r="C145" s="22">
        <v>68809</v>
      </c>
      <c r="D145" s="7" t="str">
        <f t="shared" si="43"/>
        <v>N/A</v>
      </c>
      <c r="E145" s="22">
        <v>10319</v>
      </c>
      <c r="F145" s="7" t="str">
        <f t="shared" si="44"/>
        <v>N/A</v>
      </c>
      <c r="G145" s="22">
        <v>17</v>
      </c>
      <c r="H145" s="7" t="str">
        <f t="shared" si="45"/>
        <v>N/A</v>
      </c>
      <c r="I145" s="8">
        <v>-85</v>
      </c>
      <c r="J145" s="8">
        <v>-99.8</v>
      </c>
      <c r="K145" s="25" t="s">
        <v>735</v>
      </c>
      <c r="L145" s="85" t="str">
        <f t="shared" si="40"/>
        <v>No</v>
      </c>
    </row>
    <row r="146" spans="1:12" ht="25" x14ac:dyDescent="0.25">
      <c r="A146" s="117" t="s">
        <v>997</v>
      </c>
      <c r="B146" s="1" t="s">
        <v>213</v>
      </c>
      <c r="C146" s="1">
        <v>3590</v>
      </c>
      <c r="D146" s="7" t="str">
        <f t="shared" ref="D146:D151" si="46">IF($B146="N/A","N/A",IF(C146&gt;10,"No",IF(C146&lt;-10,"No","Yes")))</f>
        <v>N/A</v>
      </c>
      <c r="E146" s="1">
        <v>3629</v>
      </c>
      <c r="F146" s="7" t="str">
        <f t="shared" ref="F146:F151" si="47">IF($B146="N/A","N/A",IF(E146&gt;10,"No",IF(E146&lt;-10,"No","Yes")))</f>
        <v>N/A</v>
      </c>
      <c r="G146" s="1">
        <v>3637</v>
      </c>
      <c r="H146" s="7" t="str">
        <f t="shared" ref="H146:H151" si="48">IF($B146="N/A","N/A",IF(G146&gt;10,"No",IF(G146&lt;-10,"No","Yes")))</f>
        <v>N/A</v>
      </c>
      <c r="I146" s="8">
        <v>1.0860000000000001</v>
      </c>
      <c r="J146" s="8">
        <v>0.22040000000000001</v>
      </c>
      <c r="K146" s="25" t="s">
        <v>734</v>
      </c>
      <c r="L146" s="85" t="str">
        <f t="shared" ref="L146:L151" si="49">IF(J146="Div by 0", "N/A", IF(K146="N/A","N/A", IF(J146&gt;VALUE(MID(K146,1,2)), "No", IF(J146&lt;-1*VALUE(MID(K146,1,2)), "No", "Yes"))))</f>
        <v>Yes</v>
      </c>
    </row>
    <row r="147" spans="1:12" x14ac:dyDescent="0.25">
      <c r="A147" s="130" t="s">
        <v>326</v>
      </c>
      <c r="B147" s="25" t="s">
        <v>213</v>
      </c>
      <c r="C147" s="9">
        <v>1.7630534711000001</v>
      </c>
      <c r="D147" s="7" t="str">
        <f t="shared" si="46"/>
        <v>N/A</v>
      </c>
      <c r="E147" s="9">
        <v>1.7405776664999999</v>
      </c>
      <c r="F147" s="7" t="str">
        <f t="shared" si="47"/>
        <v>N/A</v>
      </c>
      <c r="G147" s="9">
        <v>1.6986675011000001</v>
      </c>
      <c r="H147" s="7" t="str">
        <f t="shared" si="48"/>
        <v>N/A</v>
      </c>
      <c r="I147" s="8">
        <v>-1.27</v>
      </c>
      <c r="J147" s="8">
        <v>-2.41</v>
      </c>
      <c r="K147" s="25" t="s">
        <v>734</v>
      </c>
      <c r="L147" s="85" t="str">
        <f t="shared" si="49"/>
        <v>Yes</v>
      </c>
    </row>
    <row r="148" spans="1:12" x14ac:dyDescent="0.25">
      <c r="A148" s="108" t="s">
        <v>327</v>
      </c>
      <c r="B148" s="25" t="s">
        <v>213</v>
      </c>
      <c r="C148" s="9">
        <v>12.619300106000001</v>
      </c>
      <c r="D148" s="7" t="str">
        <f t="shared" si="46"/>
        <v>N/A</v>
      </c>
      <c r="E148" s="9">
        <v>12.325672329</v>
      </c>
      <c r="F148" s="7" t="str">
        <f t="shared" si="47"/>
        <v>N/A</v>
      </c>
      <c r="G148" s="9">
        <v>11.356466877000001</v>
      </c>
      <c r="H148" s="7" t="str">
        <f t="shared" si="48"/>
        <v>N/A</v>
      </c>
      <c r="I148" s="8">
        <v>-2.33</v>
      </c>
      <c r="J148" s="8">
        <v>-7.86</v>
      </c>
      <c r="K148" s="25" t="s">
        <v>734</v>
      </c>
      <c r="L148" s="85" t="str">
        <f t="shared" si="49"/>
        <v>Yes</v>
      </c>
    </row>
    <row r="149" spans="1:12" x14ac:dyDescent="0.25">
      <c r="A149" s="108" t="s">
        <v>328</v>
      </c>
      <c r="B149" s="25" t="s">
        <v>213</v>
      </c>
      <c r="C149" s="9">
        <v>2.5528035252999999</v>
      </c>
      <c r="D149" s="7" t="str">
        <f t="shared" si="46"/>
        <v>N/A</v>
      </c>
      <c r="E149" s="9">
        <v>2.8523424373999999</v>
      </c>
      <c r="F149" s="7" t="str">
        <f t="shared" si="47"/>
        <v>N/A</v>
      </c>
      <c r="G149" s="9">
        <v>3.2258064516</v>
      </c>
      <c r="H149" s="7" t="str">
        <f t="shared" si="48"/>
        <v>N/A</v>
      </c>
      <c r="I149" s="8">
        <v>11.73</v>
      </c>
      <c r="J149" s="8">
        <v>13.09</v>
      </c>
      <c r="K149" s="25" t="s">
        <v>734</v>
      </c>
      <c r="L149" s="85" t="str">
        <f t="shared" si="49"/>
        <v>Yes</v>
      </c>
    </row>
    <row r="150" spans="1:12" x14ac:dyDescent="0.25">
      <c r="A150" s="108" t="s">
        <v>329</v>
      </c>
      <c r="B150" s="25" t="s">
        <v>213</v>
      </c>
      <c r="C150" s="9">
        <v>0</v>
      </c>
      <c r="D150" s="7" t="str">
        <f t="shared" si="46"/>
        <v>N/A</v>
      </c>
      <c r="E150" s="9">
        <v>5.6601103999999996E-3</v>
      </c>
      <c r="F150" s="7" t="str">
        <f t="shared" si="47"/>
        <v>N/A</v>
      </c>
      <c r="G150" s="9">
        <v>7.9413399999999999E-3</v>
      </c>
      <c r="H150" s="7" t="str">
        <f t="shared" si="48"/>
        <v>N/A</v>
      </c>
      <c r="I150" s="8" t="s">
        <v>1750</v>
      </c>
      <c r="J150" s="8">
        <v>40.299999999999997</v>
      </c>
      <c r="K150" s="25" t="s">
        <v>734</v>
      </c>
      <c r="L150" s="85" t="str">
        <f t="shared" si="49"/>
        <v>No</v>
      </c>
    </row>
    <row r="151" spans="1:12" x14ac:dyDescent="0.25">
      <c r="A151" s="108" t="s">
        <v>330</v>
      </c>
      <c r="B151" s="25" t="s">
        <v>213</v>
      </c>
      <c r="C151" s="9">
        <v>7.1191539700000001E-2</v>
      </c>
      <c r="D151" s="7" t="str">
        <f t="shared" si="46"/>
        <v>N/A</v>
      </c>
      <c r="E151" s="9">
        <v>6.5012217799999994E-2</v>
      </c>
      <c r="F151" s="7" t="str">
        <f t="shared" si="47"/>
        <v>N/A</v>
      </c>
      <c r="G151" s="9">
        <v>0.12963211299999999</v>
      </c>
      <c r="H151" s="7" t="str">
        <f t="shared" si="48"/>
        <v>N/A</v>
      </c>
      <c r="I151" s="8">
        <v>-8.68</v>
      </c>
      <c r="J151" s="8">
        <v>99.4</v>
      </c>
      <c r="K151" s="25" t="s">
        <v>734</v>
      </c>
      <c r="L151" s="85" t="str">
        <f t="shared" si="49"/>
        <v>No</v>
      </c>
    </row>
    <row r="152" spans="1:12" x14ac:dyDescent="0.25">
      <c r="A152" s="117" t="s">
        <v>998</v>
      </c>
      <c r="B152" s="21" t="s">
        <v>213</v>
      </c>
      <c r="C152" s="22">
        <v>11478</v>
      </c>
      <c r="D152" s="7" t="str">
        <f t="shared" ref="D152:D158" si="50">IF($B152="N/A","N/A",IF(C152&gt;10,"No",IF(C152&lt;-10,"No","Yes")))</f>
        <v>N/A</v>
      </c>
      <c r="E152" s="22">
        <v>11910</v>
      </c>
      <c r="F152" s="7" t="str">
        <f t="shared" ref="F152:F158" si="51">IF($B152="N/A","N/A",IF(E152&gt;10,"No",IF(E152&lt;-10,"No","Yes")))</f>
        <v>N/A</v>
      </c>
      <c r="G152" s="22">
        <v>12166</v>
      </c>
      <c r="H152" s="7" t="str">
        <f t="shared" ref="H152:H158" si="52">IF($B152="N/A","N/A",IF(G152&gt;10,"No",IF(G152&lt;-10,"No","Yes")))</f>
        <v>N/A</v>
      </c>
      <c r="I152" s="8">
        <v>3.7639999999999998</v>
      </c>
      <c r="J152" s="8">
        <v>2.149</v>
      </c>
      <c r="K152" s="25" t="s">
        <v>734</v>
      </c>
      <c r="L152" s="85" t="str">
        <f t="shared" ref="L152:L159" si="53">IF(J152="Div by 0", "N/A", IF(K152="N/A","N/A", IF(J152&gt;VALUE(MID(K152,1,2)), "No", IF(J152&lt;-1*VALUE(MID(K152,1,2)), "No", "Yes"))))</f>
        <v>Yes</v>
      </c>
    </row>
    <row r="153" spans="1:12" x14ac:dyDescent="0.25">
      <c r="A153" s="130" t="s">
        <v>999</v>
      </c>
      <c r="B153" s="21" t="s">
        <v>213</v>
      </c>
      <c r="C153" s="4">
        <v>5.6368600951000003</v>
      </c>
      <c r="D153" s="7" t="str">
        <f t="shared" si="50"/>
        <v>N/A</v>
      </c>
      <c r="E153" s="4">
        <v>5.7123946012999998</v>
      </c>
      <c r="F153" s="7" t="str">
        <f t="shared" si="51"/>
        <v>N/A</v>
      </c>
      <c r="G153" s="4">
        <v>5.6821525485000004</v>
      </c>
      <c r="H153" s="7" t="str">
        <f t="shared" si="52"/>
        <v>N/A</v>
      </c>
      <c r="I153" s="8">
        <v>1.34</v>
      </c>
      <c r="J153" s="8">
        <v>-0.52900000000000003</v>
      </c>
      <c r="K153" s="25" t="s">
        <v>734</v>
      </c>
      <c r="L153" s="85" t="str">
        <f t="shared" si="53"/>
        <v>Yes</v>
      </c>
    </row>
    <row r="154" spans="1:12" x14ac:dyDescent="0.25">
      <c r="A154" s="117" t="s">
        <v>1000</v>
      </c>
      <c r="B154" s="21" t="s">
        <v>213</v>
      </c>
      <c r="C154" s="4">
        <v>14.806468717</v>
      </c>
      <c r="D154" s="7" t="str">
        <f t="shared" si="50"/>
        <v>N/A</v>
      </c>
      <c r="E154" s="4">
        <v>15.536342703000001</v>
      </c>
      <c r="F154" s="7" t="str">
        <f t="shared" si="51"/>
        <v>N/A</v>
      </c>
      <c r="G154" s="4">
        <v>13.531462726000001</v>
      </c>
      <c r="H154" s="7" t="str">
        <f t="shared" si="52"/>
        <v>N/A</v>
      </c>
      <c r="I154" s="8">
        <v>4.9290000000000003</v>
      </c>
      <c r="J154" s="8">
        <v>-12.9</v>
      </c>
      <c r="K154" s="25" t="s">
        <v>734</v>
      </c>
      <c r="L154" s="85" t="str">
        <f t="shared" si="53"/>
        <v>Yes</v>
      </c>
    </row>
    <row r="155" spans="1:12" x14ac:dyDescent="0.25">
      <c r="A155" s="117" t="s">
        <v>1001</v>
      </c>
      <c r="B155" s="21" t="s">
        <v>213</v>
      </c>
      <c r="C155" s="4">
        <v>21.113812491000001</v>
      </c>
      <c r="D155" s="7" t="str">
        <f t="shared" si="50"/>
        <v>N/A</v>
      </c>
      <c r="E155" s="4">
        <v>21.544953698</v>
      </c>
      <c r="F155" s="7" t="str">
        <f t="shared" si="51"/>
        <v>N/A</v>
      </c>
      <c r="G155" s="4">
        <v>24.216323657</v>
      </c>
      <c r="H155" s="7" t="str">
        <f t="shared" si="52"/>
        <v>N/A</v>
      </c>
      <c r="I155" s="8">
        <v>2.0419999999999998</v>
      </c>
      <c r="J155" s="8">
        <v>12.4</v>
      </c>
      <c r="K155" s="25" t="s">
        <v>734</v>
      </c>
      <c r="L155" s="85" t="str">
        <f t="shared" si="53"/>
        <v>Yes</v>
      </c>
    </row>
    <row r="156" spans="1:12" x14ac:dyDescent="0.25">
      <c r="A156" s="117" t="s">
        <v>1002</v>
      </c>
      <c r="B156" s="21" t="s">
        <v>213</v>
      </c>
      <c r="C156" s="4">
        <v>2.5806833484</v>
      </c>
      <c r="D156" s="7" t="str">
        <f t="shared" si="50"/>
        <v>N/A</v>
      </c>
      <c r="E156" s="4">
        <v>2.5965756332000001</v>
      </c>
      <c r="F156" s="7" t="str">
        <f t="shared" si="51"/>
        <v>N/A</v>
      </c>
      <c r="G156" s="4">
        <v>2.4724038436</v>
      </c>
      <c r="H156" s="7" t="str">
        <f t="shared" si="52"/>
        <v>N/A</v>
      </c>
      <c r="I156" s="8">
        <v>0.61580000000000001</v>
      </c>
      <c r="J156" s="8">
        <v>-4.78</v>
      </c>
      <c r="K156" s="25" t="s">
        <v>734</v>
      </c>
      <c r="L156" s="85" t="str">
        <f t="shared" si="53"/>
        <v>Yes</v>
      </c>
    </row>
    <row r="157" spans="1:12" x14ac:dyDescent="0.25">
      <c r="A157" s="117" t="s">
        <v>1003</v>
      </c>
      <c r="B157" s="21" t="s">
        <v>213</v>
      </c>
      <c r="C157" s="4">
        <v>0.94730677809999997</v>
      </c>
      <c r="D157" s="7" t="str">
        <f t="shared" si="50"/>
        <v>N/A</v>
      </c>
      <c r="E157" s="4">
        <v>1.1040868024999999</v>
      </c>
      <c r="F157" s="7" t="str">
        <f t="shared" si="51"/>
        <v>N/A</v>
      </c>
      <c r="G157" s="4">
        <v>1.3186714943</v>
      </c>
      <c r="H157" s="7" t="str">
        <f t="shared" si="52"/>
        <v>N/A</v>
      </c>
      <c r="I157" s="8">
        <v>16.55</v>
      </c>
      <c r="J157" s="8">
        <v>19.440000000000001</v>
      </c>
      <c r="K157" s="25" t="s">
        <v>734</v>
      </c>
      <c r="L157" s="85" t="str">
        <f t="shared" si="53"/>
        <v>Yes</v>
      </c>
    </row>
    <row r="158" spans="1:12" x14ac:dyDescent="0.25">
      <c r="A158" s="108" t="s">
        <v>1004</v>
      </c>
      <c r="B158" s="21" t="s">
        <v>213</v>
      </c>
      <c r="C158" s="22">
        <v>860</v>
      </c>
      <c r="D158" s="7" t="str">
        <f t="shared" si="50"/>
        <v>N/A</v>
      </c>
      <c r="E158" s="22">
        <v>926</v>
      </c>
      <c r="F158" s="7" t="str">
        <f t="shared" si="51"/>
        <v>N/A</v>
      </c>
      <c r="G158" s="22">
        <v>986</v>
      </c>
      <c r="H158" s="7" t="str">
        <f t="shared" si="52"/>
        <v>N/A</v>
      </c>
      <c r="I158" s="8">
        <v>7.6740000000000004</v>
      </c>
      <c r="J158" s="8">
        <v>6.4790000000000001</v>
      </c>
      <c r="K158" s="25" t="s">
        <v>734</v>
      </c>
      <c r="L158" s="85" t="str">
        <f t="shared" si="53"/>
        <v>Yes</v>
      </c>
    </row>
    <row r="159" spans="1:12" ht="25" x14ac:dyDescent="0.25">
      <c r="A159" s="117" t="s">
        <v>1005</v>
      </c>
      <c r="B159" s="21" t="s">
        <v>213</v>
      </c>
      <c r="C159" s="22">
        <v>11478</v>
      </c>
      <c r="D159" s="7" t="str">
        <f>IF($B159="N/A","N/A",IF(C159&gt;10,"No",IF(C159&lt;-10,"No","Yes")))</f>
        <v>N/A</v>
      </c>
      <c r="E159" s="22">
        <v>11910</v>
      </c>
      <c r="F159" s="7" t="str">
        <f>IF($B159="N/A","N/A",IF(E159&gt;10,"No",IF(E159&lt;-10,"No","Yes")))</f>
        <v>N/A</v>
      </c>
      <c r="G159" s="22">
        <v>12166</v>
      </c>
      <c r="H159" s="7" t="str">
        <f>IF($B159="N/A","N/A",IF(G159&gt;10,"No",IF(G159&lt;-10,"No","Yes")))</f>
        <v>N/A</v>
      </c>
      <c r="I159" s="8">
        <v>3.7639999999999998</v>
      </c>
      <c r="J159" s="8">
        <v>2.149</v>
      </c>
      <c r="K159" s="25" t="s">
        <v>734</v>
      </c>
      <c r="L159" s="85" t="str">
        <f t="shared" si="53"/>
        <v>Yes</v>
      </c>
    </row>
    <row r="160" spans="1:12" x14ac:dyDescent="0.25">
      <c r="A160" s="116" t="s">
        <v>1006</v>
      </c>
      <c r="B160" s="21" t="s">
        <v>213</v>
      </c>
      <c r="C160" s="22">
        <v>0</v>
      </c>
      <c r="D160" s="7" t="str">
        <f t="shared" ref="D160:D234" si="54">IF($B160="N/A","N/A",IF(C160&gt;10,"No",IF(C160&lt;-10,"No","Yes")))</f>
        <v>N/A</v>
      </c>
      <c r="E160" s="22">
        <v>0</v>
      </c>
      <c r="F160" s="7" t="str">
        <f t="shared" ref="F160:F234" si="55">IF($B160="N/A","N/A",IF(E160&gt;10,"No",IF(E160&lt;-10,"No","Yes")))</f>
        <v>N/A</v>
      </c>
      <c r="G160" s="22">
        <v>0</v>
      </c>
      <c r="H160" s="7" t="str">
        <f t="shared" ref="H160:H223" si="56">IF($B160="N/A","N/A",IF(G160&gt;10,"No",IF(G160&lt;-10,"No","Yes")))</f>
        <v>N/A</v>
      </c>
      <c r="I160" s="8" t="s">
        <v>1750</v>
      </c>
      <c r="J160" s="8" t="s">
        <v>1750</v>
      </c>
      <c r="K160" s="25" t="s">
        <v>734</v>
      </c>
      <c r="L160" s="85" t="str">
        <f t="shared" ref="L160:L223" si="57">IF(J160="Div by 0", "N/A", IF(K160="N/A","N/A", IF(J160&gt;VALUE(MID(K160,1,2)), "No", IF(J160&lt;-1*VALUE(MID(K160,1,2)), "No", "Yes"))))</f>
        <v>N/A</v>
      </c>
    </row>
    <row r="161" spans="1:12" x14ac:dyDescent="0.25">
      <c r="A161" s="132" t="s">
        <v>71</v>
      </c>
      <c r="B161" s="21" t="s">
        <v>213</v>
      </c>
      <c r="C161" s="4">
        <v>0</v>
      </c>
      <c r="D161" s="7" t="str">
        <f t="shared" si="54"/>
        <v>N/A</v>
      </c>
      <c r="E161" s="4">
        <v>0</v>
      </c>
      <c r="F161" s="7" t="str">
        <f t="shared" si="55"/>
        <v>N/A</v>
      </c>
      <c r="G161" s="4">
        <v>0</v>
      </c>
      <c r="H161" s="7" t="str">
        <f t="shared" si="56"/>
        <v>N/A</v>
      </c>
      <c r="I161" s="8" t="s">
        <v>1750</v>
      </c>
      <c r="J161" s="8" t="s">
        <v>1750</v>
      </c>
      <c r="K161" s="25" t="s">
        <v>734</v>
      </c>
      <c r="L161" s="85" t="str">
        <f t="shared" si="57"/>
        <v>N/A</v>
      </c>
    </row>
    <row r="162" spans="1:12" x14ac:dyDescent="0.25">
      <c r="A162" s="116" t="s">
        <v>111</v>
      </c>
      <c r="B162" s="21" t="s">
        <v>213</v>
      </c>
      <c r="C162" s="4">
        <v>0</v>
      </c>
      <c r="D162" s="7" t="str">
        <f t="shared" si="54"/>
        <v>N/A</v>
      </c>
      <c r="E162" s="4">
        <v>0</v>
      </c>
      <c r="F162" s="7" t="str">
        <f t="shared" si="55"/>
        <v>N/A</v>
      </c>
      <c r="G162" s="4">
        <v>0</v>
      </c>
      <c r="H162" s="7" t="str">
        <f t="shared" si="56"/>
        <v>N/A</v>
      </c>
      <c r="I162" s="8" t="s">
        <v>1750</v>
      </c>
      <c r="J162" s="8" t="s">
        <v>1750</v>
      </c>
      <c r="K162" s="25" t="s">
        <v>734</v>
      </c>
      <c r="L162" s="85" t="str">
        <f t="shared" si="57"/>
        <v>N/A</v>
      </c>
    </row>
    <row r="163" spans="1:12" x14ac:dyDescent="0.25">
      <c r="A163" s="116" t="s">
        <v>112</v>
      </c>
      <c r="B163" s="21" t="s">
        <v>213</v>
      </c>
      <c r="C163" s="4">
        <v>0</v>
      </c>
      <c r="D163" s="7" t="str">
        <f t="shared" si="54"/>
        <v>N/A</v>
      </c>
      <c r="E163" s="4">
        <v>0</v>
      </c>
      <c r="F163" s="7" t="str">
        <f t="shared" si="55"/>
        <v>N/A</v>
      </c>
      <c r="G163" s="4">
        <v>0</v>
      </c>
      <c r="H163" s="7" t="str">
        <f t="shared" si="56"/>
        <v>N/A</v>
      </c>
      <c r="I163" s="8" t="s">
        <v>1750</v>
      </c>
      <c r="J163" s="8" t="s">
        <v>1750</v>
      </c>
      <c r="K163" s="25" t="s">
        <v>734</v>
      </c>
      <c r="L163" s="85" t="str">
        <f t="shared" si="57"/>
        <v>N/A</v>
      </c>
    </row>
    <row r="164" spans="1:12" x14ac:dyDescent="0.25">
      <c r="A164" s="116" t="s">
        <v>113</v>
      </c>
      <c r="B164" s="21" t="s">
        <v>213</v>
      </c>
      <c r="C164" s="4">
        <v>0</v>
      </c>
      <c r="D164" s="7" t="str">
        <f t="shared" si="54"/>
        <v>N/A</v>
      </c>
      <c r="E164" s="4">
        <v>0</v>
      </c>
      <c r="F164" s="7" t="str">
        <f t="shared" si="55"/>
        <v>N/A</v>
      </c>
      <c r="G164" s="4">
        <v>0</v>
      </c>
      <c r="H164" s="7" t="str">
        <f t="shared" si="56"/>
        <v>N/A</v>
      </c>
      <c r="I164" s="8" t="s">
        <v>1750</v>
      </c>
      <c r="J164" s="8" t="s">
        <v>1750</v>
      </c>
      <c r="K164" s="25" t="s">
        <v>734</v>
      </c>
      <c r="L164" s="85" t="str">
        <f t="shared" si="57"/>
        <v>N/A</v>
      </c>
    </row>
    <row r="165" spans="1:12" x14ac:dyDescent="0.25">
      <c r="A165" s="116" t="s">
        <v>114</v>
      </c>
      <c r="B165" s="21" t="s">
        <v>213</v>
      </c>
      <c r="C165" s="4">
        <v>0</v>
      </c>
      <c r="D165" s="7" t="str">
        <f t="shared" si="54"/>
        <v>N/A</v>
      </c>
      <c r="E165" s="4">
        <v>0</v>
      </c>
      <c r="F165" s="7" t="str">
        <f t="shared" si="55"/>
        <v>N/A</v>
      </c>
      <c r="G165" s="4">
        <v>0</v>
      </c>
      <c r="H165" s="7" t="str">
        <f t="shared" si="56"/>
        <v>N/A</v>
      </c>
      <c r="I165" s="8" t="s">
        <v>1750</v>
      </c>
      <c r="J165" s="8" t="s">
        <v>1750</v>
      </c>
      <c r="K165" s="25" t="s">
        <v>734</v>
      </c>
      <c r="L165" s="85" t="str">
        <f t="shared" si="57"/>
        <v>N/A</v>
      </c>
    </row>
    <row r="166" spans="1:12" x14ac:dyDescent="0.25">
      <c r="A166" s="116" t="s">
        <v>426</v>
      </c>
      <c r="B166" s="21" t="s">
        <v>213</v>
      </c>
      <c r="C166" s="22">
        <v>0</v>
      </c>
      <c r="D166" s="7" t="str">
        <f>IF($B166="N/A","N/A",IF(C166&gt;10,"No",IF(C166&lt;-10,"No","Yes")))</f>
        <v>N/A</v>
      </c>
      <c r="E166" s="22">
        <v>0</v>
      </c>
      <c r="F166" s="7" t="str">
        <f>IF($B166="N/A","N/A",IF(E166&gt;10,"No",IF(E166&lt;-10,"No","Yes")))</f>
        <v>N/A</v>
      </c>
      <c r="G166" s="22">
        <v>0</v>
      </c>
      <c r="H166" s="7" t="str">
        <f>IF($B166="N/A","N/A",IF(G166&gt;10,"No",IF(G166&lt;-10,"No","Yes")))</f>
        <v>N/A</v>
      </c>
      <c r="I166" s="8" t="s">
        <v>1750</v>
      </c>
      <c r="J166" s="8" t="s">
        <v>1750</v>
      </c>
      <c r="K166" s="25" t="s">
        <v>734</v>
      </c>
      <c r="L166" s="85" t="str">
        <f t="shared" si="57"/>
        <v>N/A</v>
      </c>
    </row>
    <row r="167" spans="1:12" x14ac:dyDescent="0.25">
      <c r="A167" s="116" t="s">
        <v>427</v>
      </c>
      <c r="B167" s="21" t="s">
        <v>213</v>
      </c>
      <c r="C167" s="22">
        <v>0</v>
      </c>
      <c r="D167" s="7" t="str">
        <f>IF($B167="N/A","N/A",IF(C167&gt;10,"No",IF(C167&lt;-10,"No","Yes")))</f>
        <v>N/A</v>
      </c>
      <c r="E167" s="22">
        <v>0</v>
      </c>
      <c r="F167" s="7" t="str">
        <f>IF($B167="N/A","N/A",IF(E167&gt;10,"No",IF(E167&lt;-10,"No","Yes")))</f>
        <v>N/A</v>
      </c>
      <c r="G167" s="22">
        <v>0</v>
      </c>
      <c r="H167" s="7" t="str">
        <f>IF($B167="N/A","N/A",IF(G167&gt;10,"No",IF(G167&lt;-10,"No","Yes")))</f>
        <v>N/A</v>
      </c>
      <c r="I167" s="8" t="s">
        <v>1750</v>
      </c>
      <c r="J167" s="8" t="s">
        <v>1750</v>
      </c>
      <c r="K167" s="25" t="s">
        <v>734</v>
      </c>
      <c r="L167" s="85" t="str">
        <f t="shared" si="57"/>
        <v>N/A</v>
      </c>
    </row>
    <row r="168" spans="1:12" x14ac:dyDescent="0.25">
      <c r="A168" s="116" t="s">
        <v>428</v>
      </c>
      <c r="B168" s="21" t="s">
        <v>213</v>
      </c>
      <c r="C168" s="22">
        <v>0</v>
      </c>
      <c r="D168" s="7" t="str">
        <f>IF($B168="N/A","N/A",IF(C168&gt;10,"No",IF(C168&lt;-10,"No","Yes")))</f>
        <v>N/A</v>
      </c>
      <c r="E168" s="22">
        <v>0</v>
      </c>
      <c r="F168" s="7" t="str">
        <f>IF($B168="N/A","N/A",IF(E168&gt;10,"No",IF(E168&lt;-10,"No","Yes")))</f>
        <v>N/A</v>
      </c>
      <c r="G168" s="22">
        <v>0</v>
      </c>
      <c r="H168" s="7" t="str">
        <f>IF($B168="N/A","N/A",IF(G168&gt;10,"No",IF(G168&lt;-10,"No","Yes")))</f>
        <v>N/A</v>
      </c>
      <c r="I168" s="8" t="s">
        <v>1750</v>
      </c>
      <c r="J168" s="8" t="s">
        <v>1750</v>
      </c>
      <c r="K168" s="25" t="s">
        <v>734</v>
      </c>
      <c r="L168" s="85" t="str">
        <f t="shared" si="57"/>
        <v>N/A</v>
      </c>
    </row>
    <row r="169" spans="1:12" x14ac:dyDescent="0.25">
      <c r="A169" s="116" t="s">
        <v>429</v>
      </c>
      <c r="B169" s="21" t="s">
        <v>213</v>
      </c>
      <c r="C169" s="22">
        <v>0</v>
      </c>
      <c r="D169" s="7" t="str">
        <f>IF($B169="N/A","N/A",IF(C169&gt;10,"No",IF(C169&lt;-10,"No","Yes")))</f>
        <v>N/A</v>
      </c>
      <c r="E169" s="22">
        <v>0</v>
      </c>
      <c r="F169" s="7" t="str">
        <f>IF($B169="N/A","N/A",IF(E169&gt;10,"No",IF(E169&lt;-10,"No","Yes")))</f>
        <v>N/A</v>
      </c>
      <c r="G169" s="22">
        <v>0</v>
      </c>
      <c r="H169" s="7" t="str">
        <f>IF($B169="N/A","N/A",IF(G169&gt;10,"No",IF(G169&lt;-10,"No","Yes")))</f>
        <v>N/A</v>
      </c>
      <c r="I169" s="8" t="s">
        <v>1750</v>
      </c>
      <c r="J169" s="8" t="s">
        <v>1750</v>
      </c>
      <c r="K169" s="25" t="s">
        <v>734</v>
      </c>
      <c r="L169" s="85" t="str">
        <f t="shared" si="57"/>
        <v>N/A</v>
      </c>
    </row>
    <row r="170" spans="1:12" x14ac:dyDescent="0.25">
      <c r="A170" s="116" t="s">
        <v>1724</v>
      </c>
      <c r="B170" s="21" t="s">
        <v>213</v>
      </c>
      <c r="C170" s="22">
        <v>0</v>
      </c>
      <c r="D170" s="7" t="str">
        <f>IF($B170="N/A","N/A",IF(C170&gt;10,"No",IF(C170&lt;-10,"No","Yes")))</f>
        <v>N/A</v>
      </c>
      <c r="E170" s="22">
        <v>0</v>
      </c>
      <c r="F170" s="7" t="str">
        <f>IF($B170="N/A","N/A",IF(E170&gt;10,"No",IF(E170&lt;-10,"No","Yes")))</f>
        <v>N/A</v>
      </c>
      <c r="G170" s="22">
        <v>0</v>
      </c>
      <c r="H170" s="7" t="str">
        <f>IF($B170="N/A","N/A",IF(G170&gt;10,"No",IF(G170&lt;-10,"No","Yes")))</f>
        <v>N/A</v>
      </c>
      <c r="I170" s="8" t="s">
        <v>1750</v>
      </c>
      <c r="J170" s="8" t="s">
        <v>1750</v>
      </c>
      <c r="K170" s="25" t="s">
        <v>734</v>
      </c>
      <c r="L170" s="85" t="str">
        <f t="shared" si="57"/>
        <v>N/A</v>
      </c>
    </row>
    <row r="171" spans="1:12" x14ac:dyDescent="0.25">
      <c r="A171" s="130" t="s">
        <v>1007</v>
      </c>
      <c r="B171" s="21" t="s">
        <v>213</v>
      </c>
      <c r="C171" s="22">
        <v>0</v>
      </c>
      <c r="D171" s="7" t="str">
        <f t="shared" si="54"/>
        <v>N/A</v>
      </c>
      <c r="E171" s="22">
        <v>0</v>
      </c>
      <c r="F171" s="7" t="str">
        <f t="shared" si="55"/>
        <v>N/A</v>
      </c>
      <c r="G171" s="22">
        <v>0</v>
      </c>
      <c r="H171" s="7" t="str">
        <f t="shared" si="56"/>
        <v>N/A</v>
      </c>
      <c r="I171" s="8" t="s">
        <v>1750</v>
      </c>
      <c r="J171" s="8" t="s">
        <v>1750</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1750</v>
      </c>
      <c r="J172" s="8" t="s">
        <v>1750</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1750</v>
      </c>
      <c r="J173" s="8" t="s">
        <v>1750</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1750</v>
      </c>
      <c r="J174" s="8" t="s">
        <v>1750</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1750</v>
      </c>
      <c r="J175" s="8" t="s">
        <v>1750</v>
      </c>
      <c r="K175" s="25" t="s">
        <v>734</v>
      </c>
      <c r="L175" s="85" t="str">
        <f t="shared" si="57"/>
        <v>N/A</v>
      </c>
    </row>
    <row r="176" spans="1:12" ht="25" x14ac:dyDescent="0.25">
      <c r="A176" s="116" t="s">
        <v>1725</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1750</v>
      </c>
      <c r="J176" s="8" t="s">
        <v>1750</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1750</v>
      </c>
      <c r="J177" s="8" t="s">
        <v>1750</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1750</v>
      </c>
      <c r="J178" s="8" t="s">
        <v>1750</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1750</v>
      </c>
      <c r="J179" s="8" t="s">
        <v>1750</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1750</v>
      </c>
      <c r="J180" s="8" t="s">
        <v>1750</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1750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1750</v>
      </c>
      <c r="J182" s="8" t="s">
        <v>1750</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1750</v>
      </c>
      <c r="J183" s="8" t="s">
        <v>1750</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1750</v>
      </c>
      <c r="J184" s="8" t="s">
        <v>1750</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1750</v>
      </c>
      <c r="J185" s="8" t="s">
        <v>1750</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1750</v>
      </c>
      <c r="J186" s="8" t="s">
        <v>1750</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1750</v>
      </c>
      <c r="J187" s="8" t="s">
        <v>1750</v>
      </c>
      <c r="K187" s="25" t="s">
        <v>734</v>
      </c>
      <c r="L187" s="85" t="str">
        <f t="shared" si="57"/>
        <v>N/A</v>
      </c>
    </row>
    <row r="188" spans="1:12" ht="25" x14ac:dyDescent="0.25">
      <c r="A188" s="116" t="s">
        <v>1727</v>
      </c>
      <c r="B188" s="21" t="s">
        <v>213</v>
      </c>
      <c r="C188" s="22">
        <v>0</v>
      </c>
      <c r="D188" s="7" t="str">
        <f t="shared" si="54"/>
        <v>N/A</v>
      </c>
      <c r="E188" s="22">
        <v>0</v>
      </c>
      <c r="F188" s="7" t="str">
        <f t="shared" si="55"/>
        <v>N/A</v>
      </c>
      <c r="G188" s="22">
        <v>0</v>
      </c>
      <c r="H188" s="7" t="str">
        <f t="shared" si="56"/>
        <v>N/A</v>
      </c>
      <c r="I188" s="8" t="s">
        <v>1750</v>
      </c>
      <c r="J188" s="8" t="s">
        <v>1750</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1750</v>
      </c>
      <c r="J189" s="8" t="s">
        <v>1750</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1750</v>
      </c>
      <c r="J190" s="8" t="s">
        <v>1750</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1750</v>
      </c>
      <c r="J191" s="8" t="s">
        <v>1750</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1750</v>
      </c>
      <c r="J192" s="8" t="s">
        <v>1750</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1750</v>
      </c>
      <c r="J193" s="8" t="s">
        <v>1750</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1750</v>
      </c>
      <c r="J194" s="8" t="s">
        <v>1750</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0</v>
      </c>
      <c r="D201" s="7" t="str">
        <f t="shared" si="54"/>
        <v>N/A</v>
      </c>
      <c r="E201" s="1">
        <v>0</v>
      </c>
      <c r="F201" s="7" t="str">
        <f t="shared" si="55"/>
        <v>N/A</v>
      </c>
      <c r="G201" s="1">
        <v>0</v>
      </c>
      <c r="H201" s="7" t="str">
        <f t="shared" si="56"/>
        <v>N/A</v>
      </c>
      <c r="I201" s="8" t="s">
        <v>1750</v>
      </c>
      <c r="J201" s="8" t="s">
        <v>1750</v>
      </c>
      <c r="K201" s="25" t="s">
        <v>734</v>
      </c>
      <c r="L201" s="118" t="str">
        <f t="shared" si="57"/>
        <v>N/A</v>
      </c>
    </row>
    <row r="202" spans="1:12" x14ac:dyDescent="0.25">
      <c r="A202" s="116" t="s">
        <v>1033</v>
      </c>
      <c r="B202" s="21" t="s">
        <v>213</v>
      </c>
      <c r="C202" s="22">
        <v>0</v>
      </c>
      <c r="D202" s="7" t="str">
        <f t="shared" si="54"/>
        <v>N/A</v>
      </c>
      <c r="E202" s="22">
        <v>0</v>
      </c>
      <c r="F202" s="7" t="str">
        <f t="shared" si="55"/>
        <v>N/A</v>
      </c>
      <c r="G202" s="22">
        <v>0</v>
      </c>
      <c r="H202" s="7" t="str">
        <f t="shared" si="56"/>
        <v>N/A</v>
      </c>
      <c r="I202" s="8" t="s">
        <v>1750</v>
      </c>
      <c r="J202" s="8" t="s">
        <v>1750</v>
      </c>
      <c r="K202" s="25" t="s">
        <v>734</v>
      </c>
      <c r="L202" s="85" t="str">
        <f t="shared" si="57"/>
        <v>N/A</v>
      </c>
    </row>
    <row r="203" spans="1:12" x14ac:dyDescent="0.25">
      <c r="A203" s="116" t="s">
        <v>1034</v>
      </c>
      <c r="B203" s="21" t="s">
        <v>213</v>
      </c>
      <c r="C203" s="22">
        <v>0</v>
      </c>
      <c r="D203" s="7" t="str">
        <f t="shared" si="54"/>
        <v>N/A</v>
      </c>
      <c r="E203" s="22">
        <v>0</v>
      </c>
      <c r="F203" s="7" t="str">
        <f t="shared" si="55"/>
        <v>N/A</v>
      </c>
      <c r="G203" s="22">
        <v>0</v>
      </c>
      <c r="H203" s="7" t="str">
        <f t="shared" si="56"/>
        <v>N/A</v>
      </c>
      <c r="I203" s="8" t="s">
        <v>1750</v>
      </c>
      <c r="J203" s="8" t="s">
        <v>1750</v>
      </c>
      <c r="K203" s="25" t="s">
        <v>734</v>
      </c>
      <c r="L203" s="85" t="str">
        <f t="shared" si="57"/>
        <v>N/A</v>
      </c>
    </row>
    <row r="204" spans="1:12" x14ac:dyDescent="0.25">
      <c r="A204" s="116" t="s">
        <v>1035</v>
      </c>
      <c r="B204" s="21" t="s">
        <v>213</v>
      </c>
      <c r="C204" s="22">
        <v>0</v>
      </c>
      <c r="D204" s="7" t="str">
        <f t="shared" si="54"/>
        <v>N/A</v>
      </c>
      <c r="E204" s="22">
        <v>0</v>
      </c>
      <c r="F204" s="7" t="str">
        <f t="shared" si="55"/>
        <v>N/A</v>
      </c>
      <c r="G204" s="22">
        <v>0</v>
      </c>
      <c r="H204" s="7" t="str">
        <f t="shared" si="56"/>
        <v>N/A</v>
      </c>
      <c r="I204" s="8" t="s">
        <v>1750</v>
      </c>
      <c r="J204" s="8" t="s">
        <v>1750</v>
      </c>
      <c r="K204" s="25" t="s">
        <v>734</v>
      </c>
      <c r="L204" s="85" t="str">
        <f t="shared" si="57"/>
        <v>N/A</v>
      </c>
    </row>
    <row r="205" spans="1:12" x14ac:dyDescent="0.25">
      <c r="A205" s="116" t="s">
        <v>1036</v>
      </c>
      <c r="B205" s="21" t="s">
        <v>213</v>
      </c>
      <c r="C205" s="22">
        <v>0</v>
      </c>
      <c r="D205" s="7" t="str">
        <f t="shared" si="54"/>
        <v>N/A</v>
      </c>
      <c r="E205" s="22">
        <v>0</v>
      </c>
      <c r="F205" s="7" t="str">
        <f t="shared" si="55"/>
        <v>N/A</v>
      </c>
      <c r="G205" s="22">
        <v>0</v>
      </c>
      <c r="H205" s="7" t="str">
        <f t="shared" si="56"/>
        <v>N/A</v>
      </c>
      <c r="I205" s="8" t="s">
        <v>1750</v>
      </c>
      <c r="J205" s="8" t="s">
        <v>1750</v>
      </c>
      <c r="K205" s="25" t="s">
        <v>734</v>
      </c>
      <c r="L205" s="85" t="str">
        <f t="shared" si="57"/>
        <v>N/A</v>
      </c>
    </row>
    <row r="206" spans="1:12" ht="25" x14ac:dyDescent="0.25">
      <c r="A206" s="116" t="s">
        <v>1730</v>
      </c>
      <c r="B206" s="21" t="s">
        <v>213</v>
      </c>
      <c r="C206" s="22">
        <v>0</v>
      </c>
      <c r="D206" s="7" t="str">
        <f t="shared" si="54"/>
        <v>N/A</v>
      </c>
      <c r="E206" s="22">
        <v>0</v>
      </c>
      <c r="F206" s="7" t="str">
        <f t="shared" si="55"/>
        <v>N/A</v>
      </c>
      <c r="G206" s="22">
        <v>0</v>
      </c>
      <c r="H206" s="7" t="str">
        <f t="shared" si="56"/>
        <v>N/A</v>
      </c>
      <c r="I206" s="8" t="s">
        <v>1750</v>
      </c>
      <c r="J206" s="8" t="s">
        <v>1750</v>
      </c>
      <c r="K206" s="25" t="s">
        <v>734</v>
      </c>
      <c r="L206" s="85" t="str">
        <f t="shared" si="57"/>
        <v>N/A</v>
      </c>
    </row>
    <row r="207" spans="1:12" x14ac:dyDescent="0.25">
      <c r="A207" s="130" t="s">
        <v>1037</v>
      </c>
      <c r="B207" s="21" t="s">
        <v>213</v>
      </c>
      <c r="C207" s="22">
        <v>0</v>
      </c>
      <c r="D207" s="7" t="str">
        <f t="shared" si="54"/>
        <v>N/A</v>
      </c>
      <c r="E207" s="22">
        <v>0</v>
      </c>
      <c r="F207" s="7" t="str">
        <f t="shared" si="55"/>
        <v>N/A</v>
      </c>
      <c r="G207" s="22">
        <v>0</v>
      </c>
      <c r="H207" s="7" t="str">
        <f t="shared" si="56"/>
        <v>N/A</v>
      </c>
      <c r="I207" s="8" t="s">
        <v>1750</v>
      </c>
      <c r="J207" s="8" t="s">
        <v>1750</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1750</v>
      </c>
      <c r="J210" s="8" t="s">
        <v>1750</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1750</v>
      </c>
      <c r="J211" s="8" t="s">
        <v>1750</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1750</v>
      </c>
      <c r="J212" s="8" t="s">
        <v>1750</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1750</v>
      </c>
      <c r="J213" s="8" t="s">
        <v>1750</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1750</v>
      </c>
      <c r="J216" s="8" t="s">
        <v>1750</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1750</v>
      </c>
      <c r="J217" s="8" t="s">
        <v>1750</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1750</v>
      </c>
      <c r="J218" s="8" t="s">
        <v>1750</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1750</v>
      </c>
      <c r="J219" s="8" t="s">
        <v>1750</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1750</v>
      </c>
      <c r="J223" s="8" t="s">
        <v>1750</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1750</v>
      </c>
      <c r="J224" s="8" t="s">
        <v>1750</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0</v>
      </c>
      <c r="H230" s="7" t="str">
        <f t="shared" si="58"/>
        <v>N/A</v>
      </c>
      <c r="I230" s="8" t="s">
        <v>1750</v>
      </c>
      <c r="J230" s="8" t="s">
        <v>1750</v>
      </c>
      <c r="K230" s="25" t="s">
        <v>734</v>
      </c>
      <c r="L230" s="85" t="str">
        <f t="shared" si="59"/>
        <v>N/A</v>
      </c>
    </row>
    <row r="231" spans="1:12" x14ac:dyDescent="0.25">
      <c r="A231" s="117" t="s">
        <v>1057</v>
      </c>
      <c r="B231" s="21" t="s">
        <v>289</v>
      </c>
      <c r="C231" s="4" t="s">
        <v>1750</v>
      </c>
      <c r="D231" s="7" t="str">
        <f>IF($B231="N/A","N/A",IF(C231&lt;15,"Yes","No"))</f>
        <v>No</v>
      </c>
      <c r="E231" s="4" t="s">
        <v>1750</v>
      </c>
      <c r="F231" s="7" t="str">
        <f>IF($B231="N/A","N/A",IF(E231&lt;15,"Yes","No"))</f>
        <v>No</v>
      </c>
      <c r="G231" s="4" t="s">
        <v>1750</v>
      </c>
      <c r="H231" s="7" t="str">
        <f>IF($B231="N/A","N/A",IF(G231&lt;15,"Yes","No"))</f>
        <v>No</v>
      </c>
      <c r="I231" s="8" t="s">
        <v>1750</v>
      </c>
      <c r="J231" s="8" t="s">
        <v>1750</v>
      </c>
      <c r="K231" s="25" t="s">
        <v>734</v>
      </c>
      <c r="L231" s="85" t="str">
        <f t="shared" si="59"/>
        <v>N/A</v>
      </c>
    </row>
    <row r="232" spans="1:12" x14ac:dyDescent="0.25">
      <c r="A232" s="117" t="s">
        <v>1058</v>
      </c>
      <c r="B232" s="21" t="s">
        <v>213</v>
      </c>
      <c r="C232" s="22">
        <v>7068</v>
      </c>
      <c r="D232" s="7" t="str">
        <f t="shared" ref="D232" si="60">IF($B232="N/A","N/A",IF(C232&gt;10,"No",IF(C232&lt;-10,"No","Yes")))</f>
        <v>N/A</v>
      </c>
      <c r="E232" s="22">
        <v>7547</v>
      </c>
      <c r="F232" s="7" t="str">
        <f t="shared" ref="F232" si="61">IF($B232="N/A","N/A",IF(E232&gt;10,"No",IF(E232&lt;-10,"No","Yes")))</f>
        <v>N/A</v>
      </c>
      <c r="G232" s="22">
        <v>7793</v>
      </c>
      <c r="H232" s="7" t="str">
        <f t="shared" ref="H232" si="62">IF($B232="N/A","N/A",IF(G232&gt;10,"No",IF(G232&lt;-10,"No","Yes")))</f>
        <v>N/A</v>
      </c>
      <c r="I232" s="8">
        <v>6.7770000000000001</v>
      </c>
      <c r="J232" s="8">
        <v>3.26</v>
      </c>
      <c r="K232" s="25" t="s">
        <v>734</v>
      </c>
      <c r="L232" s="85" t="str">
        <f t="shared" si="59"/>
        <v>Yes</v>
      </c>
    </row>
    <row r="233" spans="1:12" x14ac:dyDescent="0.25">
      <c r="A233" s="117" t="s">
        <v>1059</v>
      </c>
      <c r="B233" s="21" t="s">
        <v>279</v>
      </c>
      <c r="C233" s="4">
        <v>100</v>
      </c>
      <c r="D233" s="7" t="str">
        <f>IF($B233="N/A","N/A",IF(C233&lt;10,"Yes","No"))</f>
        <v>No</v>
      </c>
      <c r="E233" s="4">
        <v>100</v>
      </c>
      <c r="F233" s="7" t="str">
        <f>IF($B233="N/A","N/A",IF(E233&lt;10,"Yes","No"))</f>
        <v>No</v>
      </c>
      <c r="G233" s="4">
        <v>100</v>
      </c>
      <c r="H233" s="7" t="str">
        <f>IF($B233="N/A","N/A",IF(G233&lt;10,"Yes","No"))</f>
        <v>No</v>
      </c>
      <c r="I233" s="8">
        <v>0</v>
      </c>
      <c r="J233" s="8">
        <v>0</v>
      </c>
      <c r="K233" s="25" t="s">
        <v>734</v>
      </c>
      <c r="L233" s="85" t="str">
        <f t="shared" si="59"/>
        <v>Yes</v>
      </c>
    </row>
    <row r="234" spans="1:12" x14ac:dyDescent="0.25">
      <c r="A234" s="108" t="s">
        <v>72</v>
      </c>
      <c r="B234" s="21" t="s">
        <v>213</v>
      </c>
      <c r="C234" s="4" t="s">
        <v>1750</v>
      </c>
      <c r="D234" s="7" t="str">
        <f t="shared" si="54"/>
        <v>N/A</v>
      </c>
      <c r="E234" s="4" t="s">
        <v>1750</v>
      </c>
      <c r="F234" s="7" t="str">
        <f t="shared" si="55"/>
        <v>N/A</v>
      </c>
      <c r="G234" s="4" t="s">
        <v>1750</v>
      </c>
      <c r="H234" s="7" t="str">
        <f>IF($B234="N/A","N/A",IF(G234&gt;10,"No",IF(G234&lt;-10,"No","Yes")))</f>
        <v>N/A</v>
      </c>
      <c r="I234" s="8" t="s">
        <v>1750</v>
      </c>
      <c r="J234" s="8" t="s">
        <v>1750</v>
      </c>
      <c r="K234" s="25" t="s">
        <v>734</v>
      </c>
      <c r="L234" s="85" t="str">
        <f t="shared" si="59"/>
        <v>N/A</v>
      </c>
    </row>
    <row r="235" spans="1:12" ht="25" x14ac:dyDescent="0.25">
      <c r="A235" s="117" t="s">
        <v>1060</v>
      </c>
      <c r="B235" s="21" t="s">
        <v>289</v>
      </c>
      <c r="C235" s="5" t="s">
        <v>1750</v>
      </c>
      <c r="D235" s="7" t="str">
        <f>IF($B235="N/A","N/A",IF(C235&lt;15,"Yes","No"))</f>
        <v>No</v>
      </c>
      <c r="E235" s="5" t="s">
        <v>1750</v>
      </c>
      <c r="F235" s="7" t="str">
        <f>IF($B235="N/A","N/A",IF(E235&lt;15,"Yes","No"))</f>
        <v>No</v>
      </c>
      <c r="G235" s="5" t="s">
        <v>1750</v>
      </c>
      <c r="H235" s="7" t="str">
        <f>IF($B235="N/A","N/A",IF(G235&lt;15,"Yes","No"))</f>
        <v>No</v>
      </c>
      <c r="I235" s="8" t="s">
        <v>1750</v>
      </c>
      <c r="J235" s="8" t="s">
        <v>1750</v>
      </c>
      <c r="K235" s="25" t="s">
        <v>734</v>
      </c>
      <c r="L235" s="85" t="str">
        <f t="shared" si="59"/>
        <v>N/A</v>
      </c>
    </row>
    <row r="236" spans="1:12" ht="25" x14ac:dyDescent="0.25">
      <c r="A236" s="117" t="s">
        <v>152</v>
      </c>
      <c r="B236" s="21" t="s">
        <v>213</v>
      </c>
      <c r="C236" s="22">
        <v>0</v>
      </c>
      <c r="D236" s="7" t="str">
        <f>IF($B236="N/A","N/A",IF(C236&gt;10,"No",IF(C236&lt;-10,"No","Yes")))</f>
        <v>N/A</v>
      </c>
      <c r="E236" s="22">
        <v>0</v>
      </c>
      <c r="F236" s="7" t="str">
        <f>IF($B236="N/A","N/A",IF(E236&gt;10,"No",IF(E236&lt;-10,"No","Yes")))</f>
        <v>N/A</v>
      </c>
      <c r="G236" s="22">
        <v>0</v>
      </c>
      <c r="H236" s="7" t="str">
        <f>IF($B236="N/A","N/A",IF(G236&gt;10,"No",IF(G236&lt;-10,"No","Yes")))</f>
        <v>N/A</v>
      </c>
      <c r="I236" s="8" t="s">
        <v>1750</v>
      </c>
      <c r="J236" s="8" t="s">
        <v>1750</v>
      </c>
      <c r="K236" s="25" t="s">
        <v>734</v>
      </c>
      <c r="L236" s="85" t="str">
        <f>IF(J236="Div by 0", "N/A", IF(K236="N/A","N/A", IF(J236&gt;VALUE(MID(K236,1,2)), "No", IF(J236&lt;-1*VALUE(MID(K236,1,2)), "No", "Yes"))))</f>
        <v>N/A</v>
      </c>
    </row>
    <row r="237" spans="1:12" x14ac:dyDescent="0.25">
      <c r="A237" s="117" t="s">
        <v>1061</v>
      </c>
      <c r="B237" s="21" t="s">
        <v>213</v>
      </c>
      <c r="C237" s="22">
        <v>7068</v>
      </c>
      <c r="D237" s="7" t="str">
        <f t="shared" ref="D237:D242" si="63">IF($B237="N/A","N/A",IF(C237&gt;10,"No",IF(C237&lt;-10,"No","Yes")))</f>
        <v>N/A</v>
      </c>
      <c r="E237" s="22">
        <v>7547</v>
      </c>
      <c r="F237" s="7" t="str">
        <f t="shared" ref="F237:F242" si="64">IF($B237="N/A","N/A",IF(E237&gt;10,"No",IF(E237&lt;-10,"No","Yes")))</f>
        <v>N/A</v>
      </c>
      <c r="G237" s="22">
        <v>7793</v>
      </c>
      <c r="H237" s="7" t="str">
        <f>IF($B237="N/A","N/A",IF(G237&gt;10,"No",IF(G237&lt;-10,"No","Yes")))</f>
        <v>N/A</v>
      </c>
      <c r="I237" s="8">
        <v>6.7770000000000001</v>
      </c>
      <c r="J237" s="8">
        <v>3.26</v>
      </c>
      <c r="K237" s="25" t="s">
        <v>734</v>
      </c>
      <c r="L237" s="85" t="str">
        <f>IF(J237="Div by 0", "N/A", IF(OR(J237="N/A",K237="N/A"),"N/A", IF(J237&gt;VALUE(MID(K237,1,2)), "No", IF(J237&lt;-1*VALUE(MID(K237,1,2)), "No", "Yes"))))</f>
        <v>Yes</v>
      </c>
    </row>
    <row r="238" spans="1:12" ht="25" x14ac:dyDescent="0.25">
      <c r="A238" s="117" t="s">
        <v>1062</v>
      </c>
      <c r="B238" s="21" t="s">
        <v>213</v>
      </c>
      <c r="C238" s="4" t="s">
        <v>1750</v>
      </c>
      <c r="D238" s="7" t="str">
        <f t="shared" si="63"/>
        <v>N/A</v>
      </c>
      <c r="E238" s="4" t="s">
        <v>1750</v>
      </c>
      <c r="F238" s="7" t="str">
        <f t="shared" si="64"/>
        <v>N/A</v>
      </c>
      <c r="G238" s="4" t="s">
        <v>1750</v>
      </c>
      <c r="H238" s="7" t="str">
        <f t="shared" ref="H238:H242" si="65">IF($B238="N/A","N/A",IF(G238&gt;10,"No",IF(G238&lt;-10,"No","Yes")))</f>
        <v>N/A</v>
      </c>
      <c r="I238" s="8" t="s">
        <v>1750</v>
      </c>
      <c r="J238" s="8" t="s">
        <v>1750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1750</v>
      </c>
      <c r="J239" s="8" t="s">
        <v>1750</v>
      </c>
      <c r="K239" s="25" t="s">
        <v>213</v>
      </c>
      <c r="L239" s="85" t="str">
        <f t="shared" si="66"/>
        <v>N/A</v>
      </c>
    </row>
    <row r="240" spans="1:12" ht="25" x14ac:dyDescent="0.25">
      <c r="A240" s="117" t="s">
        <v>1064</v>
      </c>
      <c r="B240" s="21" t="s">
        <v>213</v>
      </c>
      <c r="C240" s="4" t="s">
        <v>1750</v>
      </c>
      <c r="D240" s="7" t="str">
        <f t="shared" si="63"/>
        <v>N/A</v>
      </c>
      <c r="E240" s="4" t="s">
        <v>1750</v>
      </c>
      <c r="F240" s="7" t="str">
        <f t="shared" si="64"/>
        <v>N/A</v>
      </c>
      <c r="G240" s="4" t="s">
        <v>1750</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1750</v>
      </c>
      <c r="J241" s="8" t="s">
        <v>1750</v>
      </c>
      <c r="K241" s="25" t="s">
        <v>213</v>
      </c>
      <c r="L241" s="85" t="str">
        <f t="shared" si="66"/>
        <v>N/A</v>
      </c>
    </row>
    <row r="242" spans="1:12" ht="25" x14ac:dyDescent="0.25">
      <c r="A242" s="117" t="s">
        <v>1066</v>
      </c>
      <c r="B242" s="21" t="s">
        <v>213</v>
      </c>
      <c r="C242" s="4" t="s">
        <v>1750</v>
      </c>
      <c r="D242" s="7" t="str">
        <f t="shared" si="63"/>
        <v>N/A</v>
      </c>
      <c r="E242" s="4" t="s">
        <v>1750</v>
      </c>
      <c r="F242" s="7" t="str">
        <f t="shared" si="64"/>
        <v>N/A</v>
      </c>
      <c r="G242" s="4" t="s">
        <v>1750</v>
      </c>
      <c r="H242" s="7" t="str">
        <f t="shared" si="65"/>
        <v>N/A</v>
      </c>
      <c r="I242" s="8" t="s">
        <v>1750</v>
      </c>
      <c r="J242" s="8" t="s">
        <v>1750</v>
      </c>
      <c r="K242" s="25" t="s">
        <v>213</v>
      </c>
      <c r="L242" s="85" t="str">
        <f t="shared" si="66"/>
        <v>N/A</v>
      </c>
    </row>
    <row r="243" spans="1:12" x14ac:dyDescent="0.25">
      <c r="A243" s="130" t="s">
        <v>1067</v>
      </c>
      <c r="B243" s="21" t="s">
        <v>213</v>
      </c>
      <c r="C243" s="22">
        <v>179423</v>
      </c>
      <c r="D243" s="7" t="str">
        <f>IF($B243="N/A","N/A",IF(C243&gt;10,"No",IF(C243&lt;-10,"No","Yes")))</f>
        <v>N/A</v>
      </c>
      <c r="E243" s="22">
        <v>171707</v>
      </c>
      <c r="F243" s="7" t="str">
        <f>IF($B243="N/A","N/A",IF(E243&gt;10,"No",IF(E243&lt;-10,"No","Yes")))</f>
        <v>N/A</v>
      </c>
      <c r="G243" s="22">
        <v>175020</v>
      </c>
      <c r="H243" s="7" t="str">
        <f>IF($B243="N/A","N/A",IF(G243&gt;10,"No",IF(G243&lt;-10,"No","Yes")))</f>
        <v>N/A</v>
      </c>
      <c r="I243" s="8">
        <v>-4.3</v>
      </c>
      <c r="J243" s="8">
        <v>1.929</v>
      </c>
      <c r="K243" s="25" t="s">
        <v>734</v>
      </c>
      <c r="L243" s="85" t="str">
        <f t="shared" ref="L243:L276" si="67">IF(J243="Div by 0", "N/A", IF(K243="N/A","N/A", IF(J243&gt;VALUE(MID(K243,1,2)), "No", IF(J243&lt;-1*VALUE(MID(K243,1,2)), "No", "Yes"))))</f>
        <v>Yes</v>
      </c>
    </row>
    <row r="244" spans="1:12" x14ac:dyDescent="0.25">
      <c r="A244" s="108" t="s">
        <v>1068</v>
      </c>
      <c r="B244" s="21" t="s">
        <v>213</v>
      </c>
      <c r="C244" s="4">
        <v>76.109049134000003</v>
      </c>
      <c r="D244" s="7" t="str">
        <f>IF($B244="N/A","N/A",IF(C244&gt;10,"No",IF(C244&lt;-10,"No","Yes")))</f>
        <v>N/A</v>
      </c>
      <c r="E244" s="4">
        <v>74.966329235000003</v>
      </c>
      <c r="F244" s="7" t="str">
        <f>IF($B244="N/A","N/A",IF(E244&gt;10,"No",IF(E244&lt;-10,"No","Yes")))</f>
        <v>N/A</v>
      </c>
      <c r="G244" s="4">
        <v>76.340694006000007</v>
      </c>
      <c r="H244" s="7" t="str">
        <f>IF($B244="N/A","N/A",IF(G244&gt;10,"No",IF(G244&lt;-10,"No","Yes")))</f>
        <v>N/A</v>
      </c>
      <c r="I244" s="8">
        <v>-1.5</v>
      </c>
      <c r="J244" s="8">
        <v>1.833</v>
      </c>
      <c r="K244" s="25" t="s">
        <v>734</v>
      </c>
      <c r="L244" s="85" t="str">
        <f t="shared" si="67"/>
        <v>Yes</v>
      </c>
    </row>
    <row r="245" spans="1:12" x14ac:dyDescent="0.25">
      <c r="A245" s="108" t="s">
        <v>1069</v>
      </c>
      <c r="B245" s="21" t="s">
        <v>213</v>
      </c>
      <c r="C245" s="4">
        <v>65.776477739000001</v>
      </c>
      <c r="D245" s="7" t="str">
        <f>IF($B245="N/A","N/A",IF(C245&gt;10,"No",IF(C245&lt;-10,"No","Yes")))</f>
        <v>N/A</v>
      </c>
      <c r="E245" s="4">
        <v>63.497831437999999</v>
      </c>
      <c r="F245" s="7" t="str">
        <f>IF($B245="N/A","N/A",IF(E245&gt;10,"No",IF(E245&lt;-10,"No","Yes")))</f>
        <v>N/A</v>
      </c>
      <c r="G245" s="4">
        <v>58.114207628000003</v>
      </c>
      <c r="H245" s="7" t="str">
        <f>IF($B245="N/A","N/A",IF(G245&gt;10,"No",IF(G245&lt;-10,"No","Yes")))</f>
        <v>N/A</v>
      </c>
      <c r="I245" s="8">
        <v>-3.46</v>
      </c>
      <c r="J245" s="8">
        <v>-8.48</v>
      </c>
      <c r="K245" s="25" t="s">
        <v>734</v>
      </c>
      <c r="L245" s="85" t="str">
        <f t="shared" si="67"/>
        <v>Yes</v>
      </c>
    </row>
    <row r="246" spans="1:12" x14ac:dyDescent="0.25">
      <c r="A246" s="108" t="s">
        <v>1070</v>
      </c>
      <c r="B246" s="21" t="s">
        <v>213</v>
      </c>
      <c r="C246" s="4">
        <v>89.072049008999997</v>
      </c>
      <c r="D246" s="7" t="str">
        <f t="shared" ref="D246:D274" si="68">IF($B246="N/A","N/A",IF(C246&gt;10,"No",IF(C246&lt;-10,"No","Yes")))</f>
        <v>N/A</v>
      </c>
      <c r="E246" s="4">
        <v>87.624168671000007</v>
      </c>
      <c r="F246" s="7" t="str">
        <f t="shared" ref="F246:F274" si="69">IF($B246="N/A","N/A",IF(E246&gt;10,"No",IF(E246&lt;-10,"No","Yes")))</f>
        <v>N/A</v>
      </c>
      <c r="G246" s="4">
        <v>87.802101808000003</v>
      </c>
      <c r="H246" s="7" t="str">
        <f t="shared" ref="H246:H274" si="70">IF($B246="N/A","N/A",IF(G246&gt;10,"No",IF(G246&lt;-10,"No","Yes")))</f>
        <v>N/A</v>
      </c>
      <c r="I246" s="8">
        <v>-1.63</v>
      </c>
      <c r="J246" s="8">
        <v>0.2031</v>
      </c>
      <c r="K246" s="25" t="s">
        <v>734</v>
      </c>
      <c r="L246" s="85" t="str">
        <f t="shared" si="67"/>
        <v>Yes</v>
      </c>
    </row>
    <row r="247" spans="1:12" x14ac:dyDescent="0.25">
      <c r="A247" s="108" t="s">
        <v>1071</v>
      </c>
      <c r="B247" s="21" t="s">
        <v>213</v>
      </c>
      <c r="C247" s="4">
        <v>97.244198463999993</v>
      </c>
      <c r="D247" s="7" t="str">
        <f t="shared" si="68"/>
        <v>N/A</v>
      </c>
      <c r="E247" s="4">
        <v>85.498912727000004</v>
      </c>
      <c r="F247" s="7" t="str">
        <f t="shared" si="69"/>
        <v>N/A</v>
      </c>
      <c r="G247" s="4">
        <v>84.517902641999996</v>
      </c>
      <c r="H247" s="7" t="str">
        <f t="shared" si="70"/>
        <v>N/A</v>
      </c>
      <c r="I247" s="8">
        <v>-12.1</v>
      </c>
      <c r="J247" s="8">
        <v>-1.1499999999999999</v>
      </c>
      <c r="K247" s="25" t="s">
        <v>734</v>
      </c>
      <c r="L247" s="85" t="str">
        <f t="shared" si="67"/>
        <v>Yes</v>
      </c>
    </row>
    <row r="248" spans="1:12" x14ac:dyDescent="0.25">
      <c r="A248" s="108" t="s">
        <v>1072</v>
      </c>
      <c r="B248" s="21" t="s">
        <v>213</v>
      </c>
      <c r="C248" s="4">
        <v>7.0225110499999993E-2</v>
      </c>
      <c r="D248" s="7" t="str">
        <f t="shared" si="68"/>
        <v>N/A</v>
      </c>
      <c r="E248" s="4">
        <v>0</v>
      </c>
      <c r="F248" s="7" t="str">
        <f t="shared" si="69"/>
        <v>N/A</v>
      </c>
      <c r="G248" s="4">
        <v>0</v>
      </c>
      <c r="H248" s="7" t="str">
        <f t="shared" si="70"/>
        <v>N/A</v>
      </c>
      <c r="I248" s="8">
        <v>-100</v>
      </c>
      <c r="J248" s="8" t="s">
        <v>1750</v>
      </c>
      <c r="K248" s="25" t="s">
        <v>734</v>
      </c>
      <c r="L248" s="85" t="str">
        <f t="shared" si="67"/>
        <v>N/A</v>
      </c>
    </row>
    <row r="249" spans="1:12" x14ac:dyDescent="0.25">
      <c r="A249" s="130" t="s">
        <v>1073</v>
      </c>
      <c r="B249" s="21" t="s">
        <v>213</v>
      </c>
      <c r="C249" s="22">
        <v>0</v>
      </c>
      <c r="D249" s="7" t="str">
        <f t="shared" si="68"/>
        <v>N/A</v>
      </c>
      <c r="E249" s="22">
        <v>0</v>
      </c>
      <c r="F249" s="7" t="str">
        <f t="shared" si="69"/>
        <v>N/A</v>
      </c>
      <c r="G249" s="22">
        <v>0</v>
      </c>
      <c r="H249" s="7" t="str">
        <f t="shared" si="70"/>
        <v>N/A</v>
      </c>
      <c r="I249" s="8" t="s">
        <v>1750</v>
      </c>
      <c r="J249" s="8" t="s">
        <v>1750</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1750</v>
      </c>
      <c r="J250" s="8" t="s">
        <v>1750</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1750</v>
      </c>
      <c r="J251" s="8" t="s">
        <v>1750</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1750</v>
      </c>
      <c r="J252" s="8" t="s">
        <v>1750</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1750</v>
      </c>
      <c r="J253" s="8" t="s">
        <v>1750</v>
      </c>
      <c r="K253" s="25" t="s">
        <v>734</v>
      </c>
      <c r="L253" s="85" t="str">
        <f t="shared" si="67"/>
        <v>N/A</v>
      </c>
    </row>
    <row r="254" spans="1:12" x14ac:dyDescent="0.25">
      <c r="A254" s="108" t="s">
        <v>1078</v>
      </c>
      <c r="B254" s="21" t="s">
        <v>213</v>
      </c>
      <c r="C254" s="4" t="s">
        <v>1750</v>
      </c>
      <c r="D254" s="7" t="str">
        <f t="shared" si="68"/>
        <v>N/A</v>
      </c>
      <c r="E254" s="4" t="s">
        <v>1750</v>
      </c>
      <c r="F254" s="7" t="str">
        <f t="shared" si="69"/>
        <v>N/A</v>
      </c>
      <c r="G254" s="4" t="s">
        <v>1750</v>
      </c>
      <c r="H254" s="7" t="str">
        <f t="shared" si="70"/>
        <v>N/A</v>
      </c>
      <c r="I254" s="8" t="s">
        <v>1750</v>
      </c>
      <c r="J254" s="8" t="s">
        <v>1750</v>
      </c>
      <c r="K254" s="25" t="s">
        <v>734</v>
      </c>
      <c r="L254" s="85" t="str">
        <f t="shared" si="67"/>
        <v>N/A</v>
      </c>
    </row>
    <row r="255" spans="1:12" x14ac:dyDescent="0.25">
      <c r="A255" s="108" t="s">
        <v>1079</v>
      </c>
      <c r="B255" s="21" t="s">
        <v>213</v>
      </c>
      <c r="C255" s="4" t="s">
        <v>1750</v>
      </c>
      <c r="D255" s="7" t="str">
        <f t="shared" si="68"/>
        <v>N/A</v>
      </c>
      <c r="E255" s="4" t="s">
        <v>1750</v>
      </c>
      <c r="F255" s="7" t="str">
        <f t="shared" si="69"/>
        <v>N/A</v>
      </c>
      <c r="G255" s="4" t="s">
        <v>1750</v>
      </c>
      <c r="H255" s="7" t="str">
        <f t="shared" si="70"/>
        <v>N/A</v>
      </c>
      <c r="I255" s="8" t="s">
        <v>1750</v>
      </c>
      <c r="J255" s="8" t="s">
        <v>1750</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1750</v>
      </c>
      <c r="J263" s="8" t="s">
        <v>1750</v>
      </c>
      <c r="K263" s="25" t="s">
        <v>734</v>
      </c>
      <c r="L263" s="85" t="str">
        <f t="shared" si="67"/>
        <v>N/A</v>
      </c>
    </row>
    <row r="264" spans="1:12" x14ac:dyDescent="0.25">
      <c r="A264" s="130" t="s">
        <v>1088</v>
      </c>
      <c r="B264" s="21" t="s">
        <v>213</v>
      </c>
      <c r="C264" s="22">
        <v>15207</v>
      </c>
      <c r="D264" s="7" t="str">
        <f t="shared" si="68"/>
        <v>N/A</v>
      </c>
      <c r="E264" s="22">
        <v>14266</v>
      </c>
      <c r="F264" s="7" t="str">
        <f t="shared" si="69"/>
        <v>N/A</v>
      </c>
      <c r="G264" s="22">
        <v>13434</v>
      </c>
      <c r="H264" s="7" t="str">
        <f t="shared" si="70"/>
        <v>N/A</v>
      </c>
      <c r="I264" s="8">
        <v>-6.19</v>
      </c>
      <c r="J264" s="8">
        <v>-5.83</v>
      </c>
      <c r="K264" s="25" t="s">
        <v>734</v>
      </c>
      <c r="L264" s="85" t="str">
        <f t="shared" si="67"/>
        <v>Yes</v>
      </c>
    </row>
    <row r="265" spans="1:12" x14ac:dyDescent="0.25">
      <c r="A265" s="108" t="s">
        <v>1089</v>
      </c>
      <c r="B265" s="21" t="s">
        <v>213</v>
      </c>
      <c r="C265" s="4">
        <v>52.651113467999998</v>
      </c>
      <c r="D265" s="7" t="str">
        <f t="shared" si="68"/>
        <v>N/A</v>
      </c>
      <c r="E265" s="4">
        <v>49.658947734000002</v>
      </c>
      <c r="F265" s="7" t="str">
        <f t="shared" si="69"/>
        <v>N/A</v>
      </c>
      <c r="G265" s="4">
        <v>54.719408932</v>
      </c>
      <c r="H265" s="7" t="str">
        <f t="shared" si="70"/>
        <v>N/A</v>
      </c>
      <c r="I265" s="8">
        <v>-5.68</v>
      </c>
      <c r="J265" s="8">
        <v>10.19</v>
      </c>
      <c r="K265" s="25" t="s">
        <v>734</v>
      </c>
      <c r="L265" s="85" t="str">
        <f t="shared" si="67"/>
        <v>Yes</v>
      </c>
    </row>
    <row r="266" spans="1:12" x14ac:dyDescent="0.25">
      <c r="A266" s="108" t="s">
        <v>1090</v>
      </c>
      <c r="B266" s="21" t="s">
        <v>213</v>
      </c>
      <c r="C266" s="4">
        <v>12.452514815000001</v>
      </c>
      <c r="D266" s="7" t="str">
        <f t="shared" si="68"/>
        <v>N/A</v>
      </c>
      <c r="E266" s="4">
        <v>11.038174501</v>
      </c>
      <c r="F266" s="7" t="str">
        <f t="shared" si="69"/>
        <v>N/A</v>
      </c>
      <c r="G266" s="4">
        <v>1.0103938051000001</v>
      </c>
      <c r="H266" s="7" t="str">
        <f t="shared" si="70"/>
        <v>N/A</v>
      </c>
      <c r="I266" s="8">
        <v>-11.4</v>
      </c>
      <c r="J266" s="8">
        <v>-90.8</v>
      </c>
      <c r="K266" s="25" t="s">
        <v>734</v>
      </c>
      <c r="L266" s="85" t="str">
        <f t="shared" si="67"/>
        <v>No</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1.4927258299999999E-2</v>
      </c>
      <c r="D268" s="7" t="str">
        <f t="shared" si="68"/>
        <v>N/A</v>
      </c>
      <c r="E268" s="4">
        <v>1.23299034E-2</v>
      </c>
      <c r="F268" s="7" t="str">
        <f t="shared" si="69"/>
        <v>N/A</v>
      </c>
      <c r="G268" s="4">
        <v>7.8226275000000001E-3</v>
      </c>
      <c r="H268" s="7" t="str">
        <f t="shared" si="70"/>
        <v>N/A</v>
      </c>
      <c r="I268" s="8">
        <v>-17.399999999999999</v>
      </c>
      <c r="J268" s="8">
        <v>-36.6</v>
      </c>
      <c r="K268" s="25" t="s">
        <v>734</v>
      </c>
      <c r="L268" s="85" t="str">
        <f t="shared" si="67"/>
        <v>No</v>
      </c>
    </row>
    <row r="269" spans="1:12" x14ac:dyDescent="0.25">
      <c r="A269" s="108" t="s">
        <v>1093</v>
      </c>
      <c r="B269" s="21" t="s">
        <v>213</v>
      </c>
      <c r="C269" s="4">
        <v>6.5759190000000004E-3</v>
      </c>
      <c r="D269" s="7" t="str">
        <f t="shared" si="68"/>
        <v>N/A</v>
      </c>
      <c r="E269" s="4">
        <v>0</v>
      </c>
      <c r="F269" s="7" t="str">
        <f t="shared" si="69"/>
        <v>N/A</v>
      </c>
      <c r="G269" s="4">
        <v>0</v>
      </c>
      <c r="H269" s="7" t="str">
        <f t="shared" si="70"/>
        <v>N/A</v>
      </c>
      <c r="I269" s="8">
        <v>-100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0</v>
      </c>
      <c r="D271" s="7" t="str">
        <f t="shared" si="68"/>
        <v>N/A</v>
      </c>
      <c r="E271" s="22">
        <v>0</v>
      </c>
      <c r="F271" s="7" t="str">
        <f t="shared" si="69"/>
        <v>N/A</v>
      </c>
      <c r="G271" s="22">
        <v>205748</v>
      </c>
      <c r="H271" s="7" t="str">
        <f t="shared" si="70"/>
        <v>N/A</v>
      </c>
      <c r="I271" s="8" t="s">
        <v>1750</v>
      </c>
      <c r="J271" s="8" t="s">
        <v>1750</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1750</v>
      </c>
      <c r="J273" s="8" t="s">
        <v>1750</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1750</v>
      </c>
      <c r="J274" s="8" t="s">
        <v>1750</v>
      </c>
      <c r="K274" s="25" t="s">
        <v>734</v>
      </c>
      <c r="L274" s="85" t="str">
        <f t="shared" si="67"/>
        <v>N/A</v>
      </c>
    </row>
    <row r="275" spans="1:12" x14ac:dyDescent="0.25">
      <c r="A275" s="108" t="s">
        <v>154</v>
      </c>
      <c r="B275" s="25" t="s">
        <v>217</v>
      </c>
      <c r="C275" s="1">
        <v>2</v>
      </c>
      <c r="D275" s="7" t="str">
        <f t="shared" ref="D275:D276" si="71">IF($B275="N/A","N/A",IF(C275&gt;0,"No",IF(C275&lt;0,"No","Yes")))</f>
        <v>No</v>
      </c>
      <c r="E275" s="1">
        <v>1</v>
      </c>
      <c r="F275" s="7" t="str">
        <f t="shared" ref="F275:F276" si="72">IF($B275="N/A","N/A",IF(E275&gt;0,"No",IF(E275&lt;0,"No","Yes")))</f>
        <v>No</v>
      </c>
      <c r="G275" s="1">
        <v>9</v>
      </c>
      <c r="H275" s="7" t="str">
        <f t="shared" ref="H275:H276" si="73">IF($B275="N/A","N/A",IF(G275&gt;0,"No",IF(G275&lt;0,"No","Yes")))</f>
        <v>No</v>
      </c>
      <c r="I275" s="8">
        <v>-50</v>
      </c>
      <c r="J275" s="8">
        <v>800</v>
      </c>
      <c r="K275" s="25" t="s">
        <v>734</v>
      </c>
      <c r="L275" s="85" t="str">
        <f t="shared" si="67"/>
        <v>No</v>
      </c>
    </row>
    <row r="276" spans="1:12" x14ac:dyDescent="0.25">
      <c r="A276" s="108" t="s">
        <v>155</v>
      </c>
      <c r="B276" s="25" t="s">
        <v>217</v>
      </c>
      <c r="C276" s="1">
        <v>0</v>
      </c>
      <c r="D276" s="7" t="str">
        <f t="shared" si="71"/>
        <v>Yes</v>
      </c>
      <c r="E276" s="1">
        <v>0</v>
      </c>
      <c r="F276" s="7" t="str">
        <f t="shared" si="72"/>
        <v>Yes</v>
      </c>
      <c r="G276" s="1">
        <v>1</v>
      </c>
      <c r="H276" s="7" t="str">
        <f t="shared" si="73"/>
        <v>No</v>
      </c>
      <c r="I276" s="8" t="s">
        <v>1750</v>
      </c>
      <c r="J276" s="8" t="s">
        <v>1750</v>
      </c>
      <c r="K276" s="25" t="s">
        <v>734</v>
      </c>
      <c r="L276" s="85" t="str">
        <f t="shared" si="67"/>
        <v>N/A</v>
      </c>
    </row>
    <row r="277" spans="1:12" x14ac:dyDescent="0.25">
      <c r="A277" s="117" t="s">
        <v>688</v>
      </c>
      <c r="B277" s="1" t="s">
        <v>213</v>
      </c>
      <c r="C277" s="1">
        <v>171389</v>
      </c>
      <c r="D277" s="7" t="str">
        <f t="shared" ref="D277:D284" si="74">IF($B277="N/A","N/A",IF(C277&gt;10,"No",IF(C277&lt;-10,"No","Yes")))</f>
        <v>N/A</v>
      </c>
      <c r="E277" s="1">
        <v>185536</v>
      </c>
      <c r="F277" s="7" t="str">
        <f t="shared" ref="F277:F278" si="75">IF($B277="N/A","N/A",IF(E277&gt;10,"No",IF(E277&lt;-10,"No","Yes")))</f>
        <v>N/A</v>
      </c>
      <c r="G277" s="1">
        <v>199653</v>
      </c>
      <c r="H277" s="7" t="str">
        <f t="shared" ref="H277:H278" si="76">IF($B277="N/A","N/A",IF(G277&gt;10,"No",IF(G277&lt;-10,"No","Yes")))</f>
        <v>N/A</v>
      </c>
      <c r="I277" s="8">
        <v>8.2539999999999996</v>
      </c>
      <c r="J277" s="8">
        <v>7.609</v>
      </c>
      <c r="K277" s="1" t="s">
        <v>213</v>
      </c>
      <c r="L277" s="85" t="str">
        <f t="shared" ref="L277:L278" si="77">IF(J277="Div by 0", "N/A", IF(K277="N/A","N/A", IF(J277&gt;VALUE(MID(K277,1,2)), "No", IF(J277&lt;-1*VALUE(MID(K277,1,2)), "No", "Yes"))))</f>
        <v>N/A</v>
      </c>
    </row>
    <row r="278" spans="1:12" x14ac:dyDescent="0.25">
      <c r="A278" s="117" t="s">
        <v>689</v>
      </c>
      <c r="B278" s="1" t="s">
        <v>213</v>
      </c>
      <c r="C278" s="1">
        <v>137626.75</v>
      </c>
      <c r="D278" s="7" t="str">
        <f t="shared" si="74"/>
        <v>N/A</v>
      </c>
      <c r="E278" s="1">
        <v>163592.83332999999</v>
      </c>
      <c r="F278" s="7" t="str">
        <f t="shared" si="75"/>
        <v>N/A</v>
      </c>
      <c r="G278" s="1">
        <v>181626.66667000001</v>
      </c>
      <c r="H278" s="7" t="str">
        <f t="shared" si="76"/>
        <v>N/A</v>
      </c>
      <c r="I278" s="8">
        <v>18.87</v>
      </c>
      <c r="J278" s="8">
        <v>11.02</v>
      </c>
      <c r="K278" s="1" t="s">
        <v>213</v>
      </c>
      <c r="L278" s="85" t="str">
        <f t="shared" si="77"/>
        <v>N/A</v>
      </c>
    </row>
    <row r="279" spans="1:12" x14ac:dyDescent="0.25">
      <c r="A279" s="117"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1750</v>
      </c>
      <c r="J279" s="8" t="s">
        <v>1750</v>
      </c>
      <c r="K279" s="1" t="s">
        <v>213</v>
      </c>
      <c r="L279" s="85" t="str">
        <f t="shared" ref="L279:L285" si="80">IF(J279="Div by 0", "N/A", IF(K279="N/A","N/A", IF(J279&gt;VALUE(MID(K279,1,2)), "No", IF(J279&lt;-1*VALUE(MID(K279,1,2)), "No", "Yes"))))</f>
        <v>N/A</v>
      </c>
    </row>
    <row r="280" spans="1:12" x14ac:dyDescent="0.25">
      <c r="A280" s="117" t="s">
        <v>691</v>
      </c>
      <c r="B280" s="1" t="s">
        <v>213</v>
      </c>
      <c r="C280" s="1">
        <v>0</v>
      </c>
      <c r="D280" s="7" t="str">
        <f t="shared" si="74"/>
        <v>N/A</v>
      </c>
      <c r="E280" s="1">
        <v>0</v>
      </c>
      <c r="F280" s="7" t="str">
        <f t="shared" si="78"/>
        <v>N/A</v>
      </c>
      <c r="G280" s="1">
        <v>0</v>
      </c>
      <c r="H280" s="7" t="str">
        <f t="shared" si="79"/>
        <v>N/A</v>
      </c>
      <c r="I280" s="8" t="s">
        <v>1750</v>
      </c>
      <c r="J280" s="8" t="s">
        <v>1750</v>
      </c>
      <c r="K280" s="1" t="s">
        <v>213</v>
      </c>
      <c r="L280" s="85" t="str">
        <f t="shared" si="80"/>
        <v>N/A</v>
      </c>
    </row>
    <row r="281" spans="1:12" x14ac:dyDescent="0.25">
      <c r="A281" s="117" t="s">
        <v>692</v>
      </c>
      <c r="B281" s="1" t="s">
        <v>213</v>
      </c>
      <c r="C281" s="1">
        <v>0</v>
      </c>
      <c r="D281" s="7" t="str">
        <f t="shared" si="74"/>
        <v>N/A</v>
      </c>
      <c r="E281" s="1">
        <v>0</v>
      </c>
      <c r="F281" s="7" t="str">
        <f t="shared" si="78"/>
        <v>N/A</v>
      </c>
      <c r="G281" s="1">
        <v>0</v>
      </c>
      <c r="H281" s="7" t="str">
        <f t="shared" si="79"/>
        <v>N/A</v>
      </c>
      <c r="I281" s="8" t="s">
        <v>1750</v>
      </c>
      <c r="J281" s="8" t="s">
        <v>1750</v>
      </c>
      <c r="K281" s="1" t="s">
        <v>213</v>
      </c>
      <c r="L281" s="85" t="str">
        <f t="shared" si="80"/>
        <v>N/A</v>
      </c>
    </row>
    <row r="282" spans="1:12" x14ac:dyDescent="0.25">
      <c r="A282" s="117" t="s">
        <v>693</v>
      </c>
      <c r="B282" s="1" t="s">
        <v>213</v>
      </c>
      <c r="C282" s="1">
        <v>1103</v>
      </c>
      <c r="D282" s="7" t="str">
        <f t="shared" si="74"/>
        <v>N/A</v>
      </c>
      <c r="E282" s="1">
        <v>1310</v>
      </c>
      <c r="F282" s="7" t="str">
        <f t="shared" si="78"/>
        <v>N/A</v>
      </c>
      <c r="G282" s="1">
        <v>1663</v>
      </c>
      <c r="H282" s="7" t="str">
        <f t="shared" si="79"/>
        <v>N/A</v>
      </c>
      <c r="I282" s="8">
        <v>18.77</v>
      </c>
      <c r="J282" s="8">
        <v>26.95</v>
      </c>
      <c r="K282" s="1" t="s">
        <v>213</v>
      </c>
      <c r="L282" s="85" t="str">
        <f t="shared" si="80"/>
        <v>N/A</v>
      </c>
    </row>
    <row r="283" spans="1:12" x14ac:dyDescent="0.25">
      <c r="A283" s="117" t="s">
        <v>694</v>
      </c>
      <c r="B283" s="1" t="s">
        <v>213</v>
      </c>
      <c r="C283" s="1">
        <v>3174</v>
      </c>
      <c r="D283" s="7" t="str">
        <f t="shared" si="74"/>
        <v>N/A</v>
      </c>
      <c r="E283" s="1">
        <v>2782</v>
      </c>
      <c r="F283" s="7" t="str">
        <f t="shared" si="78"/>
        <v>N/A</v>
      </c>
      <c r="G283" s="1">
        <v>2693</v>
      </c>
      <c r="H283" s="7" t="str">
        <f t="shared" si="79"/>
        <v>N/A</v>
      </c>
      <c r="I283" s="8">
        <v>-12.4</v>
      </c>
      <c r="J283" s="8">
        <v>-3.2</v>
      </c>
      <c r="K283" s="1" t="s">
        <v>213</v>
      </c>
      <c r="L283" s="85" t="str">
        <f t="shared" si="80"/>
        <v>N/A</v>
      </c>
    </row>
    <row r="284" spans="1:12" x14ac:dyDescent="0.25">
      <c r="A284" s="117" t="s">
        <v>695</v>
      </c>
      <c r="B284" s="1" t="s">
        <v>213</v>
      </c>
      <c r="C284" s="1">
        <v>1395</v>
      </c>
      <c r="D284" s="7" t="str">
        <f t="shared" si="74"/>
        <v>N/A</v>
      </c>
      <c r="E284" s="1">
        <v>1474.3333333</v>
      </c>
      <c r="F284" s="7" t="str">
        <f t="shared" si="78"/>
        <v>N/A</v>
      </c>
      <c r="G284" s="1">
        <v>1769.1666667</v>
      </c>
      <c r="H284" s="7" t="str">
        <f t="shared" si="79"/>
        <v>N/A</v>
      </c>
      <c r="I284" s="8">
        <v>5.6870000000000003</v>
      </c>
      <c r="J284" s="8">
        <v>20</v>
      </c>
      <c r="K284" s="1" t="s">
        <v>213</v>
      </c>
      <c r="L284" s="85" t="str">
        <f t="shared" si="80"/>
        <v>N/A</v>
      </c>
    </row>
    <row r="285" spans="1:12" x14ac:dyDescent="0.25">
      <c r="A285" s="117" t="s">
        <v>402</v>
      </c>
      <c r="B285" s="21" t="s">
        <v>290</v>
      </c>
      <c r="C285" s="4">
        <v>2.8922044209000002</v>
      </c>
      <c r="D285" s="7" t="str">
        <f>IF($B285="N/A","N/A",IF(C285&lt;=40,"Yes","No"))</f>
        <v>Yes</v>
      </c>
      <c r="E285" s="4">
        <v>3.3969505238000002</v>
      </c>
      <c r="F285" s="7" t="str">
        <f>IF($B285="N/A","N/A",IF(E285&lt;=40,"Yes","No"))</f>
        <v>Yes</v>
      </c>
      <c r="G285" s="4">
        <v>4.2123660679999997</v>
      </c>
      <c r="H285" s="7" t="str">
        <f>IF($B285="N/A","N/A",IF(G285&lt;=40,"Yes","No"))</f>
        <v>Yes</v>
      </c>
      <c r="I285" s="8">
        <v>17.45</v>
      </c>
      <c r="J285" s="8">
        <v>24</v>
      </c>
      <c r="K285" s="25" t="s">
        <v>736</v>
      </c>
      <c r="L285" s="85" t="str">
        <f t="shared" si="80"/>
        <v>No</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1750</v>
      </c>
      <c r="J286" s="8" t="s">
        <v>1750</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1750</v>
      </c>
      <c r="J287" s="8" t="s">
        <v>1750</v>
      </c>
      <c r="K287" s="1" t="s">
        <v>213</v>
      </c>
      <c r="L287" s="85" t="str">
        <f t="shared" si="84"/>
        <v>N/A</v>
      </c>
    </row>
    <row r="288" spans="1:12" x14ac:dyDescent="0.25">
      <c r="A288" s="117" t="s">
        <v>698</v>
      </c>
      <c r="B288" s="1" t="s">
        <v>213</v>
      </c>
      <c r="C288" s="1">
        <v>28049</v>
      </c>
      <c r="D288" s="7" t="str">
        <f t="shared" si="81"/>
        <v>N/A</v>
      </c>
      <c r="E288" s="1">
        <v>3023</v>
      </c>
      <c r="F288" s="7" t="str">
        <f t="shared" ref="F288:F289" si="85">IF($B288="N/A","N/A",IF(E288&gt;10,"No",IF(E288&lt;-10,"No","Yes")))</f>
        <v>N/A</v>
      </c>
      <c r="G288" s="1">
        <v>403</v>
      </c>
      <c r="H288" s="7" t="str">
        <f t="shared" ref="H288:H289" si="86">IF($B288="N/A","N/A",IF(G288&gt;10,"No",IF(G288&lt;-10,"No","Yes")))</f>
        <v>N/A</v>
      </c>
      <c r="I288" s="8">
        <v>-89.2</v>
      </c>
      <c r="J288" s="8">
        <v>-86.7</v>
      </c>
      <c r="K288" s="1" t="s">
        <v>213</v>
      </c>
      <c r="L288" s="85" t="str">
        <f t="shared" ref="L288:L289" si="87">IF(J288="Div by 0", "N/A", IF(K288="N/A","N/A", IF(J288&gt;VALUE(MID(K288,1,2)), "No", IF(J288&lt;-1*VALUE(MID(K288,1,2)), "No", "Yes"))))</f>
        <v>N/A</v>
      </c>
    </row>
    <row r="289" spans="1:12" x14ac:dyDescent="0.25">
      <c r="A289" s="117" t="s">
        <v>710</v>
      </c>
      <c r="B289" s="1" t="s">
        <v>213</v>
      </c>
      <c r="C289" s="1">
        <v>6179.9166667</v>
      </c>
      <c r="D289" s="7" t="str">
        <f t="shared" si="81"/>
        <v>N/A</v>
      </c>
      <c r="E289" s="1">
        <v>698.41666667000004</v>
      </c>
      <c r="F289" s="7" t="str">
        <f t="shared" si="85"/>
        <v>N/A</v>
      </c>
      <c r="G289" s="1">
        <v>243</v>
      </c>
      <c r="H289" s="7" t="str">
        <f t="shared" si="86"/>
        <v>N/A</v>
      </c>
      <c r="I289" s="8">
        <v>-88.7</v>
      </c>
      <c r="J289" s="8">
        <v>-65.2</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1750</v>
      </c>
      <c r="J290" s="8" t="s">
        <v>1750</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1750</v>
      </c>
      <c r="J291" s="8" t="s">
        <v>1750</v>
      </c>
      <c r="K291" s="1" t="s">
        <v>213</v>
      </c>
      <c r="L291" s="85" t="str">
        <f t="shared" si="90"/>
        <v>N/A</v>
      </c>
    </row>
    <row r="292" spans="1:12" x14ac:dyDescent="0.25">
      <c r="A292" s="117" t="s">
        <v>718</v>
      </c>
      <c r="B292" s="21" t="s">
        <v>213</v>
      </c>
      <c r="C292" s="9" t="s">
        <v>1750</v>
      </c>
      <c r="D292" s="7" t="str">
        <f t="shared" si="81"/>
        <v>N/A</v>
      </c>
      <c r="E292" s="9" t="s">
        <v>1750</v>
      </c>
      <c r="F292" s="7" t="str">
        <f t="shared" si="88"/>
        <v>N/A</v>
      </c>
      <c r="G292" s="9" t="s">
        <v>1750</v>
      </c>
      <c r="H292" s="7" t="str">
        <f t="shared" si="89"/>
        <v>N/A</v>
      </c>
      <c r="I292" s="8" t="s">
        <v>1750</v>
      </c>
      <c r="J292" s="8" t="s">
        <v>1750</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1750</v>
      </c>
      <c r="J293" s="8" t="s">
        <v>1750</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1750</v>
      </c>
      <c r="J295" s="8" t="s">
        <v>1750</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1750</v>
      </c>
      <c r="J296" s="8" t="s">
        <v>1750</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1750</v>
      </c>
      <c r="J297" s="8" t="s">
        <v>1750</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12337</v>
      </c>
      <c r="D302" s="7" t="str">
        <f t="shared" si="81"/>
        <v>N/A</v>
      </c>
      <c r="E302" s="1">
        <v>7026</v>
      </c>
      <c r="F302" s="7" t="str">
        <f t="shared" si="88"/>
        <v>N/A</v>
      </c>
      <c r="G302" s="1">
        <v>11</v>
      </c>
      <c r="H302" s="7" t="str">
        <f t="shared" si="89"/>
        <v>N/A</v>
      </c>
      <c r="I302" s="8">
        <v>-43</v>
      </c>
      <c r="J302" s="8">
        <v>-100</v>
      </c>
      <c r="K302" s="1" t="s">
        <v>213</v>
      </c>
      <c r="L302" s="85" t="str">
        <f t="shared" ref="L302:L304" si="91">IF(J302="Div by 0", "N/A", IF(K302="N/A","N/A", IF(J302&gt;VALUE(MID(K302,1,2)), "No", IF(J302&lt;-1*VALUE(MID(K302,1,2)), "No", "Yes"))))</f>
        <v>N/A</v>
      </c>
    </row>
    <row r="303" spans="1:12" x14ac:dyDescent="0.25">
      <c r="A303" s="117" t="s">
        <v>705</v>
      </c>
      <c r="B303" s="1" t="s">
        <v>213</v>
      </c>
      <c r="C303" s="1">
        <v>22077</v>
      </c>
      <c r="D303" s="7" t="str">
        <f t="shared" si="81"/>
        <v>N/A</v>
      </c>
      <c r="E303" s="1">
        <v>9107</v>
      </c>
      <c r="F303" s="7" t="str">
        <f t="shared" si="88"/>
        <v>N/A</v>
      </c>
      <c r="G303" s="1">
        <v>11</v>
      </c>
      <c r="H303" s="7" t="str">
        <f t="shared" si="89"/>
        <v>N/A</v>
      </c>
      <c r="I303" s="8">
        <v>-58.7</v>
      </c>
      <c r="J303" s="8">
        <v>-100</v>
      </c>
      <c r="K303" s="1" t="s">
        <v>213</v>
      </c>
      <c r="L303" s="85" t="str">
        <f t="shared" si="91"/>
        <v>N/A</v>
      </c>
    </row>
    <row r="304" spans="1:12" x14ac:dyDescent="0.25">
      <c r="A304" s="117" t="s">
        <v>716</v>
      </c>
      <c r="B304" s="1" t="s">
        <v>213</v>
      </c>
      <c r="C304" s="1">
        <v>12254</v>
      </c>
      <c r="D304" s="7" t="str">
        <f t="shared" si="81"/>
        <v>N/A</v>
      </c>
      <c r="E304" s="1">
        <v>1901.4166667</v>
      </c>
      <c r="F304" s="7" t="str">
        <f t="shared" si="88"/>
        <v>N/A</v>
      </c>
      <c r="G304" s="1">
        <v>0.25</v>
      </c>
      <c r="H304" s="7" t="str">
        <f t="shared" si="89"/>
        <v>N/A</v>
      </c>
      <c r="I304" s="8">
        <v>-84.5</v>
      </c>
      <c r="J304" s="8">
        <v>-100</v>
      </c>
      <c r="K304" s="1" t="s">
        <v>213</v>
      </c>
      <c r="L304" s="85" t="str">
        <f t="shared" si="91"/>
        <v>N/A</v>
      </c>
    </row>
    <row r="305" spans="1:12" ht="25" x14ac:dyDescent="0.25">
      <c r="A305" s="134" t="s">
        <v>706</v>
      </c>
      <c r="B305" s="1" t="s">
        <v>213</v>
      </c>
      <c r="C305" s="1">
        <v>13028</v>
      </c>
      <c r="D305" s="1" t="s">
        <v>213</v>
      </c>
      <c r="E305" s="1">
        <v>13064</v>
      </c>
      <c r="F305" s="1" t="s">
        <v>213</v>
      </c>
      <c r="G305" s="1">
        <v>12269</v>
      </c>
      <c r="H305" s="1" t="s">
        <v>213</v>
      </c>
      <c r="I305" s="8">
        <v>0.27629999999999999</v>
      </c>
      <c r="J305" s="8">
        <v>-6.09</v>
      </c>
      <c r="K305" s="1" t="s">
        <v>213</v>
      </c>
      <c r="L305" s="85" t="str">
        <f>IF(J305="Div by 0", "N/A", IF(K305="N/A","N/A", IF(J305&gt;VALUE(MID(K305,1,2)), "No", IF(J305&lt;-1*VALUE(MID(K305,1,2)), "No", "Yes"))))</f>
        <v>N/A</v>
      </c>
    </row>
    <row r="306" spans="1:12" x14ac:dyDescent="0.25">
      <c r="A306" s="134" t="s">
        <v>707</v>
      </c>
      <c r="B306" s="1" t="s">
        <v>213</v>
      </c>
      <c r="C306" s="1">
        <v>15190</v>
      </c>
      <c r="D306" s="1" t="s">
        <v>213</v>
      </c>
      <c r="E306" s="1">
        <v>14264</v>
      </c>
      <c r="F306" s="1" t="s">
        <v>213</v>
      </c>
      <c r="G306" s="1">
        <v>13432</v>
      </c>
      <c r="H306" s="1" t="s">
        <v>213</v>
      </c>
      <c r="I306" s="8">
        <v>-6.1</v>
      </c>
      <c r="J306" s="8">
        <v>-5.83</v>
      </c>
      <c r="K306" s="1" t="s">
        <v>213</v>
      </c>
      <c r="L306" s="85" t="str">
        <f>IF(J306="Div by 0", "N/A", IF(K306="N/A","N/A", IF(J306&gt;VALUE(MID(K306,1,2)), "No", IF(J306&lt;-1*VALUE(MID(K306,1,2)), "No", "Yes"))))</f>
        <v>N/A</v>
      </c>
    </row>
    <row r="307" spans="1:12" x14ac:dyDescent="0.25">
      <c r="A307" s="134" t="s">
        <v>717</v>
      </c>
      <c r="B307" s="1" t="s">
        <v>213</v>
      </c>
      <c r="C307" s="1">
        <v>12478.666667</v>
      </c>
      <c r="D307" s="1" t="s">
        <v>213</v>
      </c>
      <c r="E307" s="1">
        <v>12258.25</v>
      </c>
      <c r="F307" s="1" t="s">
        <v>213</v>
      </c>
      <c r="G307" s="1">
        <v>11641.666667</v>
      </c>
      <c r="H307" s="1" t="s">
        <v>213</v>
      </c>
      <c r="I307" s="8">
        <v>-1.77</v>
      </c>
      <c r="J307" s="8">
        <v>-5.03</v>
      </c>
      <c r="K307" s="1" t="s">
        <v>213</v>
      </c>
      <c r="L307" s="85" t="str">
        <f>IF(J307="Div by 0", "N/A", IF(K307="N/A","N/A", IF(J307&gt;VALUE(MID(K307,1,2)), "No", IF(J307&lt;-1*VALUE(MID(K307,1,2)), "No", "Yes"))))</f>
        <v>N/A</v>
      </c>
    </row>
    <row r="308" spans="1:12" x14ac:dyDescent="0.25">
      <c r="A308" s="134" t="s">
        <v>708</v>
      </c>
      <c r="B308" s="1" t="s">
        <v>213</v>
      </c>
      <c r="C308" s="1">
        <v>12971</v>
      </c>
      <c r="D308" s="1" t="s">
        <v>213</v>
      </c>
      <c r="E308" s="1">
        <v>13014</v>
      </c>
      <c r="F308" s="1" t="s">
        <v>213</v>
      </c>
      <c r="G308" s="1">
        <v>12228</v>
      </c>
      <c r="H308" s="1" t="s">
        <v>213</v>
      </c>
      <c r="I308" s="8">
        <v>0.33150000000000002</v>
      </c>
      <c r="J308" s="8">
        <v>-6.04</v>
      </c>
      <c r="K308" s="1" t="s">
        <v>213</v>
      </c>
      <c r="L308" s="85" t="str">
        <f>IF(J308="Div by 0", "N/A", IF(K308="N/A","N/A", IF(J308&gt;VALUE(MID(K308,1,2)), "No", IF(J308&lt;-1*VALUE(MID(K308,1,2)), "No", "Yes"))))</f>
        <v>N/A</v>
      </c>
    </row>
    <row r="309" spans="1:12" x14ac:dyDescent="0.25">
      <c r="A309" s="134" t="s">
        <v>709</v>
      </c>
      <c r="B309" s="1" t="s">
        <v>213</v>
      </c>
      <c r="C309" s="1">
        <v>26649</v>
      </c>
      <c r="D309" s="1" t="s">
        <v>213</v>
      </c>
      <c r="E309" s="1">
        <v>21476</v>
      </c>
      <c r="F309" s="1" t="s">
        <v>213</v>
      </c>
      <c r="G309" s="1">
        <v>13942</v>
      </c>
      <c r="H309" s="1" t="s">
        <v>213</v>
      </c>
      <c r="I309" s="8">
        <v>-19.399999999999999</v>
      </c>
      <c r="J309" s="8">
        <v>-35.1</v>
      </c>
      <c r="K309" s="1" t="s">
        <v>213</v>
      </c>
      <c r="L309" s="85" t="str">
        <f>IF(J309="Div by 0", "N/A", IF(K309="N/A","N/A", IF(J309&gt;VALUE(MID(K309,1,2)), "No", IF(J309&lt;-1*VALUE(MID(K309,1,2)), "No", "Yes"))))</f>
        <v>N/A</v>
      </c>
    </row>
    <row r="310" spans="1:12" x14ac:dyDescent="0.25">
      <c r="A310" s="135" t="s">
        <v>73</v>
      </c>
      <c r="B310" s="21" t="s">
        <v>213</v>
      </c>
      <c r="C310" s="22">
        <v>170133</v>
      </c>
      <c r="D310" s="7" t="str">
        <f>IF($B310="N/A","N/A",IF(C310&gt;10,"No",IF(C310&lt;-10,"No","Yes")))</f>
        <v>N/A</v>
      </c>
      <c r="E310" s="22">
        <v>176400</v>
      </c>
      <c r="F310" s="7" t="str">
        <f>IF($B310="N/A","N/A",IF(E310&gt;10,"No",IF(E310&lt;-10,"No","Yes")))</f>
        <v>N/A</v>
      </c>
      <c r="G310" s="22">
        <v>193799</v>
      </c>
      <c r="H310" s="7" t="str">
        <f>IF($B310="N/A","N/A",IF(G310&gt;10,"No",IF(G310&lt;-10,"No","Yes")))</f>
        <v>N/A</v>
      </c>
      <c r="I310" s="8">
        <v>3.6840000000000002</v>
      </c>
      <c r="J310" s="8">
        <v>9.8629999999999995</v>
      </c>
      <c r="K310" s="25" t="s">
        <v>736</v>
      </c>
      <c r="L310" s="85" t="str">
        <f t="shared" ref="L310:L339" si="92">IF(J310="Div by 0", "N/A", IF(K310="N/A","N/A", IF(J310&gt;VALUE(MID(K310,1,2)), "No", IF(J310&lt;-1*VALUE(MID(K310,1,2)), "No", "Yes"))))</f>
        <v>Yes</v>
      </c>
    </row>
    <row r="311" spans="1:12" x14ac:dyDescent="0.25">
      <c r="A311" s="134" t="s">
        <v>182</v>
      </c>
      <c r="B311" s="21" t="s">
        <v>213</v>
      </c>
      <c r="C311" s="22">
        <v>19697</v>
      </c>
      <c r="D311" s="7" t="str">
        <f t="shared" ref="D311:D314" si="93">IF($B311="N/A","N/A",IF(C311&gt;10,"No",IF(C311&lt;-10,"No","Yes")))</f>
        <v>N/A</v>
      </c>
      <c r="E311" s="22">
        <v>20203</v>
      </c>
      <c r="F311" s="7" t="str">
        <f t="shared" ref="F311:F314" si="94">IF($B311="N/A","N/A",IF(E311&gt;10,"No",IF(E311&lt;-10,"No","Yes")))</f>
        <v>N/A</v>
      </c>
      <c r="G311" s="22">
        <v>20671</v>
      </c>
      <c r="H311" s="7" t="str">
        <f t="shared" ref="H311:H314" si="95">IF($B311="N/A","N/A",IF(G311&gt;10,"No",IF(G311&lt;-10,"No","Yes")))</f>
        <v>N/A</v>
      </c>
      <c r="I311" s="8">
        <v>2.569</v>
      </c>
      <c r="J311" s="8">
        <v>2.3159999999999998</v>
      </c>
      <c r="K311" s="25" t="s">
        <v>736</v>
      </c>
      <c r="L311" s="85" t="str">
        <f>IF(J311="Div by 0", "N/A", IF(OR(J311="N/A",K311="N/A"),"N/A", IF(J311&gt;VALUE(MID(K311,1,2)), "No", IF(J311&lt;-1*VALUE(MID(K311,1,2)), "No", "Yes"))))</f>
        <v>Yes</v>
      </c>
    </row>
    <row r="312" spans="1:12" x14ac:dyDescent="0.25">
      <c r="A312" s="134" t="s">
        <v>183</v>
      </c>
      <c r="B312" s="21" t="s">
        <v>213</v>
      </c>
      <c r="C312" s="22">
        <v>24286</v>
      </c>
      <c r="D312" s="7" t="str">
        <f t="shared" si="93"/>
        <v>N/A</v>
      </c>
      <c r="E312" s="22">
        <v>24153</v>
      </c>
      <c r="F312" s="7" t="str">
        <f t="shared" si="94"/>
        <v>N/A</v>
      </c>
      <c r="G312" s="22">
        <v>24021</v>
      </c>
      <c r="H312" s="7" t="str">
        <f t="shared" si="95"/>
        <v>N/A</v>
      </c>
      <c r="I312" s="8">
        <v>-0.54800000000000004</v>
      </c>
      <c r="J312" s="8">
        <v>-0.54700000000000004</v>
      </c>
      <c r="K312" s="25" t="s">
        <v>736</v>
      </c>
      <c r="L312" s="85" t="str">
        <f t="shared" ref="L312:L314" si="96">IF(J312="Div by 0", "N/A", IF(OR(J312="N/A",K312="N/A"),"N/A", IF(J312&gt;VALUE(MID(K312,1,2)), "No", IF(J312&lt;-1*VALUE(MID(K312,1,2)), "No", "Yes"))))</f>
        <v>Yes</v>
      </c>
    </row>
    <row r="313" spans="1:12" x14ac:dyDescent="0.25">
      <c r="A313" s="134" t="s">
        <v>184</v>
      </c>
      <c r="B313" s="21" t="s">
        <v>213</v>
      </c>
      <c r="C313" s="22">
        <v>59011</v>
      </c>
      <c r="D313" s="7" t="str">
        <f t="shared" si="93"/>
        <v>N/A</v>
      </c>
      <c r="E313" s="22">
        <v>63812</v>
      </c>
      <c r="F313" s="7" t="str">
        <f t="shared" si="94"/>
        <v>N/A</v>
      </c>
      <c r="G313" s="22">
        <v>69163</v>
      </c>
      <c r="H313" s="7" t="str">
        <f t="shared" si="95"/>
        <v>N/A</v>
      </c>
      <c r="I313" s="8">
        <v>8.1359999999999992</v>
      </c>
      <c r="J313" s="8">
        <v>8.3859999999999992</v>
      </c>
      <c r="K313" s="25" t="s">
        <v>736</v>
      </c>
      <c r="L313" s="85" t="str">
        <f t="shared" si="96"/>
        <v>Yes</v>
      </c>
    </row>
    <row r="314" spans="1:12" x14ac:dyDescent="0.25">
      <c r="A314" s="131" t="s">
        <v>185</v>
      </c>
      <c r="B314" s="21" t="s">
        <v>213</v>
      </c>
      <c r="C314" s="22">
        <v>67139</v>
      </c>
      <c r="D314" s="7" t="str">
        <f t="shared" si="93"/>
        <v>N/A</v>
      </c>
      <c r="E314" s="22">
        <v>68232</v>
      </c>
      <c r="F314" s="7" t="str">
        <f t="shared" si="94"/>
        <v>N/A</v>
      </c>
      <c r="G314" s="22">
        <v>79944</v>
      </c>
      <c r="H314" s="7" t="str">
        <f t="shared" si="95"/>
        <v>N/A</v>
      </c>
      <c r="I314" s="8">
        <v>1.6279999999999999</v>
      </c>
      <c r="J314" s="8">
        <v>17.16</v>
      </c>
      <c r="K314" s="25" t="s">
        <v>736</v>
      </c>
      <c r="L314" s="85" t="str">
        <f t="shared" si="96"/>
        <v>No</v>
      </c>
    </row>
    <row r="315" spans="1:12" x14ac:dyDescent="0.25">
      <c r="A315" s="134" t="s">
        <v>1098</v>
      </c>
      <c r="B315" s="9" t="s">
        <v>213</v>
      </c>
      <c r="C315" s="22">
        <v>59103</v>
      </c>
      <c r="D315" s="5" t="str">
        <f t="shared" ref="D315:F318" si="97">IF($B315="N/A","N/A",IF(C315&lt;0,"No","Yes"))</f>
        <v>N/A</v>
      </c>
      <c r="E315" s="22">
        <v>62528</v>
      </c>
      <c r="F315" s="5" t="str">
        <f t="shared" si="97"/>
        <v>N/A</v>
      </c>
      <c r="G315" s="22">
        <v>65525</v>
      </c>
      <c r="H315" s="5" t="str">
        <f t="shared" ref="H315:H318" si="98">IF($B315="N/A","N/A",IF(G315&lt;0,"No","Yes"))</f>
        <v>N/A</v>
      </c>
      <c r="I315" s="8">
        <v>5.7949999999999999</v>
      </c>
      <c r="J315" s="8">
        <v>4.7930000000000001</v>
      </c>
      <c r="K315" s="1" t="s">
        <v>735</v>
      </c>
      <c r="L315" s="85" t="str">
        <f>IF(J315="Div by 0", "N/A", IF(OR(J315="N/A",K315="N/A"),"N/A", IF(J315&gt;VALUE(MID(K315,1,2)), "No", IF(J315&lt;-1*VALUE(MID(K315,1,2)), "No", "Yes"))))</f>
        <v>Yes</v>
      </c>
    </row>
    <row r="316" spans="1:12" x14ac:dyDescent="0.25">
      <c r="A316" s="134" t="s">
        <v>430</v>
      </c>
      <c r="B316" s="9" t="s">
        <v>213</v>
      </c>
      <c r="C316" s="22">
        <v>4309</v>
      </c>
      <c r="D316" s="5" t="str">
        <f t="shared" si="97"/>
        <v>N/A</v>
      </c>
      <c r="E316" s="22">
        <v>4796</v>
      </c>
      <c r="F316" s="5" t="str">
        <f t="shared" si="97"/>
        <v>N/A</v>
      </c>
      <c r="G316" s="22">
        <v>6009</v>
      </c>
      <c r="H316" s="5" t="str">
        <f t="shared" si="98"/>
        <v>N/A</v>
      </c>
      <c r="I316" s="8">
        <v>11.3</v>
      </c>
      <c r="J316" s="8">
        <v>25.29</v>
      </c>
      <c r="K316" s="1" t="s">
        <v>735</v>
      </c>
      <c r="L316" s="85" t="str">
        <f t="shared" ref="L316:L318" si="99">IF(J316="Div by 0", "N/A", IF(OR(J316="N/A",K316="N/A"),"N/A", IF(J316&gt;VALUE(MID(K316,1,2)), "No", IF(J316&lt;-1*VALUE(MID(K316,1,2)), "No", "Yes"))))</f>
        <v>No</v>
      </c>
    </row>
    <row r="317" spans="1:12" x14ac:dyDescent="0.25">
      <c r="A317" s="134" t="s">
        <v>431</v>
      </c>
      <c r="B317" s="9" t="s">
        <v>213</v>
      </c>
      <c r="C317" s="22">
        <v>85968</v>
      </c>
      <c r="D317" s="5" t="str">
        <f t="shared" si="97"/>
        <v>N/A</v>
      </c>
      <c r="E317" s="22">
        <v>88191</v>
      </c>
      <c r="F317" s="5" t="str">
        <f t="shared" si="97"/>
        <v>N/A</v>
      </c>
      <c r="G317" s="22">
        <v>100778</v>
      </c>
      <c r="H317" s="5" t="str">
        <f t="shared" si="98"/>
        <v>N/A</v>
      </c>
      <c r="I317" s="8">
        <v>2.5859999999999999</v>
      </c>
      <c r="J317" s="8">
        <v>14.27</v>
      </c>
      <c r="K317" s="1" t="s">
        <v>735</v>
      </c>
      <c r="L317" s="85" t="str">
        <f t="shared" si="99"/>
        <v>No</v>
      </c>
    </row>
    <row r="318" spans="1:12" x14ac:dyDescent="0.25">
      <c r="A318" s="134" t="s">
        <v>1099</v>
      </c>
      <c r="B318" s="9" t="s">
        <v>213</v>
      </c>
      <c r="C318" s="22">
        <v>17787</v>
      </c>
      <c r="D318" s="5" t="str">
        <f t="shared" si="97"/>
        <v>N/A</v>
      </c>
      <c r="E318" s="22">
        <v>17900</v>
      </c>
      <c r="F318" s="5" t="str">
        <f t="shared" si="97"/>
        <v>N/A</v>
      </c>
      <c r="G318" s="22">
        <v>18558</v>
      </c>
      <c r="H318" s="5" t="str">
        <f t="shared" si="98"/>
        <v>N/A</v>
      </c>
      <c r="I318" s="8">
        <v>0.63529999999999998</v>
      </c>
      <c r="J318" s="8">
        <v>3.6760000000000002</v>
      </c>
      <c r="K318" s="1" t="s">
        <v>735</v>
      </c>
      <c r="L318" s="85" t="str">
        <f t="shared" si="99"/>
        <v>Yes</v>
      </c>
    </row>
    <row r="319" spans="1:12" x14ac:dyDescent="0.25">
      <c r="A319" s="134" t="s">
        <v>98</v>
      </c>
      <c r="B319" s="21" t="s">
        <v>291</v>
      </c>
      <c r="C319" s="4">
        <v>81.282290914000001</v>
      </c>
      <c r="D319" s="7" t="str">
        <f>IF($B319="N/A","N/A",IF(C319&gt;80,"Yes","No"))</f>
        <v>Yes</v>
      </c>
      <c r="E319" s="4">
        <v>92.14569161</v>
      </c>
      <c r="F319" s="7" t="str">
        <f>IF($B319="N/A","N/A",IF(E319&gt;80,"Yes","No"))</f>
        <v>Yes</v>
      </c>
      <c r="G319" s="4">
        <v>92.978291941999998</v>
      </c>
      <c r="H319" s="7" t="str">
        <f>IF($B319="N/A","N/A",IF(G319&gt;80,"Yes","No"))</f>
        <v>Yes</v>
      </c>
      <c r="I319" s="8">
        <v>13.37</v>
      </c>
      <c r="J319" s="8">
        <v>0.90359999999999996</v>
      </c>
      <c r="K319" s="25" t="s">
        <v>736</v>
      </c>
      <c r="L319" s="85" t="str">
        <f t="shared" si="92"/>
        <v>Yes</v>
      </c>
    </row>
    <row r="320" spans="1:12" x14ac:dyDescent="0.25">
      <c r="A320" s="134" t="s">
        <v>332</v>
      </c>
      <c r="B320" s="21" t="s">
        <v>278</v>
      </c>
      <c r="C320" s="4">
        <v>0</v>
      </c>
      <c r="D320" s="7" t="str">
        <f>IF($B320="N/A","N/A",IF(C320&gt;=5,"No",IF(C320&lt;0,"No","Yes")))</f>
        <v>Yes</v>
      </c>
      <c r="E320" s="4">
        <v>0</v>
      </c>
      <c r="F320" s="7" t="str">
        <f>IF($B320="N/A","N/A",IF(E320&gt;=5,"No",IF(E320&lt;0,"No","Yes")))</f>
        <v>Yes</v>
      </c>
      <c r="G320" s="4">
        <v>0</v>
      </c>
      <c r="H320" s="7" t="str">
        <f>IF($B320="N/A","N/A",IF(G320&gt;=5,"No",IF(G320&lt;0,"No","Yes")))</f>
        <v>Yes</v>
      </c>
      <c r="I320" s="8" t="s">
        <v>1750</v>
      </c>
      <c r="J320" s="8" t="s">
        <v>1750</v>
      </c>
      <c r="K320" s="25" t="s">
        <v>736</v>
      </c>
      <c r="L320" s="85" t="str">
        <f t="shared" si="92"/>
        <v>N/A</v>
      </c>
    </row>
    <row r="321" spans="1:12" x14ac:dyDescent="0.25">
      <c r="A321" s="134" t="s">
        <v>340</v>
      </c>
      <c r="B321" s="25" t="s">
        <v>278</v>
      </c>
      <c r="C321" s="4">
        <v>0.79937460689999995</v>
      </c>
      <c r="D321" s="7" t="str">
        <f>IF($B321="N/A","N/A",IF(C321&gt;=5,"No",IF(C321&lt;0,"No","Yes")))</f>
        <v>Yes</v>
      </c>
      <c r="E321" s="4">
        <v>0.80328798189999995</v>
      </c>
      <c r="F321" s="7" t="str">
        <f>IF($B321="N/A","N/A",IF(E321&gt;=5,"No",IF(E321&lt;0,"No","Yes")))</f>
        <v>Yes</v>
      </c>
      <c r="G321" s="4">
        <v>0.92105738420000005</v>
      </c>
      <c r="H321" s="7" t="str">
        <f>IF($B321="N/A","N/A",IF(G321&gt;=5,"No",IF(G321&lt;0,"No","Yes")))</f>
        <v>Yes</v>
      </c>
      <c r="I321" s="8">
        <v>0.48959999999999998</v>
      </c>
      <c r="J321" s="8">
        <v>14.66</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1750</v>
      </c>
      <c r="J322" s="8" t="s">
        <v>1750</v>
      </c>
      <c r="K322" s="25" t="s">
        <v>736</v>
      </c>
      <c r="L322" s="85" t="str">
        <f t="shared" si="92"/>
        <v>N/A</v>
      </c>
    </row>
    <row r="323" spans="1:12" x14ac:dyDescent="0.25">
      <c r="A323" s="134" t="s">
        <v>334</v>
      </c>
      <c r="B323" s="25" t="s">
        <v>292</v>
      </c>
      <c r="C323" s="4">
        <v>3.5595681026000001</v>
      </c>
      <c r="D323" s="7" t="str">
        <f>IF($B323="N/A","N/A",IF(C323&gt;0,"No",IF(C323&lt;0,"No","Yes")))</f>
        <v>No</v>
      </c>
      <c r="E323" s="4">
        <v>0.123015873</v>
      </c>
      <c r="F323" s="7" t="str">
        <f>IF($B323="N/A","N/A",IF(E323&gt;0,"No",IF(E323&lt;0,"No","Yes")))</f>
        <v>No</v>
      </c>
      <c r="G323" s="4">
        <v>0.13415961900000001</v>
      </c>
      <c r="H323" s="7" t="str">
        <f>IF($B323="N/A","N/A",IF(G323&gt;0,"No",IF(G323&lt;0,"No","Yes")))</f>
        <v>No</v>
      </c>
      <c r="I323" s="8">
        <v>-96.5</v>
      </c>
      <c r="J323" s="8">
        <v>9.0589999999999993</v>
      </c>
      <c r="K323" s="25" t="s">
        <v>736</v>
      </c>
      <c r="L323" s="85" t="str">
        <f t="shared" si="92"/>
        <v>Yes</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1750</v>
      </c>
      <c r="J324" s="8" t="s">
        <v>1750</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1750</v>
      </c>
      <c r="J326" s="8" t="s">
        <v>1750</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7.0403742954000004</v>
      </c>
      <c r="D330" s="7" t="str">
        <f>IF($B330="N/A","N/A",IF(C330&gt;10,"No",IF(C330&lt;-10,"No","Yes")))</f>
        <v>N/A</v>
      </c>
      <c r="E330" s="4">
        <v>0</v>
      </c>
      <c r="F330" s="7" t="str">
        <f>IF($B330="N/A","N/A",IF(E330&gt;10,"No",IF(E330&lt;-10,"No","Yes")))</f>
        <v>N/A</v>
      </c>
      <c r="G330" s="4">
        <v>0</v>
      </c>
      <c r="H330" s="7" t="str">
        <f>IF($B330="N/A","N/A",IF(G330&gt;10,"No",IF(G330&lt;-10,"No","Yes")))</f>
        <v>N/A</v>
      </c>
      <c r="I330" s="8">
        <v>-100</v>
      </c>
      <c r="J330" s="8" t="s">
        <v>1750</v>
      </c>
      <c r="K330" s="25" t="s">
        <v>736</v>
      </c>
      <c r="L330" s="85" t="str">
        <f t="shared" si="92"/>
        <v>N/A</v>
      </c>
    </row>
    <row r="331" spans="1:12" x14ac:dyDescent="0.25">
      <c r="A331" s="134" t="s">
        <v>1101</v>
      </c>
      <c r="B331" s="21" t="s">
        <v>213</v>
      </c>
      <c r="C331" s="4">
        <v>2.9976547799999999E-2</v>
      </c>
      <c r="D331" s="7" t="str">
        <f>IF($B331="N/A","N/A",IF(C331&gt;10,"No",IF(C331&lt;-10,"No","Yes")))</f>
        <v>N/A</v>
      </c>
      <c r="E331" s="4">
        <v>1.9841269799999998E-2</v>
      </c>
      <c r="F331" s="7" t="str">
        <f>IF($B331="N/A","N/A",IF(E331&gt;10,"No",IF(E331&lt;-10,"No","Yes")))</f>
        <v>N/A</v>
      </c>
      <c r="G331" s="4">
        <v>2.2187937000000001E-2</v>
      </c>
      <c r="H331" s="7" t="str">
        <f>IF($B331="N/A","N/A",IF(G331&gt;10,"No",IF(G331&lt;-10,"No","Yes")))</f>
        <v>N/A</v>
      </c>
      <c r="I331" s="8">
        <v>-33.799999999999997</v>
      </c>
      <c r="J331" s="8">
        <v>11.83</v>
      </c>
      <c r="K331" s="25" t="s">
        <v>736</v>
      </c>
      <c r="L331" s="85" t="str">
        <f t="shared" si="92"/>
        <v>Yes</v>
      </c>
    </row>
    <row r="332" spans="1:12" x14ac:dyDescent="0.25">
      <c r="A332" s="134" t="s">
        <v>1102</v>
      </c>
      <c r="B332" s="21" t="s">
        <v>213</v>
      </c>
      <c r="C332" s="4">
        <v>3.7170919221999998</v>
      </c>
      <c r="D332" s="7" t="str">
        <f>IF($B332="N/A","N/A",IF(C332&gt;10,"No",IF(C332&lt;-10,"No","Yes")))</f>
        <v>N/A</v>
      </c>
      <c r="E332" s="4">
        <v>3.5589569161000001</v>
      </c>
      <c r="F332" s="7" t="str">
        <f>IF($B332="N/A","N/A",IF(E332&gt;10,"No",IF(E332&lt;-10,"No","Yes")))</f>
        <v>N/A</v>
      </c>
      <c r="G332" s="4">
        <v>2.9504796205999999</v>
      </c>
      <c r="H332" s="7" t="str">
        <f>IF($B332="N/A","N/A",IF(G332&gt;10,"No",IF(G332&lt;-10,"No","Yes")))</f>
        <v>N/A</v>
      </c>
      <c r="I332" s="8">
        <v>-4.25</v>
      </c>
      <c r="J332" s="8">
        <v>-17.100000000000001</v>
      </c>
      <c r="K332" s="25" t="s">
        <v>736</v>
      </c>
      <c r="L332" s="85" t="str">
        <f t="shared" si="92"/>
        <v>No</v>
      </c>
    </row>
    <row r="333" spans="1:12" x14ac:dyDescent="0.25">
      <c r="A333" s="134" t="s">
        <v>1103</v>
      </c>
      <c r="B333" s="21" t="s">
        <v>213</v>
      </c>
      <c r="C333" s="4">
        <v>3.5713236115</v>
      </c>
      <c r="D333" s="7" t="str">
        <f>IF($B333="N/A","N/A",IF(C333&gt;10,"No",IF(C333&lt;-10,"No","Yes")))</f>
        <v>N/A</v>
      </c>
      <c r="E333" s="4">
        <v>3.3492063492000002</v>
      </c>
      <c r="F333" s="7" t="str">
        <f>IF($B333="N/A","N/A",IF(E333&gt;10,"No",IF(E333&lt;-10,"No","Yes")))</f>
        <v>N/A</v>
      </c>
      <c r="G333" s="4">
        <v>2.9938234975000002</v>
      </c>
      <c r="H333" s="7" t="str">
        <f>IF($B333="N/A","N/A",IF(G333&gt;10,"No",IF(G333&lt;-10,"No","Yes")))</f>
        <v>N/A</v>
      </c>
      <c r="I333" s="8">
        <v>-6.22</v>
      </c>
      <c r="J333" s="8">
        <v>-10.6</v>
      </c>
      <c r="K333" s="25" t="s">
        <v>736</v>
      </c>
      <c r="L333" s="85" t="str">
        <f t="shared" si="92"/>
        <v>Yes</v>
      </c>
    </row>
    <row r="334" spans="1:12" x14ac:dyDescent="0.25">
      <c r="A334" s="134" t="s">
        <v>1748</v>
      </c>
      <c r="B334" s="21" t="s">
        <v>293</v>
      </c>
      <c r="C334" s="4">
        <v>16.693410449000002</v>
      </c>
      <c r="D334" s="7" t="str">
        <f>IF($B334="N/A","N/A",IF(C334&gt;15,"No",IF(C334&lt;2,"No","Yes")))</f>
        <v>No</v>
      </c>
      <c r="E334" s="4">
        <v>8.7080498865999996</v>
      </c>
      <c r="F334" s="7" t="str">
        <f>IF($B334="N/A","N/A",IF(E334&gt;15,"No",IF(E334&lt;2,"No","Yes")))</f>
        <v>Yes</v>
      </c>
      <c r="G334" s="4">
        <v>8.0614451055000007</v>
      </c>
      <c r="H334" s="7" t="str">
        <f>IF($B334="N/A","N/A",IF(G334&gt;15,"No",IF(G334&lt;2,"No","Yes")))</f>
        <v>Yes</v>
      </c>
      <c r="I334" s="8">
        <v>-47.8</v>
      </c>
      <c r="J334" s="8">
        <v>-7.43</v>
      </c>
      <c r="K334" s="25" t="s">
        <v>736</v>
      </c>
      <c r="L334" s="85" t="str">
        <f t="shared" si="92"/>
        <v>Yes</v>
      </c>
    </row>
    <row r="335" spans="1:12" x14ac:dyDescent="0.25">
      <c r="A335" s="134" t="s">
        <v>1104</v>
      </c>
      <c r="B335" s="21" t="s">
        <v>213</v>
      </c>
      <c r="C335" s="22">
        <v>14492</v>
      </c>
      <c r="D335" s="7" t="str">
        <f>IF($B335="N/A","N/A",IF(C335&gt;10,"No",IF(C335&lt;-10,"No","Yes")))</f>
        <v>N/A</v>
      </c>
      <c r="E335" s="22">
        <v>7984</v>
      </c>
      <c r="F335" s="7" t="str">
        <f>IF($B335="N/A","N/A",IF(E335&gt;10,"No",IF(E335&lt;-10,"No","Yes")))</f>
        <v>N/A</v>
      </c>
      <c r="G335" s="22">
        <v>5082</v>
      </c>
      <c r="H335" s="7" t="str">
        <f>IF($B335="N/A","N/A",IF(G335&gt;10,"No",IF(G335&lt;-10,"No","Yes")))</f>
        <v>N/A</v>
      </c>
      <c r="I335" s="8">
        <v>-44.9</v>
      </c>
      <c r="J335" s="8">
        <v>-36.299999999999997</v>
      </c>
      <c r="K335" s="25" t="s">
        <v>736</v>
      </c>
      <c r="L335" s="85" t="str">
        <f t="shared" si="92"/>
        <v>No</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1750</v>
      </c>
      <c r="J336" s="8" t="s">
        <v>1750</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1750</v>
      </c>
      <c r="J337" s="8" t="s">
        <v>1750</v>
      </c>
      <c r="K337" s="25" t="s">
        <v>736</v>
      </c>
      <c r="L337" s="85" t="str">
        <f t="shared" si="92"/>
        <v>N/A</v>
      </c>
    </row>
    <row r="338" spans="1:12" x14ac:dyDescent="0.25">
      <c r="A338" s="134" t="s">
        <v>1660</v>
      </c>
      <c r="B338" s="21" t="s">
        <v>213</v>
      </c>
      <c r="C338" s="22">
        <v>1590</v>
      </c>
      <c r="D338" s="7" t="str">
        <f>IF($B338="N/A","N/A",IF(C338&gt;10,"No",IF(C338&lt;-10,"No","Yes")))</f>
        <v>N/A</v>
      </c>
      <c r="E338" s="22">
        <v>925</v>
      </c>
      <c r="F338" s="7" t="str">
        <f>IF($B338="N/A","N/A",IF(E338&gt;10,"No",IF(E338&lt;-10,"No","Yes")))</f>
        <v>N/A</v>
      </c>
      <c r="G338" s="22">
        <v>665</v>
      </c>
      <c r="H338" s="7" t="str">
        <f>IF($B338="N/A","N/A",IF(G338&gt;10,"No",IF(G338&lt;-10,"No","Yes")))</f>
        <v>N/A</v>
      </c>
      <c r="I338" s="8">
        <v>-41.8</v>
      </c>
      <c r="J338" s="8">
        <v>-28.1</v>
      </c>
      <c r="K338" s="25" t="s">
        <v>736</v>
      </c>
      <c r="L338" s="85" t="str">
        <f t="shared" si="92"/>
        <v>No</v>
      </c>
    </row>
    <row r="339" spans="1:12" x14ac:dyDescent="0.25">
      <c r="A339" s="136" t="s">
        <v>1661</v>
      </c>
      <c r="B339" s="93" t="s">
        <v>213</v>
      </c>
      <c r="C339" s="137">
        <v>0</v>
      </c>
      <c r="D339" s="124" t="str">
        <f>IF($B339="N/A","N/A",IF(C339&gt;10,"No",IF(C339&lt;-10,"No","Yes")))</f>
        <v>N/A</v>
      </c>
      <c r="E339" s="137">
        <v>26</v>
      </c>
      <c r="F339" s="124" t="str">
        <f>IF($B339="N/A","N/A",IF(E339&gt;10,"No",IF(E339&lt;-10,"No","Yes")))</f>
        <v>N/A</v>
      </c>
      <c r="G339" s="137">
        <v>41</v>
      </c>
      <c r="H339" s="124" t="str">
        <f>IF($B339="N/A","N/A",IF(G339&gt;10,"No",IF(G339&lt;-10,"No","Yes")))</f>
        <v>N/A</v>
      </c>
      <c r="I339" s="125" t="s">
        <v>1750</v>
      </c>
      <c r="J339" s="125">
        <v>57.69</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1183831804</v>
      </c>
      <c r="D6" s="7" t="str">
        <f t="shared" ref="D6:D12" si="0">IF($B6="N/A","N/A",IF(C6&gt;10,"No",IF(C6&lt;-10,"No","Yes")))</f>
        <v>N/A</v>
      </c>
      <c r="E6" s="10">
        <v>1274746537</v>
      </c>
      <c r="F6" s="7" t="str">
        <f t="shared" ref="F6:F12" si="1">IF($B6="N/A","N/A",IF(E6&gt;10,"No",IF(E6&lt;-10,"No","Yes")))</f>
        <v>N/A</v>
      </c>
      <c r="G6" s="10">
        <v>1360618253</v>
      </c>
      <c r="H6" s="7" t="str">
        <f t="shared" ref="H6:H12" si="2">IF($B6="N/A","N/A",IF(G6&gt;10,"No",IF(G6&lt;-10,"No","Yes")))</f>
        <v>N/A</v>
      </c>
      <c r="I6" s="8">
        <v>7.68</v>
      </c>
      <c r="J6" s="8">
        <v>6.7359999999999998</v>
      </c>
      <c r="K6" s="25" t="s">
        <v>734</v>
      </c>
      <c r="L6" s="85" t="str">
        <f t="shared" ref="L6:L13" si="3">IF(J6="Div by 0", "N/A", IF(K6="N/A","N/A", IF(J6&gt;VALUE(MID(K6,1,2)), "No", IF(J6&lt;-1*VALUE(MID(K6,1,2)), "No", "Yes"))))</f>
        <v>Yes</v>
      </c>
    </row>
    <row r="7" spans="1:12" x14ac:dyDescent="0.25">
      <c r="A7" s="116" t="s">
        <v>1105</v>
      </c>
      <c r="B7" s="25" t="s">
        <v>213</v>
      </c>
      <c r="C7" s="10">
        <v>5813.8127333000002</v>
      </c>
      <c r="D7" s="7" t="str">
        <f t="shared" si="0"/>
        <v>N/A</v>
      </c>
      <c r="E7" s="10">
        <v>6114.0682082000003</v>
      </c>
      <c r="F7" s="7" t="str">
        <f t="shared" si="1"/>
        <v>N/A</v>
      </c>
      <c r="G7" s="10">
        <v>6354.7924327999999</v>
      </c>
      <c r="H7" s="7" t="str">
        <f t="shared" si="2"/>
        <v>N/A</v>
      </c>
      <c r="I7" s="8">
        <v>5.165</v>
      </c>
      <c r="J7" s="8">
        <v>3.9369999999999998</v>
      </c>
      <c r="K7" s="25" t="s">
        <v>734</v>
      </c>
      <c r="L7" s="85" t="str">
        <f t="shared" si="3"/>
        <v>Yes</v>
      </c>
    </row>
    <row r="8" spans="1:12" x14ac:dyDescent="0.25">
      <c r="A8" s="116" t="s">
        <v>719</v>
      </c>
      <c r="B8" s="25" t="s">
        <v>213</v>
      </c>
      <c r="C8" s="10">
        <v>171</v>
      </c>
      <c r="D8" s="7" t="str">
        <f t="shared" si="0"/>
        <v>N/A</v>
      </c>
      <c r="E8" s="10">
        <v>232</v>
      </c>
      <c r="F8" s="7" t="str">
        <f t="shared" si="1"/>
        <v>N/A</v>
      </c>
      <c r="G8" s="10">
        <v>232</v>
      </c>
      <c r="H8" s="7" t="str">
        <f t="shared" si="2"/>
        <v>N/A</v>
      </c>
      <c r="I8" s="8">
        <v>35.67</v>
      </c>
      <c r="J8" s="8">
        <v>0</v>
      </c>
      <c r="K8" s="25" t="s">
        <v>734</v>
      </c>
      <c r="L8" s="85" t="str">
        <f t="shared" si="3"/>
        <v>Yes</v>
      </c>
    </row>
    <row r="9" spans="1:12" x14ac:dyDescent="0.25">
      <c r="A9" s="116" t="s">
        <v>720</v>
      </c>
      <c r="B9" s="25" t="s">
        <v>213</v>
      </c>
      <c r="C9" s="10">
        <v>896</v>
      </c>
      <c r="D9" s="7" t="str">
        <f t="shared" si="0"/>
        <v>N/A</v>
      </c>
      <c r="E9" s="10">
        <v>1056</v>
      </c>
      <c r="F9" s="7" t="str">
        <f t="shared" si="1"/>
        <v>N/A</v>
      </c>
      <c r="G9" s="10">
        <v>1036</v>
      </c>
      <c r="H9" s="7" t="str">
        <f t="shared" si="2"/>
        <v>N/A</v>
      </c>
      <c r="I9" s="8">
        <v>17.86</v>
      </c>
      <c r="J9" s="8">
        <v>-1.89</v>
      </c>
      <c r="K9" s="25" t="s">
        <v>734</v>
      </c>
      <c r="L9" s="85" t="str">
        <f t="shared" si="3"/>
        <v>Yes</v>
      </c>
    </row>
    <row r="10" spans="1:12" x14ac:dyDescent="0.25">
      <c r="A10" s="116" t="s">
        <v>721</v>
      </c>
      <c r="B10" s="25" t="s">
        <v>213</v>
      </c>
      <c r="C10" s="10">
        <v>3686.5</v>
      </c>
      <c r="D10" s="7" t="str">
        <f t="shared" si="0"/>
        <v>N/A</v>
      </c>
      <c r="E10" s="10">
        <v>4182</v>
      </c>
      <c r="F10" s="7" t="str">
        <f t="shared" si="1"/>
        <v>N/A</v>
      </c>
      <c r="G10" s="10">
        <v>4278</v>
      </c>
      <c r="H10" s="7" t="str">
        <f t="shared" si="2"/>
        <v>N/A</v>
      </c>
      <c r="I10" s="8">
        <v>13.44</v>
      </c>
      <c r="J10" s="8">
        <v>2.2959999999999998</v>
      </c>
      <c r="K10" s="25" t="s">
        <v>734</v>
      </c>
      <c r="L10" s="85" t="str">
        <f t="shared" si="3"/>
        <v>Yes</v>
      </c>
    </row>
    <row r="11" spans="1:12" x14ac:dyDescent="0.25">
      <c r="A11" s="116" t="s">
        <v>722</v>
      </c>
      <c r="B11" s="25" t="s">
        <v>213</v>
      </c>
      <c r="C11" s="10">
        <v>27215</v>
      </c>
      <c r="D11" s="7" t="str">
        <f t="shared" si="0"/>
        <v>N/A</v>
      </c>
      <c r="E11" s="10">
        <v>28948</v>
      </c>
      <c r="F11" s="7" t="str">
        <f t="shared" si="1"/>
        <v>N/A</v>
      </c>
      <c r="G11" s="10">
        <v>29679</v>
      </c>
      <c r="H11" s="7" t="str">
        <f t="shared" si="2"/>
        <v>N/A</v>
      </c>
      <c r="I11" s="8">
        <v>6.3680000000000003</v>
      </c>
      <c r="J11" s="8">
        <v>2.5249999999999999</v>
      </c>
      <c r="K11" s="25" t="s">
        <v>734</v>
      </c>
      <c r="L11" s="85" t="str">
        <f t="shared" si="3"/>
        <v>Yes</v>
      </c>
    </row>
    <row r="12" spans="1:12" x14ac:dyDescent="0.25">
      <c r="A12" s="116" t="s">
        <v>723</v>
      </c>
      <c r="B12" s="25" t="s">
        <v>213</v>
      </c>
      <c r="C12" s="10">
        <v>77104</v>
      </c>
      <c r="D12" s="7" t="str">
        <f t="shared" si="0"/>
        <v>N/A</v>
      </c>
      <c r="E12" s="10">
        <v>79793</v>
      </c>
      <c r="F12" s="7" t="str">
        <f t="shared" si="1"/>
        <v>N/A</v>
      </c>
      <c r="G12" s="10">
        <v>87835</v>
      </c>
      <c r="H12" s="7" t="str">
        <f t="shared" si="2"/>
        <v>N/A</v>
      </c>
      <c r="I12" s="8">
        <v>3.4870000000000001</v>
      </c>
      <c r="J12" s="8">
        <v>10.08</v>
      </c>
      <c r="K12" s="25" t="s">
        <v>734</v>
      </c>
      <c r="L12" s="85" t="str">
        <f t="shared" si="3"/>
        <v>Yes</v>
      </c>
    </row>
    <row r="13" spans="1:12" x14ac:dyDescent="0.25">
      <c r="A13" s="116" t="s">
        <v>74</v>
      </c>
      <c r="B13" s="25" t="s">
        <v>213</v>
      </c>
      <c r="C13" s="10">
        <v>6290552</v>
      </c>
      <c r="D13" s="7" t="str">
        <f>IF($B13="N/A","N/A",IF(C13&gt;10,"No",IF(C13&lt;-10,"No","Yes")))</f>
        <v>N/A</v>
      </c>
      <c r="E13" s="10">
        <v>6233674</v>
      </c>
      <c r="F13" s="7" t="str">
        <f>IF($B13="N/A","N/A",IF(E13&gt;10,"No",IF(E13&lt;-10,"No","Yes")))</f>
        <v>N/A</v>
      </c>
      <c r="G13" s="10">
        <v>1744739</v>
      </c>
      <c r="H13" s="7" t="str">
        <f>IF($B13="N/A","N/A",IF(G13&gt;10,"No",IF(G13&lt;-10,"No","Yes")))</f>
        <v>N/A</v>
      </c>
      <c r="I13" s="8">
        <v>-0.90400000000000003</v>
      </c>
      <c r="J13" s="8">
        <v>-72</v>
      </c>
      <c r="K13" s="25" t="s">
        <v>734</v>
      </c>
      <c r="L13" s="85" t="str">
        <f t="shared" si="3"/>
        <v>No</v>
      </c>
    </row>
    <row r="14" spans="1:12" x14ac:dyDescent="0.25">
      <c r="A14" s="132" t="s">
        <v>157</v>
      </c>
      <c r="B14" s="21" t="s">
        <v>213</v>
      </c>
      <c r="C14" s="4">
        <v>10.856284132000001</v>
      </c>
      <c r="D14" s="7" t="str">
        <f t="shared" ref="D14:D18" si="4">IF($B14="N/A","N/A",IF(C14&gt;10,"No",IF(C14&lt;-10,"No","Yes")))</f>
        <v>N/A</v>
      </c>
      <c r="E14" s="4">
        <v>9.2520648076000001</v>
      </c>
      <c r="F14" s="7" t="str">
        <f t="shared" ref="F14:F18" si="5">IF($B14="N/A","N/A",IF(E14&gt;10,"No",IF(E14&lt;-10,"No","Yes")))</f>
        <v>N/A</v>
      </c>
      <c r="G14" s="4">
        <v>6.2248667734999996</v>
      </c>
      <c r="H14" s="7" t="str">
        <f t="shared" ref="H14:H18" si="6">IF($B14="N/A","N/A",IF(G14&gt;10,"No",IF(G14&lt;-10,"No","Yes")))</f>
        <v>N/A</v>
      </c>
      <c r="I14" s="8">
        <v>-14.8</v>
      </c>
      <c r="J14" s="8">
        <v>-32.700000000000003</v>
      </c>
      <c r="K14" s="25" t="s">
        <v>734</v>
      </c>
      <c r="L14" s="85" t="str">
        <f t="shared" ref="L14:L18" si="7">IF(J14="Div by 0", "N/A", IF(K14="N/A","N/A", IF(J14&gt;VALUE(MID(K14,1,2)), "No", IF(J14&lt;-1*VALUE(MID(K14,1,2)), "No", "Yes"))))</f>
        <v>No</v>
      </c>
    </row>
    <row r="15" spans="1:12" x14ac:dyDescent="0.25">
      <c r="A15" s="116" t="s">
        <v>417</v>
      </c>
      <c r="B15" s="21" t="s">
        <v>213</v>
      </c>
      <c r="C15" s="4">
        <v>10.781194768000001</v>
      </c>
      <c r="D15" s="7" t="str">
        <f t="shared" si="4"/>
        <v>N/A</v>
      </c>
      <c r="E15" s="4">
        <v>11.404613981000001</v>
      </c>
      <c r="F15" s="7" t="str">
        <f t="shared" si="5"/>
        <v>N/A</v>
      </c>
      <c r="G15" s="4">
        <v>14.560850074999999</v>
      </c>
      <c r="H15" s="7" t="str">
        <f t="shared" si="6"/>
        <v>N/A</v>
      </c>
      <c r="I15" s="8">
        <v>5.782</v>
      </c>
      <c r="J15" s="8">
        <v>27.68</v>
      </c>
      <c r="K15" s="25" t="s">
        <v>734</v>
      </c>
      <c r="L15" s="85" t="str">
        <f t="shared" si="7"/>
        <v>Yes</v>
      </c>
    </row>
    <row r="16" spans="1:12" x14ac:dyDescent="0.25">
      <c r="A16" s="116" t="s">
        <v>418</v>
      </c>
      <c r="B16" s="21" t="s">
        <v>213</v>
      </c>
      <c r="C16" s="4">
        <v>6.1046953350999997</v>
      </c>
      <c r="D16" s="7" t="str">
        <f t="shared" si="4"/>
        <v>N/A</v>
      </c>
      <c r="E16" s="4">
        <v>6.5721095611999996</v>
      </c>
      <c r="F16" s="7" t="str">
        <f t="shared" si="5"/>
        <v>N/A</v>
      </c>
      <c r="G16" s="4">
        <v>3.7765538946000001</v>
      </c>
      <c r="H16" s="7" t="str">
        <f t="shared" si="6"/>
        <v>N/A</v>
      </c>
      <c r="I16" s="8">
        <v>7.657</v>
      </c>
      <c r="J16" s="8">
        <v>-42.5</v>
      </c>
      <c r="K16" s="25" t="s">
        <v>734</v>
      </c>
      <c r="L16" s="85" t="str">
        <f t="shared" si="7"/>
        <v>No</v>
      </c>
    </row>
    <row r="17" spans="1:12" x14ac:dyDescent="0.25">
      <c r="A17" s="116" t="s">
        <v>419</v>
      </c>
      <c r="B17" s="21" t="s">
        <v>213</v>
      </c>
      <c r="C17" s="4">
        <v>3.4700128738</v>
      </c>
      <c r="D17" s="7" t="str">
        <f t="shared" si="4"/>
        <v>N/A</v>
      </c>
      <c r="E17" s="4">
        <v>3.3309749540000002</v>
      </c>
      <c r="F17" s="7" t="str">
        <f t="shared" si="5"/>
        <v>N/A</v>
      </c>
      <c r="G17" s="4">
        <v>4.2777351297999999</v>
      </c>
      <c r="H17" s="7" t="str">
        <f t="shared" si="6"/>
        <v>N/A</v>
      </c>
      <c r="I17" s="8">
        <v>-4.01</v>
      </c>
      <c r="J17" s="8">
        <v>28.42</v>
      </c>
      <c r="K17" s="25" t="s">
        <v>734</v>
      </c>
      <c r="L17" s="85" t="str">
        <f t="shared" si="7"/>
        <v>Yes</v>
      </c>
    </row>
    <row r="18" spans="1:12" x14ac:dyDescent="0.25">
      <c r="A18" s="116" t="s">
        <v>420</v>
      </c>
      <c r="B18" s="21" t="s">
        <v>213</v>
      </c>
      <c r="C18" s="4">
        <v>18.043610559000001</v>
      </c>
      <c r="D18" s="7" t="str">
        <f t="shared" si="4"/>
        <v>N/A</v>
      </c>
      <c r="E18" s="4">
        <v>14.155849978999999</v>
      </c>
      <c r="F18" s="7" t="str">
        <f t="shared" si="5"/>
        <v>N/A</v>
      </c>
      <c r="G18" s="4">
        <v>6.2290465335</v>
      </c>
      <c r="H18" s="7" t="str">
        <f t="shared" si="6"/>
        <v>N/A</v>
      </c>
      <c r="I18" s="8">
        <v>-21.5</v>
      </c>
      <c r="J18" s="8">
        <v>-56</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-42.9</v>
      </c>
      <c r="J19" s="8">
        <v>-75</v>
      </c>
      <c r="K19" s="25" t="s">
        <v>213</v>
      </c>
      <c r="L19" s="85" t="str">
        <f t="shared" ref="L19:L25" si="11">IF(J19="Div by 0", "N/A", IF(K19="N/A","N/A", IF(J19&gt;VALUE(MID(K19,1,2)), "No", IF(J19&lt;-1*VALUE(MID(K19,1,2)), "No", "Yes"))))</f>
        <v>N/A</v>
      </c>
    </row>
    <row r="20" spans="1:12" x14ac:dyDescent="0.25">
      <c r="A20" s="116" t="s">
        <v>76</v>
      </c>
      <c r="B20" s="25" t="s">
        <v>213</v>
      </c>
      <c r="C20" s="22">
        <v>13</v>
      </c>
      <c r="D20" s="7" t="str">
        <f t="shared" si="8"/>
        <v>N/A</v>
      </c>
      <c r="E20" s="22">
        <v>12</v>
      </c>
      <c r="F20" s="7" t="str">
        <f t="shared" si="9"/>
        <v>N/A</v>
      </c>
      <c r="G20" s="22">
        <v>11</v>
      </c>
      <c r="H20" s="7" t="str">
        <f t="shared" si="10"/>
        <v>N/A</v>
      </c>
      <c r="I20" s="8">
        <v>-7.69</v>
      </c>
      <c r="J20" s="8">
        <v>-50</v>
      </c>
      <c r="K20" s="25" t="s">
        <v>213</v>
      </c>
      <c r="L20" s="85" t="str">
        <f t="shared" si="11"/>
        <v>N/A</v>
      </c>
    </row>
    <row r="21" spans="1:12" x14ac:dyDescent="0.25">
      <c r="A21" s="132" t="s">
        <v>1105</v>
      </c>
      <c r="B21" s="25" t="s">
        <v>213</v>
      </c>
      <c r="C21" s="10">
        <v>5813.8127333000002</v>
      </c>
      <c r="D21" s="7" t="str">
        <f t="shared" si="8"/>
        <v>N/A</v>
      </c>
      <c r="E21" s="10">
        <v>6114.0682082000003</v>
      </c>
      <c r="F21" s="7" t="str">
        <f t="shared" si="9"/>
        <v>N/A</v>
      </c>
      <c r="G21" s="10">
        <v>6354.7924327999999</v>
      </c>
      <c r="H21" s="7" t="str">
        <f t="shared" si="10"/>
        <v>N/A</v>
      </c>
      <c r="I21" s="8">
        <v>5.165</v>
      </c>
      <c r="J21" s="8">
        <v>3.9369999999999998</v>
      </c>
      <c r="K21" s="25" t="s">
        <v>734</v>
      </c>
      <c r="L21" s="85" t="str">
        <f t="shared" si="11"/>
        <v>Yes</v>
      </c>
    </row>
    <row r="22" spans="1:12" x14ac:dyDescent="0.25">
      <c r="A22" s="116" t="s">
        <v>1687</v>
      </c>
      <c r="B22" s="25" t="s">
        <v>213</v>
      </c>
      <c r="C22" s="10">
        <v>9987.6610110000001</v>
      </c>
      <c r="D22" s="7" t="str">
        <f t="shared" si="8"/>
        <v>N/A</v>
      </c>
      <c r="E22" s="10">
        <v>9541.4727810000004</v>
      </c>
      <c r="F22" s="7" t="str">
        <f t="shared" si="9"/>
        <v>N/A</v>
      </c>
      <c r="G22" s="10">
        <v>8624.6670678999999</v>
      </c>
      <c r="H22" s="7" t="str">
        <f t="shared" si="10"/>
        <v>N/A</v>
      </c>
      <c r="I22" s="8">
        <v>-4.47</v>
      </c>
      <c r="J22" s="8">
        <v>-9.61</v>
      </c>
      <c r="K22" s="25" t="s">
        <v>734</v>
      </c>
      <c r="L22" s="85" t="str">
        <f t="shared" si="11"/>
        <v>Yes</v>
      </c>
    </row>
    <row r="23" spans="1:12" x14ac:dyDescent="0.25">
      <c r="A23" s="116" t="s">
        <v>1106</v>
      </c>
      <c r="B23" s="25" t="s">
        <v>213</v>
      </c>
      <c r="C23" s="10">
        <v>16408.355721</v>
      </c>
      <c r="D23" s="7" t="str">
        <f t="shared" si="8"/>
        <v>N/A</v>
      </c>
      <c r="E23" s="10">
        <v>16457.683624000001</v>
      </c>
      <c r="F23" s="7" t="str">
        <f t="shared" si="9"/>
        <v>N/A</v>
      </c>
      <c r="G23" s="10">
        <v>19390.993291999999</v>
      </c>
      <c r="H23" s="7" t="str">
        <f t="shared" si="10"/>
        <v>N/A</v>
      </c>
      <c r="I23" s="8">
        <v>0.30059999999999998</v>
      </c>
      <c r="J23" s="8">
        <v>17.82</v>
      </c>
      <c r="K23" s="25" t="s">
        <v>734</v>
      </c>
      <c r="L23" s="85" t="str">
        <f t="shared" si="11"/>
        <v>Yes</v>
      </c>
    </row>
    <row r="24" spans="1:12" x14ac:dyDescent="0.25">
      <c r="A24" s="116" t="s">
        <v>1107</v>
      </c>
      <c r="B24" s="25" t="s">
        <v>213</v>
      </c>
      <c r="C24" s="10">
        <v>3598.5743647999998</v>
      </c>
      <c r="D24" s="7" t="str">
        <f t="shared" si="8"/>
        <v>N/A</v>
      </c>
      <c r="E24" s="10">
        <v>3935.7307768999999</v>
      </c>
      <c r="F24" s="7" t="str">
        <f t="shared" si="9"/>
        <v>N/A</v>
      </c>
      <c r="G24" s="10">
        <v>3701.8417555999999</v>
      </c>
      <c r="H24" s="7" t="str">
        <f t="shared" si="10"/>
        <v>N/A</v>
      </c>
      <c r="I24" s="8">
        <v>9.3689999999999998</v>
      </c>
      <c r="J24" s="8">
        <v>-5.94</v>
      </c>
      <c r="K24" s="25" t="s">
        <v>734</v>
      </c>
      <c r="L24" s="85" t="str">
        <f t="shared" si="11"/>
        <v>Yes</v>
      </c>
    </row>
    <row r="25" spans="1:12" x14ac:dyDescent="0.25">
      <c r="A25" s="116" t="s">
        <v>1108</v>
      </c>
      <c r="B25" s="25" t="s">
        <v>213</v>
      </c>
      <c r="C25" s="10">
        <v>3245.7537347000002</v>
      </c>
      <c r="D25" s="7" t="str">
        <f t="shared" si="8"/>
        <v>N/A</v>
      </c>
      <c r="E25" s="10">
        <v>3988.0609208999999</v>
      </c>
      <c r="F25" s="7" t="str">
        <f t="shared" si="9"/>
        <v>N/A</v>
      </c>
      <c r="G25" s="10">
        <v>4505.4322671999998</v>
      </c>
      <c r="H25" s="7" t="str">
        <f t="shared" si="10"/>
        <v>N/A</v>
      </c>
      <c r="I25" s="8">
        <v>22.87</v>
      </c>
      <c r="J25" s="8">
        <v>12.97</v>
      </c>
      <c r="K25" s="25" t="s">
        <v>734</v>
      </c>
      <c r="L25" s="85" t="str">
        <f t="shared" si="11"/>
        <v>Yes</v>
      </c>
    </row>
    <row r="26" spans="1:12" x14ac:dyDescent="0.25">
      <c r="A26" s="108" t="s">
        <v>1109</v>
      </c>
      <c r="B26" s="25" t="s">
        <v>213</v>
      </c>
      <c r="C26" s="10">
        <v>5827.8951434999999</v>
      </c>
      <c r="D26" s="7" t="str">
        <f t="shared" si="8"/>
        <v>N/A</v>
      </c>
      <c r="E26" s="10">
        <v>6073.2680289</v>
      </c>
      <c r="F26" s="7" t="str">
        <f t="shared" si="9"/>
        <v>N/A</v>
      </c>
      <c r="G26" s="10">
        <v>6244.3659236000003</v>
      </c>
      <c r="H26" s="7" t="str">
        <f t="shared" si="10"/>
        <v>N/A</v>
      </c>
      <c r="I26" s="8">
        <v>4.21</v>
      </c>
      <c r="J26" s="8">
        <v>2.8170000000000002</v>
      </c>
      <c r="K26" s="25" t="s">
        <v>734</v>
      </c>
      <c r="L26" s="85" t="str">
        <f>IF(J26="Div by 0", "N/A", IF(OR(J26="N/A",K26="N/A"),"N/A", IF(J26&gt;VALUE(MID(K26,1,2)), "No", IF(J26&lt;-1*VALUE(MID(K26,1,2)), "No", "Yes"))))</f>
        <v>Yes</v>
      </c>
    </row>
    <row r="27" spans="1:12" x14ac:dyDescent="0.25">
      <c r="A27" s="108" t="s">
        <v>1110</v>
      </c>
      <c r="B27" s="25" t="s">
        <v>213</v>
      </c>
      <c r="C27" s="10">
        <v>5797.4291876999996</v>
      </c>
      <c r="D27" s="7" t="str">
        <f t="shared" si="8"/>
        <v>N/A</v>
      </c>
      <c r="E27" s="10">
        <v>6161.1351588999996</v>
      </c>
      <c r="F27" s="7" t="str">
        <f t="shared" si="9"/>
        <v>N/A</v>
      </c>
      <c r="G27" s="10">
        <v>6479.0343119999998</v>
      </c>
      <c r="H27" s="7" t="str">
        <f t="shared" si="10"/>
        <v>N/A</v>
      </c>
      <c r="I27" s="8">
        <v>6.274</v>
      </c>
      <c r="J27" s="8">
        <v>5.16</v>
      </c>
      <c r="K27" s="25" t="s">
        <v>734</v>
      </c>
      <c r="L27" s="85" t="str">
        <f>IF(J27="Div by 0", "N/A", IF(OR(J27="N/A",K27="N/A"),"N/A", IF(J27&gt;VALUE(MID(K27,1,2)), "No", IF(J27&lt;-1*VALUE(MID(K27,1,2)), "No", "Yes"))))</f>
        <v>Yes</v>
      </c>
    </row>
    <row r="28" spans="1:12" x14ac:dyDescent="0.25">
      <c r="A28" s="132" t="s">
        <v>1111</v>
      </c>
      <c r="B28" s="25" t="s">
        <v>213</v>
      </c>
      <c r="C28" s="10">
        <v>10074.788578</v>
      </c>
      <c r="D28" s="7" t="str">
        <f t="shared" si="8"/>
        <v>N/A</v>
      </c>
      <c r="E28" s="10">
        <v>10038.919355</v>
      </c>
      <c r="F28" s="7" t="str">
        <f t="shared" si="9"/>
        <v>N/A</v>
      </c>
      <c r="G28" s="10">
        <v>10921.480281</v>
      </c>
      <c r="H28" s="7" t="str">
        <f t="shared" si="10"/>
        <v>N/A</v>
      </c>
      <c r="I28" s="8">
        <v>-0.35599999999999998</v>
      </c>
      <c r="J28" s="8">
        <v>8.7910000000000004</v>
      </c>
      <c r="K28" s="25" t="s">
        <v>734</v>
      </c>
      <c r="L28" s="85" t="str">
        <f>IF(J28="Div by 0", "N/A", IF(K28="N/A","N/A", IF(J28&gt;VALUE(MID(K28,1,2)), "No", IF(J28&lt;-1*VALUE(MID(K28,1,2)), "No", "Yes"))))</f>
        <v>Yes</v>
      </c>
    </row>
    <row r="29" spans="1:12" x14ac:dyDescent="0.25">
      <c r="A29" s="108" t="s">
        <v>1112</v>
      </c>
      <c r="B29" s="25" t="s">
        <v>213</v>
      </c>
      <c r="C29" s="10">
        <v>9682.7529785999996</v>
      </c>
      <c r="D29" s="7" t="str">
        <f t="shared" si="8"/>
        <v>N/A</v>
      </c>
      <c r="E29" s="10">
        <v>9517.3262235999991</v>
      </c>
      <c r="F29" s="7" t="str">
        <f t="shared" si="9"/>
        <v>N/A</v>
      </c>
      <c r="G29" s="10">
        <v>8593.3437078999996</v>
      </c>
      <c r="H29" s="7" t="str">
        <f t="shared" si="10"/>
        <v>N/A</v>
      </c>
      <c r="I29" s="8">
        <v>-1.71</v>
      </c>
      <c r="J29" s="8">
        <v>-9.7100000000000009</v>
      </c>
      <c r="K29" s="25" t="s">
        <v>734</v>
      </c>
      <c r="L29" s="85" t="str">
        <f>IF(J29="Div by 0", "N/A", IF(K29="N/A","N/A", IF(J29&gt;VALUE(MID(K29,1,2)), "No", IF(J29&lt;-1*VALUE(MID(K29,1,2)), "No", "Yes"))))</f>
        <v>Yes</v>
      </c>
    </row>
    <row r="30" spans="1:12" x14ac:dyDescent="0.25">
      <c r="A30" s="108" t="s">
        <v>1113</v>
      </c>
      <c r="B30" s="25" t="s">
        <v>213</v>
      </c>
      <c r="C30" s="10">
        <v>10703.338209</v>
      </c>
      <c r="D30" s="7" t="str">
        <f t="shared" si="8"/>
        <v>N/A</v>
      </c>
      <c r="E30" s="10">
        <v>10933.009198</v>
      </c>
      <c r="F30" s="7" t="str">
        <f t="shared" si="9"/>
        <v>N/A</v>
      </c>
      <c r="G30" s="10">
        <v>15134.104315</v>
      </c>
      <c r="H30" s="7" t="str">
        <f t="shared" si="10"/>
        <v>N/A</v>
      </c>
      <c r="I30" s="8">
        <v>2.1459999999999999</v>
      </c>
      <c r="J30" s="8">
        <v>38.43</v>
      </c>
      <c r="K30" s="25" t="s">
        <v>734</v>
      </c>
      <c r="L30" s="85" t="str">
        <f>IF(J30="Div by 0", "N/A", IF(K30="N/A","N/A", IF(J30&gt;VALUE(MID(K30,1,2)), "No", IF(J30&lt;-1*VALUE(MID(K30,1,2)), "No", "Yes"))))</f>
        <v>No</v>
      </c>
    </row>
    <row r="31" spans="1:12" x14ac:dyDescent="0.25">
      <c r="A31" s="108" t="s">
        <v>1114</v>
      </c>
      <c r="B31" s="25" t="s">
        <v>213</v>
      </c>
      <c r="C31" s="10">
        <v>9745.2529438000001</v>
      </c>
      <c r="D31" s="7" t="str">
        <f t="shared" si="8"/>
        <v>N/A</v>
      </c>
      <c r="E31" s="10">
        <v>10006.710008</v>
      </c>
      <c r="F31" s="7" t="str">
        <f t="shared" si="9"/>
        <v>N/A</v>
      </c>
      <c r="G31" s="10">
        <v>10648.864791</v>
      </c>
      <c r="H31" s="7" t="str">
        <f t="shared" si="10"/>
        <v>N/A</v>
      </c>
      <c r="I31" s="8">
        <v>2.6829999999999998</v>
      </c>
      <c r="J31" s="8">
        <v>6.4169999999999998</v>
      </c>
      <c r="K31" s="25" t="s">
        <v>734</v>
      </c>
      <c r="L31" s="85" t="str">
        <f>IF(J31="Div by 0", "N/A", IF(OR(J31="N/A",K31="N/A"),"N/A", IF(J31&gt;VALUE(MID(K31,1,2)), "No", IF(J31&lt;-1*VALUE(MID(K31,1,2)), "No", "Yes"))))</f>
        <v>Yes</v>
      </c>
    </row>
    <row r="32" spans="1:12" x14ac:dyDescent="0.25">
      <c r="A32" s="108" t="s">
        <v>1115</v>
      </c>
      <c r="B32" s="25" t="s">
        <v>213</v>
      </c>
      <c r="C32" s="10">
        <v>10544.86486</v>
      </c>
      <c r="D32" s="7" t="str">
        <f t="shared" si="8"/>
        <v>N/A</v>
      </c>
      <c r="E32" s="10">
        <v>10084.571303000001</v>
      </c>
      <c r="F32" s="7" t="str">
        <f t="shared" si="9"/>
        <v>N/A</v>
      </c>
      <c r="G32" s="10">
        <v>11298.818708999999</v>
      </c>
      <c r="H32" s="7" t="str">
        <f t="shared" si="10"/>
        <v>N/A</v>
      </c>
      <c r="I32" s="8">
        <v>-4.37</v>
      </c>
      <c r="J32" s="8">
        <v>12.04</v>
      </c>
      <c r="K32" s="25" t="s">
        <v>734</v>
      </c>
      <c r="L32" s="85" t="str">
        <f>IF(J32="Div by 0", "N/A", IF(OR(J32="N/A",K32="N/A"),"N/A", IF(J32&gt;VALUE(MID(K32,1,2)), "No", IF(J32&lt;-1*VALUE(MID(K32,1,2)), "No", "Yes"))))</f>
        <v>Yes</v>
      </c>
    </row>
    <row r="33" spans="1:12" x14ac:dyDescent="0.25">
      <c r="A33" s="108" t="s">
        <v>1690</v>
      </c>
      <c r="B33" s="25" t="s">
        <v>213</v>
      </c>
      <c r="C33" s="10">
        <v>7038.5640394000002</v>
      </c>
      <c r="D33" s="7" t="str">
        <f t="shared" si="8"/>
        <v>N/A</v>
      </c>
      <c r="E33" s="10">
        <v>7382.3528528999996</v>
      </c>
      <c r="F33" s="7" t="str">
        <f t="shared" si="9"/>
        <v>N/A</v>
      </c>
      <c r="G33" s="10">
        <v>7960.5418464000004</v>
      </c>
      <c r="H33" s="7" t="str">
        <f t="shared" si="10"/>
        <v>N/A</v>
      </c>
      <c r="I33" s="8">
        <v>4.8840000000000003</v>
      </c>
      <c r="J33" s="8">
        <v>7.8319999999999999</v>
      </c>
      <c r="K33" s="25" t="s">
        <v>734</v>
      </c>
      <c r="L33" s="85" t="str">
        <f t="shared" ref="L33:L45" si="12">IF(J33="Div by 0", "N/A", IF(K33="N/A","N/A", IF(J33&gt;VALUE(MID(K33,1,2)), "No", IF(J33&lt;-1*VALUE(MID(K33,1,2)), "No", "Yes"))))</f>
        <v>Yes</v>
      </c>
    </row>
    <row r="34" spans="1:12" x14ac:dyDescent="0.25">
      <c r="A34" s="108" t="s">
        <v>1691</v>
      </c>
      <c r="B34" s="25" t="s">
        <v>213</v>
      </c>
      <c r="C34" s="10">
        <v>1265.5266667000001</v>
      </c>
      <c r="D34" s="7" t="str">
        <f t="shared" si="8"/>
        <v>N/A</v>
      </c>
      <c r="E34" s="10">
        <v>1003.829096</v>
      </c>
      <c r="F34" s="7" t="str">
        <f t="shared" si="9"/>
        <v>N/A</v>
      </c>
      <c r="G34" s="10">
        <v>1334.4099441999999</v>
      </c>
      <c r="H34" s="7" t="str">
        <f t="shared" si="10"/>
        <v>N/A</v>
      </c>
      <c r="I34" s="8">
        <v>-20.7</v>
      </c>
      <c r="J34" s="8">
        <v>32.93</v>
      </c>
      <c r="K34" s="25" t="s">
        <v>734</v>
      </c>
      <c r="L34" s="85" t="str">
        <f t="shared" si="12"/>
        <v>No</v>
      </c>
    </row>
    <row r="35" spans="1:12" x14ac:dyDescent="0.25">
      <c r="A35" s="108" t="s">
        <v>1692</v>
      </c>
      <c r="B35" s="25" t="s">
        <v>213</v>
      </c>
      <c r="C35" s="10">
        <v>8483.4132711999991</v>
      </c>
      <c r="D35" s="7" t="str">
        <f t="shared" si="8"/>
        <v>N/A</v>
      </c>
      <c r="E35" s="10">
        <v>8730.6491640000004</v>
      </c>
      <c r="F35" s="7" t="str">
        <f t="shared" si="9"/>
        <v>N/A</v>
      </c>
      <c r="G35" s="10">
        <v>10143.878425000001</v>
      </c>
      <c r="H35" s="7" t="str">
        <f t="shared" si="10"/>
        <v>N/A</v>
      </c>
      <c r="I35" s="8">
        <v>2.9140000000000001</v>
      </c>
      <c r="J35" s="8">
        <v>16.190000000000001</v>
      </c>
      <c r="K35" s="25" t="s">
        <v>734</v>
      </c>
      <c r="L35" s="85" t="str">
        <f t="shared" si="12"/>
        <v>Yes</v>
      </c>
    </row>
    <row r="36" spans="1:12" x14ac:dyDescent="0.25">
      <c r="A36" s="108" t="s">
        <v>1693</v>
      </c>
      <c r="B36" s="25" t="s">
        <v>213</v>
      </c>
      <c r="C36" s="10">
        <v>616.46239718000004</v>
      </c>
      <c r="D36" s="7" t="str">
        <f t="shared" si="8"/>
        <v>N/A</v>
      </c>
      <c r="E36" s="10">
        <v>367.92338962000002</v>
      </c>
      <c r="F36" s="7" t="str">
        <f t="shared" si="9"/>
        <v>N/A</v>
      </c>
      <c r="G36" s="10">
        <v>480.87834710999999</v>
      </c>
      <c r="H36" s="7" t="str">
        <f t="shared" si="10"/>
        <v>N/A</v>
      </c>
      <c r="I36" s="8">
        <v>-40.299999999999997</v>
      </c>
      <c r="J36" s="8">
        <v>30.7</v>
      </c>
      <c r="K36" s="25" t="s">
        <v>734</v>
      </c>
      <c r="L36" s="85" t="str">
        <f t="shared" si="12"/>
        <v>No</v>
      </c>
    </row>
    <row r="37" spans="1:12" x14ac:dyDescent="0.25">
      <c r="A37" s="108" t="s">
        <v>1694</v>
      </c>
      <c r="B37" s="25" t="s">
        <v>213</v>
      </c>
      <c r="C37" s="10">
        <v>4127.4194373</v>
      </c>
      <c r="D37" s="7" t="str">
        <f t="shared" si="8"/>
        <v>N/A</v>
      </c>
      <c r="E37" s="10">
        <v>5207.3732161999997</v>
      </c>
      <c r="F37" s="7" t="str">
        <f t="shared" si="9"/>
        <v>N/A</v>
      </c>
      <c r="G37" s="10">
        <v>6848.4476189999996</v>
      </c>
      <c r="H37" s="7" t="str">
        <f t="shared" si="10"/>
        <v>N/A</v>
      </c>
      <c r="I37" s="8">
        <v>26.17</v>
      </c>
      <c r="J37" s="8">
        <v>31.51</v>
      </c>
      <c r="K37" s="25" t="s">
        <v>734</v>
      </c>
      <c r="L37" s="85" t="str">
        <f t="shared" si="12"/>
        <v>No</v>
      </c>
    </row>
    <row r="38" spans="1:12" x14ac:dyDescent="0.25">
      <c r="A38" s="108" t="s">
        <v>1695</v>
      </c>
      <c r="B38" s="25" t="s">
        <v>213</v>
      </c>
      <c r="C38" s="10" t="s">
        <v>1750</v>
      </c>
      <c r="D38" s="7" t="str">
        <f t="shared" si="8"/>
        <v>N/A</v>
      </c>
      <c r="E38" s="10" t="s">
        <v>1750</v>
      </c>
      <c r="F38" s="7" t="str">
        <f t="shared" si="9"/>
        <v>N/A</v>
      </c>
      <c r="G38" s="10" t="s">
        <v>1750</v>
      </c>
      <c r="H38" s="7" t="str">
        <f t="shared" si="10"/>
        <v>N/A</v>
      </c>
      <c r="I38" s="8" t="s">
        <v>1750</v>
      </c>
      <c r="J38" s="8" t="s">
        <v>1750</v>
      </c>
      <c r="K38" s="25" t="s">
        <v>734</v>
      </c>
      <c r="L38" s="85" t="str">
        <f t="shared" si="12"/>
        <v>N/A</v>
      </c>
    </row>
    <row r="39" spans="1:12" x14ac:dyDescent="0.25">
      <c r="A39" s="108" t="s">
        <v>1696</v>
      </c>
      <c r="B39" s="25" t="s">
        <v>213</v>
      </c>
      <c r="C39" s="10">
        <v>682.80173244000002</v>
      </c>
      <c r="D39" s="7" t="str">
        <f t="shared" si="8"/>
        <v>N/A</v>
      </c>
      <c r="E39" s="10">
        <v>438.14892227000001</v>
      </c>
      <c r="F39" s="7" t="str">
        <f t="shared" si="9"/>
        <v>N/A</v>
      </c>
      <c r="G39" s="10">
        <v>423.21468009</v>
      </c>
      <c r="H39" s="7" t="str">
        <f t="shared" si="10"/>
        <v>N/A</v>
      </c>
      <c r="I39" s="8">
        <v>-35.799999999999997</v>
      </c>
      <c r="J39" s="8">
        <v>-3.41</v>
      </c>
      <c r="K39" s="25" t="s">
        <v>734</v>
      </c>
      <c r="L39" s="85" t="str">
        <f t="shared" si="12"/>
        <v>Yes</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33684.052868999999</v>
      </c>
      <c r="D41" s="7" t="str">
        <f t="shared" si="8"/>
        <v>N/A</v>
      </c>
      <c r="E41" s="10">
        <v>31825.538573999998</v>
      </c>
      <c r="F41" s="7" t="str">
        <f t="shared" si="9"/>
        <v>N/A</v>
      </c>
      <c r="G41" s="10">
        <v>32350.590734000001</v>
      </c>
      <c r="H41" s="7" t="str">
        <f t="shared" si="10"/>
        <v>N/A</v>
      </c>
      <c r="I41" s="8">
        <v>-5.52</v>
      </c>
      <c r="J41" s="8">
        <v>1.65</v>
      </c>
      <c r="K41" s="25" t="s">
        <v>734</v>
      </c>
      <c r="L41" s="85" t="str">
        <f t="shared" si="12"/>
        <v>Yes</v>
      </c>
    </row>
    <row r="42" spans="1:12" x14ac:dyDescent="0.25">
      <c r="A42" s="108" t="s">
        <v>1699</v>
      </c>
      <c r="B42" s="25" t="s">
        <v>213</v>
      </c>
      <c r="C42" s="10">
        <v>1197.1744007</v>
      </c>
      <c r="D42" s="7" t="str">
        <f t="shared" si="8"/>
        <v>N/A</v>
      </c>
      <c r="E42" s="10">
        <v>1209.2220883</v>
      </c>
      <c r="F42" s="7" t="str">
        <f t="shared" si="9"/>
        <v>N/A</v>
      </c>
      <c r="G42" s="10">
        <v>1143.6469044</v>
      </c>
      <c r="H42" s="7" t="str">
        <f t="shared" si="10"/>
        <v>N/A</v>
      </c>
      <c r="I42" s="8">
        <v>1.006</v>
      </c>
      <c r="J42" s="8">
        <v>-5.42</v>
      </c>
      <c r="K42" s="25" t="s">
        <v>734</v>
      </c>
      <c r="L42" s="85" t="str">
        <f t="shared" si="12"/>
        <v>Yes</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16579.346062000001</v>
      </c>
      <c r="D44" s="7" t="str">
        <f t="shared" si="8"/>
        <v>N/A</v>
      </c>
      <c r="E44" s="10">
        <v>15905.573419</v>
      </c>
      <c r="F44" s="7" t="str">
        <f t="shared" si="9"/>
        <v>N/A</v>
      </c>
      <c r="G44" s="10">
        <v>16783.963653999999</v>
      </c>
      <c r="H44" s="7" t="str">
        <f t="shared" si="10"/>
        <v>N/A</v>
      </c>
      <c r="I44" s="8">
        <v>-4.0599999999999996</v>
      </c>
      <c r="J44" s="8">
        <v>5.5229999999999997</v>
      </c>
      <c r="K44" s="25" t="s">
        <v>734</v>
      </c>
      <c r="L44" s="85" t="str">
        <f t="shared" si="12"/>
        <v>Yes</v>
      </c>
    </row>
    <row r="45" spans="1:12" ht="25" x14ac:dyDescent="0.25">
      <c r="A45" s="108" t="s">
        <v>1117</v>
      </c>
      <c r="B45" s="25" t="s">
        <v>213</v>
      </c>
      <c r="C45" s="10">
        <v>806.54041728000004</v>
      </c>
      <c r="D45" s="7" t="str">
        <f t="shared" si="8"/>
        <v>N/A</v>
      </c>
      <c r="E45" s="10">
        <v>554.67127862999996</v>
      </c>
      <c r="F45" s="7" t="str">
        <f t="shared" si="9"/>
        <v>N/A</v>
      </c>
      <c r="G45" s="10">
        <v>667.22687307000001</v>
      </c>
      <c r="H45" s="7" t="str">
        <f t="shared" si="10"/>
        <v>N/A</v>
      </c>
      <c r="I45" s="8">
        <v>-31.2</v>
      </c>
      <c r="J45" s="8">
        <v>20.29</v>
      </c>
      <c r="K45" s="25" t="s">
        <v>734</v>
      </c>
      <c r="L45" s="85" t="str">
        <f t="shared" si="12"/>
        <v>Yes</v>
      </c>
    </row>
    <row r="46" spans="1:12" x14ac:dyDescent="0.25">
      <c r="A46" s="108" t="s">
        <v>1118</v>
      </c>
      <c r="B46" s="21" t="s">
        <v>213</v>
      </c>
      <c r="C46" s="26">
        <v>51227.213369999998</v>
      </c>
      <c r="D46" s="7" t="str">
        <f t="shared" si="8"/>
        <v>N/A</v>
      </c>
      <c r="E46" s="26">
        <v>46060.872416999999</v>
      </c>
      <c r="F46" s="7" t="str">
        <f t="shared" si="9"/>
        <v>N/A</v>
      </c>
      <c r="G46" s="26">
        <v>48959.478141</v>
      </c>
      <c r="H46" s="7" t="str">
        <f t="shared" si="10"/>
        <v>N/A</v>
      </c>
      <c r="I46" s="8">
        <v>-10.1</v>
      </c>
      <c r="J46" s="8">
        <v>6.2930000000000001</v>
      </c>
      <c r="K46" s="25" t="s">
        <v>734</v>
      </c>
      <c r="L46" s="85" t="str">
        <f>IF(J46="Div by 0", "N/A", IF(K46="N/A","N/A", IF(J46&gt;VALUE(MID(K46,1,2)), "No", IF(J46&lt;-1*VALUE(MID(K46,1,2)), "No", "Yes"))))</f>
        <v>Yes</v>
      </c>
    </row>
    <row r="47" spans="1:12" x14ac:dyDescent="0.25">
      <c r="A47" s="139" t="s">
        <v>1119</v>
      </c>
      <c r="B47" s="21" t="s">
        <v>213</v>
      </c>
      <c r="C47" s="26">
        <v>41496.657432</v>
      </c>
      <c r="D47" s="7" t="str">
        <f t="shared" si="8"/>
        <v>N/A</v>
      </c>
      <c r="E47" s="26">
        <v>38949.379429000001</v>
      </c>
      <c r="F47" s="7" t="str">
        <f t="shared" si="9"/>
        <v>N/A</v>
      </c>
      <c r="G47" s="26">
        <v>39226.897337000002</v>
      </c>
      <c r="H47" s="7" t="str">
        <f t="shared" si="10"/>
        <v>N/A</v>
      </c>
      <c r="I47" s="8">
        <v>-6.14</v>
      </c>
      <c r="J47" s="8">
        <v>0.71250000000000002</v>
      </c>
      <c r="K47" s="25" t="s">
        <v>734</v>
      </c>
      <c r="L47" s="85" t="str">
        <f>IF(J47="Div by 0", "N/A", IF(K47="N/A","N/A", IF(J47&gt;VALUE(MID(K47,1,2)), "No", IF(J47&lt;-1*VALUE(MID(K47,1,2)), "No", "Yes"))))</f>
        <v>Yes</v>
      </c>
    </row>
    <row r="48" spans="1:12" ht="25" x14ac:dyDescent="0.25">
      <c r="A48" s="108" t="s">
        <v>1120</v>
      </c>
      <c r="B48" s="21" t="s">
        <v>213</v>
      </c>
      <c r="C48" s="26">
        <v>80472.323256000003</v>
      </c>
      <c r="D48" s="7" t="str">
        <f t="shared" si="8"/>
        <v>N/A</v>
      </c>
      <c r="E48" s="26">
        <v>52649.800216000003</v>
      </c>
      <c r="F48" s="7" t="str">
        <f t="shared" si="9"/>
        <v>N/A</v>
      </c>
      <c r="G48" s="26">
        <v>48498.301217</v>
      </c>
      <c r="H48" s="7" t="str">
        <f t="shared" si="10"/>
        <v>N/A</v>
      </c>
      <c r="I48" s="8">
        <v>-34.6</v>
      </c>
      <c r="J48" s="8">
        <v>-7.89</v>
      </c>
      <c r="K48" s="25" t="s">
        <v>734</v>
      </c>
      <c r="L48" s="85" t="str">
        <f>IF(J48="Div by 0", "N/A", IF(K48="N/A","N/A", IF(J48&gt;VALUE(MID(K48,1,2)), "No", IF(J48&lt;-1*VALUE(MID(K48,1,2)), "No", "Yes"))))</f>
        <v>Yes</v>
      </c>
    </row>
    <row r="49" spans="1:12" x14ac:dyDescent="0.25">
      <c r="A49" s="130" t="s">
        <v>1121</v>
      </c>
      <c r="B49" s="21" t="s">
        <v>213</v>
      </c>
      <c r="C49" s="26" t="s">
        <v>1750</v>
      </c>
      <c r="D49" s="7" t="str">
        <f t="shared" si="8"/>
        <v>N/A</v>
      </c>
      <c r="E49" s="26" t="s">
        <v>1750</v>
      </c>
      <c r="F49" s="7" t="str">
        <f t="shared" si="9"/>
        <v>N/A</v>
      </c>
      <c r="G49" s="26" t="s">
        <v>1750</v>
      </c>
      <c r="H49" s="7" t="str">
        <f t="shared" si="10"/>
        <v>N/A</v>
      </c>
      <c r="I49" s="8" t="s">
        <v>1750</v>
      </c>
      <c r="J49" s="8" t="s">
        <v>1750</v>
      </c>
      <c r="K49" s="25" t="s">
        <v>734</v>
      </c>
      <c r="L49" s="85" t="str">
        <f t="shared" ref="L49:L59" si="13">IF(J49="Div by 0", "N/A", IF(K49="N/A","N/A", IF(J49&gt;VALUE(MID(K49,1,2)), "No", IF(J49&lt;-1*VALUE(MID(K49,1,2)), "No", "Yes"))))</f>
        <v>N/A</v>
      </c>
    </row>
    <row r="50" spans="1:12" ht="25" x14ac:dyDescent="0.25">
      <c r="A50" s="108" t="s">
        <v>1122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3"/>
        <v>N/A</v>
      </c>
    </row>
    <row r="51" spans="1:12" x14ac:dyDescent="0.25">
      <c r="A51" s="108" t="s">
        <v>1123</v>
      </c>
      <c r="B51" s="21" t="s">
        <v>213</v>
      </c>
      <c r="C51" s="26" t="s">
        <v>1750</v>
      </c>
      <c r="D51" s="7" t="str">
        <f t="shared" ref="D51:D82" si="14">IF($B51="N/A","N/A",IF(C51&gt;10,"No",IF(C51&lt;-10,"No","Yes")))</f>
        <v>N/A</v>
      </c>
      <c r="E51" s="26" t="s">
        <v>1750</v>
      </c>
      <c r="F51" s="7" t="str">
        <f t="shared" ref="F51:F82" si="15">IF($B51="N/A","N/A",IF(E51&gt;10,"No",IF(E51&lt;-10,"No","Yes")))</f>
        <v>N/A</v>
      </c>
      <c r="G51" s="26" t="s">
        <v>1750</v>
      </c>
      <c r="H51" s="7" t="str">
        <f t="shared" ref="H51:H82" si="16">IF($B51="N/A","N/A",IF(G51&gt;10,"No",IF(G51&lt;-10,"No","Yes")))</f>
        <v>N/A</v>
      </c>
      <c r="I51" s="8" t="s">
        <v>1750</v>
      </c>
      <c r="J51" s="8" t="s">
        <v>1750</v>
      </c>
      <c r="K51" s="25" t="s">
        <v>734</v>
      </c>
      <c r="L51" s="85" t="str">
        <f t="shared" si="13"/>
        <v>N/A</v>
      </c>
    </row>
    <row r="52" spans="1:12" ht="25" x14ac:dyDescent="0.25">
      <c r="A52" s="108" t="s">
        <v>1124</v>
      </c>
      <c r="B52" s="21" t="s">
        <v>213</v>
      </c>
      <c r="C52" s="26" t="s">
        <v>1750</v>
      </c>
      <c r="D52" s="7" t="str">
        <f t="shared" si="14"/>
        <v>N/A</v>
      </c>
      <c r="E52" s="26" t="s">
        <v>1750</v>
      </c>
      <c r="F52" s="7" t="str">
        <f t="shared" si="15"/>
        <v>N/A</v>
      </c>
      <c r="G52" s="26" t="s">
        <v>1750</v>
      </c>
      <c r="H52" s="7" t="str">
        <f t="shared" si="16"/>
        <v>N/A</v>
      </c>
      <c r="I52" s="8" t="s">
        <v>1750</v>
      </c>
      <c r="J52" s="8" t="s">
        <v>1750</v>
      </c>
      <c r="K52" s="25" t="s">
        <v>734</v>
      </c>
      <c r="L52" s="85" t="str">
        <f t="shared" si="13"/>
        <v>N/A</v>
      </c>
    </row>
    <row r="53" spans="1:12" ht="25" x14ac:dyDescent="0.25">
      <c r="A53" s="108" t="s">
        <v>1125</v>
      </c>
      <c r="B53" s="21" t="s">
        <v>213</v>
      </c>
      <c r="C53" s="26" t="s">
        <v>1750</v>
      </c>
      <c r="D53" s="7" t="str">
        <f t="shared" si="14"/>
        <v>N/A</v>
      </c>
      <c r="E53" s="26" t="s">
        <v>1750</v>
      </c>
      <c r="F53" s="7" t="str">
        <f t="shared" si="15"/>
        <v>N/A</v>
      </c>
      <c r="G53" s="26" t="s">
        <v>1750</v>
      </c>
      <c r="H53" s="7" t="str">
        <f t="shared" si="16"/>
        <v>N/A</v>
      </c>
      <c r="I53" s="8" t="s">
        <v>1750</v>
      </c>
      <c r="J53" s="8" t="s">
        <v>1750</v>
      </c>
      <c r="K53" s="25" t="s">
        <v>734</v>
      </c>
      <c r="L53" s="85" t="str">
        <f t="shared" si="13"/>
        <v>N/A</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t="s">
        <v>1750</v>
      </c>
      <c r="D55" s="7" t="str">
        <f t="shared" si="14"/>
        <v>N/A</v>
      </c>
      <c r="E55" s="26" t="s">
        <v>1750</v>
      </c>
      <c r="F55" s="7" t="str">
        <f t="shared" si="15"/>
        <v>N/A</v>
      </c>
      <c r="G55" s="26" t="s">
        <v>1750</v>
      </c>
      <c r="H55" s="7" t="str">
        <f t="shared" si="16"/>
        <v>N/A</v>
      </c>
      <c r="I55" s="8" t="s">
        <v>1750</v>
      </c>
      <c r="J55" s="8" t="s">
        <v>1750</v>
      </c>
      <c r="K55" s="25" t="s">
        <v>734</v>
      </c>
      <c r="L55" s="85" t="str">
        <f t="shared" si="13"/>
        <v>N/A</v>
      </c>
    </row>
    <row r="56" spans="1:12" ht="25" x14ac:dyDescent="0.25">
      <c r="A56" s="108" t="s">
        <v>1128</v>
      </c>
      <c r="B56" s="21" t="s">
        <v>213</v>
      </c>
      <c r="C56" s="26" t="s">
        <v>1750</v>
      </c>
      <c r="D56" s="7" t="str">
        <f t="shared" si="14"/>
        <v>N/A</v>
      </c>
      <c r="E56" s="26" t="s">
        <v>1750</v>
      </c>
      <c r="F56" s="7" t="str">
        <f t="shared" si="15"/>
        <v>N/A</v>
      </c>
      <c r="G56" s="26" t="s">
        <v>1750</v>
      </c>
      <c r="H56" s="7" t="str">
        <f t="shared" si="16"/>
        <v>N/A</v>
      </c>
      <c r="I56" s="8" t="s">
        <v>1750</v>
      </c>
      <c r="J56" s="8" t="s">
        <v>1750</v>
      </c>
      <c r="K56" s="25" t="s">
        <v>734</v>
      </c>
      <c r="L56" s="85" t="str">
        <f t="shared" si="13"/>
        <v>N/A</v>
      </c>
    </row>
    <row r="57" spans="1:12" ht="25" x14ac:dyDescent="0.25">
      <c r="A57" s="108" t="s">
        <v>1129</v>
      </c>
      <c r="B57" s="21" t="s">
        <v>213</v>
      </c>
      <c r="C57" s="26" t="s">
        <v>1750</v>
      </c>
      <c r="D57" s="7" t="str">
        <f t="shared" si="14"/>
        <v>N/A</v>
      </c>
      <c r="E57" s="26" t="s">
        <v>1750</v>
      </c>
      <c r="F57" s="7" t="str">
        <f t="shared" si="15"/>
        <v>N/A</v>
      </c>
      <c r="G57" s="26" t="s">
        <v>1750</v>
      </c>
      <c r="H57" s="7" t="str">
        <f t="shared" si="16"/>
        <v>N/A</v>
      </c>
      <c r="I57" s="8" t="s">
        <v>1750</v>
      </c>
      <c r="J57" s="8" t="s">
        <v>1750</v>
      </c>
      <c r="K57" s="25" t="s">
        <v>734</v>
      </c>
      <c r="L57" s="85" t="str">
        <f t="shared" si="13"/>
        <v>N/A</v>
      </c>
    </row>
    <row r="58" spans="1:12" ht="25" x14ac:dyDescent="0.25">
      <c r="A58" s="108" t="s">
        <v>1130</v>
      </c>
      <c r="B58" s="21" t="s">
        <v>213</v>
      </c>
      <c r="C58" s="26" t="s">
        <v>1750</v>
      </c>
      <c r="D58" s="7" t="str">
        <f t="shared" si="14"/>
        <v>N/A</v>
      </c>
      <c r="E58" s="26" t="s">
        <v>1750</v>
      </c>
      <c r="F58" s="7" t="str">
        <f t="shared" si="15"/>
        <v>N/A</v>
      </c>
      <c r="G58" s="26" t="s">
        <v>1750</v>
      </c>
      <c r="H58" s="7" t="str">
        <f t="shared" si="16"/>
        <v>N/A</v>
      </c>
      <c r="I58" s="8" t="s">
        <v>1750</v>
      </c>
      <c r="J58" s="8" t="s">
        <v>1750</v>
      </c>
      <c r="K58" s="25" t="s">
        <v>734</v>
      </c>
      <c r="L58" s="85" t="str">
        <f t="shared" si="13"/>
        <v>N/A</v>
      </c>
    </row>
    <row r="59" spans="1:12" ht="25" x14ac:dyDescent="0.25">
      <c r="A59" s="108" t="s">
        <v>1131</v>
      </c>
      <c r="B59" s="21" t="s">
        <v>213</v>
      </c>
      <c r="C59" s="26" t="s">
        <v>1750</v>
      </c>
      <c r="D59" s="7" t="str">
        <f t="shared" si="14"/>
        <v>N/A</v>
      </c>
      <c r="E59" s="26" t="s">
        <v>1750</v>
      </c>
      <c r="F59" s="7" t="str">
        <f t="shared" si="15"/>
        <v>N/A</v>
      </c>
      <c r="G59" s="26" t="s">
        <v>1750</v>
      </c>
      <c r="H59" s="7" t="str">
        <f t="shared" si="16"/>
        <v>N/A</v>
      </c>
      <c r="I59" s="8" t="s">
        <v>1750</v>
      </c>
      <c r="J59" s="8" t="s">
        <v>1750</v>
      </c>
      <c r="K59" s="25" t="s">
        <v>734</v>
      </c>
      <c r="L59" s="85" t="str">
        <f t="shared" si="13"/>
        <v>N/A</v>
      </c>
    </row>
    <row r="60" spans="1:12" x14ac:dyDescent="0.25">
      <c r="A60" s="130" t="s">
        <v>356</v>
      </c>
      <c r="B60" s="21" t="s">
        <v>213</v>
      </c>
      <c r="C60" s="26">
        <v>0</v>
      </c>
      <c r="D60" s="7" t="str">
        <f t="shared" si="14"/>
        <v>N/A</v>
      </c>
      <c r="E60" s="26">
        <v>0</v>
      </c>
      <c r="F60" s="7" t="str">
        <f t="shared" si="15"/>
        <v>N/A</v>
      </c>
      <c r="G60" s="26">
        <v>0</v>
      </c>
      <c r="H60" s="7" t="str">
        <f t="shared" si="16"/>
        <v>N/A</v>
      </c>
      <c r="I60" s="8" t="s">
        <v>1750</v>
      </c>
      <c r="J60" s="8" t="s">
        <v>1750</v>
      </c>
      <c r="K60" s="25" t="s">
        <v>734</v>
      </c>
      <c r="L60" s="85" t="str">
        <f t="shared" ref="L60:L70" si="17">IF(J60="Div by 0", "N/A", IF(K60="N/A","N/A", IF(J60&gt;VALUE(MID(K60,1,2)), "No", IF(J60&lt;-1*VALUE(MID(K60,1,2)), "No", "Yes"))))</f>
        <v>N/A</v>
      </c>
    </row>
    <row r="61" spans="1:12" ht="25" x14ac:dyDescent="0.25">
      <c r="A61" s="108" t="s">
        <v>1132</v>
      </c>
      <c r="B61" s="21" t="s">
        <v>213</v>
      </c>
      <c r="C61" s="26">
        <v>0</v>
      </c>
      <c r="D61" s="7" t="str">
        <f t="shared" si="14"/>
        <v>N/A</v>
      </c>
      <c r="E61" s="26">
        <v>0</v>
      </c>
      <c r="F61" s="7" t="str">
        <f t="shared" si="15"/>
        <v>N/A</v>
      </c>
      <c r="G61" s="26">
        <v>0</v>
      </c>
      <c r="H61" s="7" t="str">
        <f t="shared" si="16"/>
        <v>N/A</v>
      </c>
      <c r="I61" s="8" t="s">
        <v>1750</v>
      </c>
      <c r="J61" s="8" t="s">
        <v>1750</v>
      </c>
      <c r="K61" s="25" t="s">
        <v>734</v>
      </c>
      <c r="L61" s="85" t="str">
        <f t="shared" si="17"/>
        <v>N/A</v>
      </c>
    </row>
    <row r="62" spans="1:12" x14ac:dyDescent="0.25">
      <c r="A62" s="108" t="s">
        <v>1133</v>
      </c>
      <c r="B62" s="21" t="s">
        <v>213</v>
      </c>
      <c r="C62" s="26">
        <v>0</v>
      </c>
      <c r="D62" s="7" t="str">
        <f t="shared" si="14"/>
        <v>N/A</v>
      </c>
      <c r="E62" s="26">
        <v>0</v>
      </c>
      <c r="F62" s="7" t="str">
        <f t="shared" si="15"/>
        <v>N/A</v>
      </c>
      <c r="G62" s="26">
        <v>0</v>
      </c>
      <c r="H62" s="7" t="str">
        <f t="shared" si="16"/>
        <v>N/A</v>
      </c>
      <c r="I62" s="8" t="s">
        <v>1750</v>
      </c>
      <c r="J62" s="8" t="s">
        <v>1750</v>
      </c>
      <c r="K62" s="25" t="s">
        <v>734</v>
      </c>
      <c r="L62" s="85" t="str">
        <f t="shared" si="17"/>
        <v>N/A</v>
      </c>
    </row>
    <row r="63" spans="1:12" ht="25" x14ac:dyDescent="0.25">
      <c r="A63" s="108" t="s">
        <v>1134</v>
      </c>
      <c r="B63" s="21" t="s">
        <v>213</v>
      </c>
      <c r="C63" s="26">
        <v>0</v>
      </c>
      <c r="D63" s="7" t="str">
        <f t="shared" si="14"/>
        <v>N/A</v>
      </c>
      <c r="E63" s="26">
        <v>0</v>
      </c>
      <c r="F63" s="7" t="str">
        <f t="shared" si="15"/>
        <v>N/A</v>
      </c>
      <c r="G63" s="26">
        <v>0</v>
      </c>
      <c r="H63" s="7" t="str">
        <f t="shared" si="16"/>
        <v>N/A</v>
      </c>
      <c r="I63" s="8" t="s">
        <v>1750</v>
      </c>
      <c r="J63" s="8" t="s">
        <v>1750</v>
      </c>
      <c r="K63" s="25" t="s">
        <v>734</v>
      </c>
      <c r="L63" s="85" t="str">
        <f t="shared" si="17"/>
        <v>N/A</v>
      </c>
    </row>
    <row r="64" spans="1:12" ht="25" x14ac:dyDescent="0.25">
      <c r="A64" s="108" t="s">
        <v>1135</v>
      </c>
      <c r="B64" s="21" t="s">
        <v>213</v>
      </c>
      <c r="C64" s="26">
        <v>0</v>
      </c>
      <c r="D64" s="7" t="str">
        <f t="shared" si="14"/>
        <v>N/A</v>
      </c>
      <c r="E64" s="26">
        <v>0</v>
      </c>
      <c r="F64" s="7" t="str">
        <f t="shared" si="15"/>
        <v>N/A</v>
      </c>
      <c r="G64" s="26">
        <v>0</v>
      </c>
      <c r="H64" s="7" t="str">
        <f t="shared" si="16"/>
        <v>N/A</v>
      </c>
      <c r="I64" s="8" t="s">
        <v>1750</v>
      </c>
      <c r="J64" s="8" t="s">
        <v>1750</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0</v>
      </c>
      <c r="D66" s="7" t="str">
        <f t="shared" si="14"/>
        <v>N/A</v>
      </c>
      <c r="E66" s="26">
        <v>0</v>
      </c>
      <c r="F66" s="7" t="str">
        <f t="shared" si="15"/>
        <v>N/A</v>
      </c>
      <c r="G66" s="26">
        <v>0</v>
      </c>
      <c r="H66" s="7" t="str">
        <f t="shared" si="16"/>
        <v>N/A</v>
      </c>
      <c r="I66" s="8" t="s">
        <v>1750</v>
      </c>
      <c r="J66" s="8" t="s">
        <v>1750</v>
      </c>
      <c r="K66" s="25" t="s">
        <v>734</v>
      </c>
      <c r="L66" s="85" t="str">
        <f t="shared" si="17"/>
        <v>N/A</v>
      </c>
    </row>
    <row r="67" spans="1:12" ht="25" x14ac:dyDescent="0.25">
      <c r="A67" s="108" t="s">
        <v>1138</v>
      </c>
      <c r="B67" s="21" t="s">
        <v>213</v>
      </c>
      <c r="C67" s="26">
        <v>0</v>
      </c>
      <c r="D67" s="7" t="str">
        <f t="shared" si="14"/>
        <v>N/A</v>
      </c>
      <c r="E67" s="26">
        <v>0</v>
      </c>
      <c r="F67" s="7" t="str">
        <f t="shared" si="15"/>
        <v>N/A</v>
      </c>
      <c r="G67" s="26">
        <v>0</v>
      </c>
      <c r="H67" s="7" t="str">
        <f t="shared" si="16"/>
        <v>N/A</v>
      </c>
      <c r="I67" s="8" t="s">
        <v>1750</v>
      </c>
      <c r="J67" s="8" t="s">
        <v>1750</v>
      </c>
      <c r="K67" s="25" t="s">
        <v>734</v>
      </c>
      <c r="L67" s="85" t="str">
        <f t="shared" si="17"/>
        <v>N/A</v>
      </c>
    </row>
    <row r="68" spans="1:12" ht="25" x14ac:dyDescent="0.25">
      <c r="A68" s="108" t="s">
        <v>1139</v>
      </c>
      <c r="B68" s="21" t="s">
        <v>213</v>
      </c>
      <c r="C68" s="26">
        <v>0</v>
      </c>
      <c r="D68" s="7" t="str">
        <f t="shared" si="14"/>
        <v>N/A</v>
      </c>
      <c r="E68" s="26">
        <v>0</v>
      </c>
      <c r="F68" s="7" t="str">
        <f t="shared" si="15"/>
        <v>N/A</v>
      </c>
      <c r="G68" s="26">
        <v>0</v>
      </c>
      <c r="H68" s="7" t="str">
        <f t="shared" si="16"/>
        <v>N/A</v>
      </c>
      <c r="I68" s="8" t="s">
        <v>1750</v>
      </c>
      <c r="J68" s="8" t="s">
        <v>1750</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1750</v>
      </c>
      <c r="J69" s="8" t="s">
        <v>1750</v>
      </c>
      <c r="K69" s="25" t="s">
        <v>734</v>
      </c>
      <c r="L69" s="85" t="str">
        <f t="shared" si="17"/>
        <v>N/A</v>
      </c>
    </row>
    <row r="70" spans="1:12" ht="25" x14ac:dyDescent="0.25">
      <c r="A70" s="108" t="s">
        <v>1141</v>
      </c>
      <c r="B70" s="21" t="s">
        <v>213</v>
      </c>
      <c r="C70" s="26">
        <v>0</v>
      </c>
      <c r="D70" s="7" t="str">
        <f t="shared" si="14"/>
        <v>N/A</v>
      </c>
      <c r="E70" s="26">
        <v>0</v>
      </c>
      <c r="F70" s="7" t="str">
        <f t="shared" si="15"/>
        <v>N/A</v>
      </c>
      <c r="G70" s="26">
        <v>0</v>
      </c>
      <c r="H70" s="7" t="str">
        <f t="shared" si="16"/>
        <v>N/A</v>
      </c>
      <c r="I70" s="8" t="s">
        <v>1750</v>
      </c>
      <c r="J70" s="8" t="s">
        <v>1750</v>
      </c>
      <c r="K70" s="25" t="s">
        <v>734</v>
      </c>
      <c r="L70" s="85" t="str">
        <f t="shared" si="17"/>
        <v>N/A</v>
      </c>
    </row>
    <row r="71" spans="1:12" x14ac:dyDescent="0.25">
      <c r="A71" s="130" t="s">
        <v>1142</v>
      </c>
      <c r="B71" s="21" t="s">
        <v>213</v>
      </c>
      <c r="C71" s="26" t="s">
        <v>1750</v>
      </c>
      <c r="D71" s="7" t="str">
        <f t="shared" si="14"/>
        <v>N/A</v>
      </c>
      <c r="E71" s="26" t="s">
        <v>1750</v>
      </c>
      <c r="F71" s="7" t="str">
        <f t="shared" si="15"/>
        <v>N/A</v>
      </c>
      <c r="G71" s="26" t="s">
        <v>1750</v>
      </c>
      <c r="H71" s="7" t="str">
        <f t="shared" si="16"/>
        <v>N/A</v>
      </c>
      <c r="I71" s="8" t="s">
        <v>1750</v>
      </c>
      <c r="J71" s="8" t="s">
        <v>1750</v>
      </c>
      <c r="K71" s="25" t="s">
        <v>734</v>
      </c>
      <c r="L71" s="85" t="str">
        <f t="shared" ref="L71:L81" si="18">IF(J71="Div by 0", "N/A", IF(K71="N/A","N/A", IF(J71&gt;VALUE(MID(K71,1,2)), "No", IF(J71&lt;-1*VALUE(MID(K71,1,2)), "No", "Yes"))))</f>
        <v>N/A</v>
      </c>
    </row>
    <row r="72" spans="1:12" ht="25" x14ac:dyDescent="0.25">
      <c r="A72" s="108" t="s">
        <v>1143</v>
      </c>
      <c r="B72" s="21" t="s">
        <v>213</v>
      </c>
      <c r="C72" s="26" t="s">
        <v>1750</v>
      </c>
      <c r="D72" s="7" t="str">
        <f t="shared" si="14"/>
        <v>N/A</v>
      </c>
      <c r="E72" s="26" t="s">
        <v>1750</v>
      </c>
      <c r="F72" s="7" t="str">
        <f t="shared" si="15"/>
        <v>N/A</v>
      </c>
      <c r="G72" s="26" t="s">
        <v>1750</v>
      </c>
      <c r="H72" s="7" t="str">
        <f t="shared" si="16"/>
        <v>N/A</v>
      </c>
      <c r="I72" s="8" t="s">
        <v>1750</v>
      </c>
      <c r="J72" s="8" t="s">
        <v>1750</v>
      </c>
      <c r="K72" s="25" t="s">
        <v>734</v>
      </c>
      <c r="L72" s="85" t="str">
        <f t="shared" si="18"/>
        <v>N/A</v>
      </c>
    </row>
    <row r="73" spans="1:12" ht="25" x14ac:dyDescent="0.25">
      <c r="A73" s="108" t="s">
        <v>1144</v>
      </c>
      <c r="B73" s="21" t="s">
        <v>213</v>
      </c>
      <c r="C73" s="26" t="s">
        <v>1750</v>
      </c>
      <c r="D73" s="7" t="str">
        <f t="shared" si="14"/>
        <v>N/A</v>
      </c>
      <c r="E73" s="26" t="s">
        <v>1750</v>
      </c>
      <c r="F73" s="7" t="str">
        <f t="shared" si="15"/>
        <v>N/A</v>
      </c>
      <c r="G73" s="26" t="s">
        <v>1750</v>
      </c>
      <c r="H73" s="7" t="str">
        <f t="shared" si="16"/>
        <v>N/A</v>
      </c>
      <c r="I73" s="8" t="s">
        <v>1750</v>
      </c>
      <c r="J73" s="8" t="s">
        <v>1750</v>
      </c>
      <c r="K73" s="25" t="s">
        <v>734</v>
      </c>
      <c r="L73" s="85" t="str">
        <f t="shared" si="18"/>
        <v>N/A</v>
      </c>
    </row>
    <row r="74" spans="1:12" ht="25" x14ac:dyDescent="0.25">
      <c r="A74" s="108" t="s">
        <v>1145</v>
      </c>
      <c r="B74" s="21" t="s">
        <v>213</v>
      </c>
      <c r="C74" s="26" t="s">
        <v>1750</v>
      </c>
      <c r="D74" s="7" t="str">
        <f t="shared" si="14"/>
        <v>N/A</v>
      </c>
      <c r="E74" s="26" t="s">
        <v>1750</v>
      </c>
      <c r="F74" s="7" t="str">
        <f t="shared" si="15"/>
        <v>N/A</v>
      </c>
      <c r="G74" s="26" t="s">
        <v>1750</v>
      </c>
      <c r="H74" s="7" t="str">
        <f t="shared" si="16"/>
        <v>N/A</v>
      </c>
      <c r="I74" s="8" t="s">
        <v>1750</v>
      </c>
      <c r="J74" s="8" t="s">
        <v>1750</v>
      </c>
      <c r="K74" s="25" t="s">
        <v>734</v>
      </c>
      <c r="L74" s="85" t="str">
        <f t="shared" si="18"/>
        <v>N/A</v>
      </c>
    </row>
    <row r="75" spans="1:12" ht="25" x14ac:dyDescent="0.25">
      <c r="A75" s="108" t="s">
        <v>1146</v>
      </c>
      <c r="B75" s="21" t="s">
        <v>213</v>
      </c>
      <c r="C75" s="26" t="s">
        <v>1750</v>
      </c>
      <c r="D75" s="7" t="str">
        <f t="shared" si="14"/>
        <v>N/A</v>
      </c>
      <c r="E75" s="26" t="s">
        <v>1750</v>
      </c>
      <c r="F75" s="7" t="str">
        <f t="shared" si="15"/>
        <v>N/A</v>
      </c>
      <c r="G75" s="26" t="s">
        <v>1750</v>
      </c>
      <c r="H75" s="7" t="str">
        <f t="shared" si="16"/>
        <v>N/A</v>
      </c>
      <c r="I75" s="8" t="s">
        <v>1750</v>
      </c>
      <c r="J75" s="8" t="s">
        <v>1750</v>
      </c>
      <c r="K75" s="25" t="s">
        <v>734</v>
      </c>
      <c r="L75" s="85" t="str">
        <f t="shared" si="18"/>
        <v>N/A</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t="s">
        <v>1750</v>
      </c>
      <c r="D77" s="7" t="str">
        <f t="shared" si="14"/>
        <v>N/A</v>
      </c>
      <c r="E77" s="26" t="s">
        <v>1750</v>
      </c>
      <c r="F77" s="7" t="str">
        <f t="shared" si="15"/>
        <v>N/A</v>
      </c>
      <c r="G77" s="26" t="s">
        <v>1750</v>
      </c>
      <c r="H77" s="7" t="str">
        <f t="shared" si="16"/>
        <v>N/A</v>
      </c>
      <c r="I77" s="8" t="s">
        <v>1750</v>
      </c>
      <c r="J77" s="8" t="s">
        <v>1750</v>
      </c>
      <c r="K77" s="25" t="s">
        <v>734</v>
      </c>
      <c r="L77" s="85" t="str">
        <f t="shared" si="18"/>
        <v>N/A</v>
      </c>
    </row>
    <row r="78" spans="1:12" ht="25" x14ac:dyDescent="0.25">
      <c r="A78" s="108" t="s">
        <v>1149</v>
      </c>
      <c r="B78" s="21" t="s">
        <v>213</v>
      </c>
      <c r="C78" s="26" t="s">
        <v>1750</v>
      </c>
      <c r="D78" s="7" t="str">
        <f t="shared" si="14"/>
        <v>N/A</v>
      </c>
      <c r="E78" s="26" t="s">
        <v>1750</v>
      </c>
      <c r="F78" s="7" t="str">
        <f t="shared" si="15"/>
        <v>N/A</v>
      </c>
      <c r="G78" s="26" t="s">
        <v>1750</v>
      </c>
      <c r="H78" s="7" t="str">
        <f t="shared" si="16"/>
        <v>N/A</v>
      </c>
      <c r="I78" s="8" t="s">
        <v>1750</v>
      </c>
      <c r="J78" s="8" t="s">
        <v>1750</v>
      </c>
      <c r="K78" s="25" t="s">
        <v>734</v>
      </c>
      <c r="L78" s="85" t="str">
        <f t="shared" si="18"/>
        <v>N/A</v>
      </c>
    </row>
    <row r="79" spans="1:12" ht="25" x14ac:dyDescent="0.25">
      <c r="A79" s="108" t="s">
        <v>1150</v>
      </c>
      <c r="B79" s="21" t="s">
        <v>213</v>
      </c>
      <c r="C79" s="26" t="s">
        <v>1750</v>
      </c>
      <c r="D79" s="7" t="str">
        <f t="shared" si="14"/>
        <v>N/A</v>
      </c>
      <c r="E79" s="26" t="s">
        <v>1750</v>
      </c>
      <c r="F79" s="7" t="str">
        <f t="shared" si="15"/>
        <v>N/A</v>
      </c>
      <c r="G79" s="26" t="s">
        <v>1750</v>
      </c>
      <c r="H79" s="7" t="str">
        <f t="shared" si="16"/>
        <v>N/A</v>
      </c>
      <c r="I79" s="8" t="s">
        <v>1750</v>
      </c>
      <c r="J79" s="8" t="s">
        <v>1750</v>
      </c>
      <c r="K79" s="25" t="s">
        <v>734</v>
      </c>
      <c r="L79" s="85" t="str">
        <f t="shared" si="18"/>
        <v>N/A</v>
      </c>
    </row>
    <row r="80" spans="1:12" ht="25" x14ac:dyDescent="0.25">
      <c r="A80" s="108" t="s">
        <v>1151</v>
      </c>
      <c r="B80" s="21" t="s">
        <v>213</v>
      </c>
      <c r="C80" s="26" t="s">
        <v>1750</v>
      </c>
      <c r="D80" s="7" t="str">
        <f t="shared" si="14"/>
        <v>N/A</v>
      </c>
      <c r="E80" s="26" t="s">
        <v>1750</v>
      </c>
      <c r="F80" s="7" t="str">
        <f t="shared" si="15"/>
        <v>N/A</v>
      </c>
      <c r="G80" s="26" t="s">
        <v>1750</v>
      </c>
      <c r="H80" s="7" t="str">
        <f t="shared" si="16"/>
        <v>N/A</v>
      </c>
      <c r="I80" s="8" t="s">
        <v>1750</v>
      </c>
      <c r="J80" s="8" t="s">
        <v>1750</v>
      </c>
      <c r="K80" s="25" t="s">
        <v>734</v>
      </c>
      <c r="L80" s="85" t="str">
        <f t="shared" si="18"/>
        <v>N/A</v>
      </c>
    </row>
    <row r="81" spans="1:12" ht="25" x14ac:dyDescent="0.25">
      <c r="A81" s="108" t="s">
        <v>1152</v>
      </c>
      <c r="B81" s="21" t="s">
        <v>213</v>
      </c>
      <c r="C81" s="26" t="s">
        <v>1750</v>
      </c>
      <c r="D81" s="7" t="str">
        <f t="shared" si="14"/>
        <v>N/A</v>
      </c>
      <c r="E81" s="26" t="s">
        <v>1750</v>
      </c>
      <c r="F81" s="7" t="str">
        <f t="shared" si="15"/>
        <v>N/A</v>
      </c>
      <c r="G81" s="26" t="s">
        <v>1750</v>
      </c>
      <c r="H81" s="7" t="str">
        <f t="shared" si="16"/>
        <v>N/A</v>
      </c>
      <c r="I81" s="8" t="s">
        <v>1750</v>
      </c>
      <c r="J81" s="8" t="s">
        <v>1750</v>
      </c>
      <c r="K81" s="25" t="s">
        <v>734</v>
      </c>
      <c r="L81" s="85" t="str">
        <f t="shared" si="18"/>
        <v>N/A</v>
      </c>
    </row>
    <row r="82" spans="1:12" x14ac:dyDescent="0.25">
      <c r="A82" s="108" t="s">
        <v>357</v>
      </c>
      <c r="B82" s="21" t="s">
        <v>213</v>
      </c>
      <c r="C82" s="26">
        <v>232033549</v>
      </c>
      <c r="D82" s="7" t="str">
        <f t="shared" si="14"/>
        <v>N/A</v>
      </c>
      <c r="E82" s="26">
        <v>207744817</v>
      </c>
      <c r="F82" s="7" t="str">
        <f t="shared" si="15"/>
        <v>N/A</v>
      </c>
      <c r="G82" s="26">
        <v>238326039</v>
      </c>
      <c r="H82" s="7" t="str">
        <f t="shared" si="16"/>
        <v>N/A</v>
      </c>
      <c r="I82" s="8">
        <v>-10.5</v>
      </c>
      <c r="J82" s="8">
        <v>14.72</v>
      </c>
      <c r="K82" s="25" t="s">
        <v>734</v>
      </c>
      <c r="L82" s="85" t="str">
        <f t="shared" ref="L82:L138" si="19">IF(J82="Div by 0", "N/A", IF(K82="N/A","N/A", IF(J82&gt;VALUE(MID(K82,1,2)), "No", IF(J82&lt;-1*VALUE(MID(K82,1,2)), "No", "Yes"))))</f>
        <v>Yes</v>
      </c>
    </row>
    <row r="83" spans="1:12" x14ac:dyDescent="0.25">
      <c r="A83" s="108" t="s">
        <v>363</v>
      </c>
      <c r="B83" s="21" t="s">
        <v>213</v>
      </c>
      <c r="C83" s="22">
        <v>7068</v>
      </c>
      <c r="D83" s="7" t="str">
        <f t="shared" ref="D83:D114" si="20">IF($B83="N/A","N/A",IF(C83&gt;10,"No",IF(C83&lt;-10,"No","Yes")))</f>
        <v>N/A</v>
      </c>
      <c r="E83" s="22">
        <v>7547</v>
      </c>
      <c r="F83" s="7" t="str">
        <f t="shared" ref="F83:F114" si="21">IF($B83="N/A","N/A",IF(E83&gt;10,"No",IF(E83&lt;-10,"No","Yes")))</f>
        <v>N/A</v>
      </c>
      <c r="G83" s="22">
        <v>7793</v>
      </c>
      <c r="H83" s="7" t="str">
        <f t="shared" ref="H83:H114" si="22">IF($B83="N/A","N/A",IF(G83&gt;10,"No",IF(G83&lt;-10,"No","Yes")))</f>
        <v>N/A</v>
      </c>
      <c r="I83" s="8">
        <v>6.7770000000000001</v>
      </c>
      <c r="J83" s="8">
        <v>3.26</v>
      </c>
      <c r="K83" s="25" t="s">
        <v>734</v>
      </c>
      <c r="L83" s="85" t="str">
        <f t="shared" si="19"/>
        <v>Yes</v>
      </c>
    </row>
    <row r="84" spans="1:12" x14ac:dyDescent="0.25">
      <c r="A84" s="108" t="s">
        <v>358</v>
      </c>
      <c r="B84" s="21" t="s">
        <v>213</v>
      </c>
      <c r="C84" s="26">
        <v>32828.742077000003</v>
      </c>
      <c r="D84" s="7" t="str">
        <f t="shared" si="20"/>
        <v>N/A</v>
      </c>
      <c r="E84" s="26">
        <v>27526.807605999998</v>
      </c>
      <c r="F84" s="7" t="str">
        <f t="shared" si="21"/>
        <v>N/A</v>
      </c>
      <c r="G84" s="26">
        <v>30582.065827999999</v>
      </c>
      <c r="H84" s="7" t="str">
        <f t="shared" si="22"/>
        <v>N/A</v>
      </c>
      <c r="I84" s="8">
        <v>-16.2</v>
      </c>
      <c r="J84" s="8">
        <v>11.1</v>
      </c>
      <c r="K84" s="25" t="s">
        <v>734</v>
      </c>
      <c r="L84" s="85" t="str">
        <f t="shared" si="19"/>
        <v>Yes</v>
      </c>
    </row>
    <row r="85" spans="1:12" ht="25" x14ac:dyDescent="0.25">
      <c r="A85" s="108" t="s">
        <v>1153</v>
      </c>
      <c r="B85" s="21" t="s">
        <v>213</v>
      </c>
      <c r="C85" s="26">
        <v>691250</v>
      </c>
      <c r="D85" s="7" t="str">
        <f t="shared" si="20"/>
        <v>N/A</v>
      </c>
      <c r="E85" s="26">
        <v>829200</v>
      </c>
      <c r="F85" s="7" t="str">
        <f t="shared" si="21"/>
        <v>N/A</v>
      </c>
      <c r="G85" s="26">
        <v>596412</v>
      </c>
      <c r="H85" s="7" t="str">
        <f t="shared" si="22"/>
        <v>N/A</v>
      </c>
      <c r="I85" s="8">
        <v>19.96</v>
      </c>
      <c r="J85" s="8">
        <v>-28.1</v>
      </c>
      <c r="K85" s="25" t="s">
        <v>734</v>
      </c>
      <c r="L85" s="85" t="str">
        <f t="shared" si="19"/>
        <v>Yes</v>
      </c>
    </row>
    <row r="86" spans="1:12" x14ac:dyDescent="0.25">
      <c r="A86" s="108" t="s">
        <v>724</v>
      </c>
      <c r="B86" s="21" t="s">
        <v>213</v>
      </c>
      <c r="C86" s="22">
        <v>70</v>
      </c>
      <c r="D86" s="7" t="str">
        <f t="shared" si="20"/>
        <v>N/A</v>
      </c>
      <c r="E86" s="22">
        <v>349</v>
      </c>
      <c r="F86" s="7" t="str">
        <f t="shared" si="21"/>
        <v>N/A</v>
      </c>
      <c r="G86" s="22">
        <v>342</v>
      </c>
      <c r="H86" s="7" t="str">
        <f t="shared" si="22"/>
        <v>N/A</v>
      </c>
      <c r="I86" s="8">
        <v>398.6</v>
      </c>
      <c r="J86" s="8">
        <v>-2.0099999999999998</v>
      </c>
      <c r="K86" s="25" t="s">
        <v>734</v>
      </c>
      <c r="L86" s="85" t="str">
        <f t="shared" si="19"/>
        <v>Yes</v>
      </c>
    </row>
    <row r="87" spans="1:12" ht="25" x14ac:dyDescent="0.25">
      <c r="A87" s="108" t="s">
        <v>1154</v>
      </c>
      <c r="B87" s="21" t="s">
        <v>213</v>
      </c>
      <c r="C87" s="26">
        <v>9875</v>
      </c>
      <c r="D87" s="7" t="str">
        <f t="shared" si="20"/>
        <v>N/A</v>
      </c>
      <c r="E87" s="26">
        <v>2375.9312321000002</v>
      </c>
      <c r="F87" s="7" t="str">
        <f t="shared" si="21"/>
        <v>N/A</v>
      </c>
      <c r="G87" s="26">
        <v>1743.8947367999999</v>
      </c>
      <c r="H87" s="7" t="str">
        <f t="shared" si="22"/>
        <v>N/A</v>
      </c>
      <c r="I87" s="8">
        <v>-75.900000000000006</v>
      </c>
      <c r="J87" s="8">
        <v>-26.6</v>
      </c>
      <c r="K87" s="25" t="s">
        <v>734</v>
      </c>
      <c r="L87" s="85" t="str">
        <f t="shared" si="19"/>
        <v>Yes</v>
      </c>
    </row>
    <row r="88" spans="1:12" ht="25" x14ac:dyDescent="0.25">
      <c r="A88" s="108" t="s">
        <v>1155</v>
      </c>
      <c r="B88" s="21" t="s">
        <v>213</v>
      </c>
      <c r="C88" s="26">
        <v>2348861</v>
      </c>
      <c r="D88" s="7" t="str">
        <f t="shared" si="20"/>
        <v>N/A</v>
      </c>
      <c r="E88" s="26">
        <v>2657998</v>
      </c>
      <c r="F88" s="7" t="str">
        <f t="shared" si="21"/>
        <v>N/A</v>
      </c>
      <c r="G88" s="26">
        <v>2266828</v>
      </c>
      <c r="H88" s="7" t="str">
        <f t="shared" si="22"/>
        <v>N/A</v>
      </c>
      <c r="I88" s="8">
        <v>13.16</v>
      </c>
      <c r="J88" s="8">
        <v>-14.7</v>
      </c>
      <c r="K88" s="25" t="s">
        <v>734</v>
      </c>
      <c r="L88" s="85" t="str">
        <f t="shared" si="19"/>
        <v>Yes</v>
      </c>
    </row>
    <row r="89" spans="1:12" x14ac:dyDescent="0.25">
      <c r="A89" s="108" t="s">
        <v>725</v>
      </c>
      <c r="B89" s="21" t="s">
        <v>213</v>
      </c>
      <c r="C89" s="22">
        <v>165</v>
      </c>
      <c r="D89" s="7" t="str">
        <f t="shared" si="20"/>
        <v>N/A</v>
      </c>
      <c r="E89" s="22">
        <v>193</v>
      </c>
      <c r="F89" s="7" t="str">
        <f t="shared" si="21"/>
        <v>N/A</v>
      </c>
      <c r="G89" s="22">
        <v>196</v>
      </c>
      <c r="H89" s="7" t="str">
        <f t="shared" si="22"/>
        <v>N/A</v>
      </c>
      <c r="I89" s="8">
        <v>16.97</v>
      </c>
      <c r="J89" s="8">
        <v>1.554</v>
      </c>
      <c r="K89" s="25" t="s">
        <v>734</v>
      </c>
      <c r="L89" s="85" t="str">
        <f t="shared" si="19"/>
        <v>Yes</v>
      </c>
    </row>
    <row r="90" spans="1:12" ht="25" x14ac:dyDescent="0.25">
      <c r="A90" s="108" t="s">
        <v>1156</v>
      </c>
      <c r="B90" s="21" t="s">
        <v>213</v>
      </c>
      <c r="C90" s="26">
        <v>14235.521212</v>
      </c>
      <c r="D90" s="7" t="str">
        <f t="shared" si="20"/>
        <v>N/A</v>
      </c>
      <c r="E90" s="26">
        <v>13772.010362999999</v>
      </c>
      <c r="F90" s="7" t="str">
        <f t="shared" si="21"/>
        <v>N/A</v>
      </c>
      <c r="G90" s="26">
        <v>11565.448979999999</v>
      </c>
      <c r="H90" s="7" t="str">
        <f t="shared" si="22"/>
        <v>N/A</v>
      </c>
      <c r="I90" s="8">
        <v>-3.26</v>
      </c>
      <c r="J90" s="8">
        <v>-16</v>
      </c>
      <c r="K90" s="25" t="s">
        <v>734</v>
      </c>
      <c r="L90" s="85" t="str">
        <f t="shared" si="19"/>
        <v>Yes</v>
      </c>
    </row>
    <row r="91" spans="1:12" ht="25" x14ac:dyDescent="0.25">
      <c r="A91" s="108" t="s">
        <v>1157</v>
      </c>
      <c r="B91" s="21" t="s">
        <v>213</v>
      </c>
      <c r="C91" s="26">
        <v>0</v>
      </c>
      <c r="D91" s="7" t="str">
        <f t="shared" si="20"/>
        <v>N/A</v>
      </c>
      <c r="E91" s="26">
        <v>0</v>
      </c>
      <c r="F91" s="7" t="str">
        <f t="shared" si="21"/>
        <v>N/A</v>
      </c>
      <c r="G91" s="26">
        <v>0</v>
      </c>
      <c r="H91" s="7" t="str">
        <f t="shared" si="22"/>
        <v>N/A</v>
      </c>
      <c r="I91" s="8" t="s">
        <v>1750</v>
      </c>
      <c r="J91" s="8" t="s">
        <v>1750</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1750</v>
      </c>
      <c r="J92" s="8" t="s">
        <v>1750</v>
      </c>
      <c r="K92" s="25" t="s">
        <v>734</v>
      </c>
      <c r="L92" s="85" t="str">
        <f t="shared" si="19"/>
        <v>N/A</v>
      </c>
    </row>
    <row r="93" spans="1:12" ht="25" x14ac:dyDescent="0.25">
      <c r="A93" s="108" t="s">
        <v>1158</v>
      </c>
      <c r="B93" s="21" t="s">
        <v>213</v>
      </c>
      <c r="C93" s="26" t="s">
        <v>1750</v>
      </c>
      <c r="D93" s="7" t="str">
        <f t="shared" si="20"/>
        <v>N/A</v>
      </c>
      <c r="E93" s="26" t="s">
        <v>1750</v>
      </c>
      <c r="F93" s="7" t="str">
        <f t="shared" si="21"/>
        <v>N/A</v>
      </c>
      <c r="G93" s="26" t="s">
        <v>1750</v>
      </c>
      <c r="H93" s="7" t="str">
        <f t="shared" si="22"/>
        <v>N/A</v>
      </c>
      <c r="I93" s="8" t="s">
        <v>1750</v>
      </c>
      <c r="J93" s="8" t="s">
        <v>1750</v>
      </c>
      <c r="K93" s="25" t="s">
        <v>734</v>
      </c>
      <c r="L93" s="85" t="str">
        <f t="shared" si="19"/>
        <v>N/A</v>
      </c>
    </row>
    <row r="94" spans="1:12" x14ac:dyDescent="0.25">
      <c r="A94" s="108" t="s">
        <v>1159</v>
      </c>
      <c r="B94" s="21" t="s">
        <v>213</v>
      </c>
      <c r="C94" s="26">
        <v>0</v>
      </c>
      <c r="D94" s="7" t="str">
        <f t="shared" si="20"/>
        <v>N/A</v>
      </c>
      <c r="E94" s="26">
        <v>0</v>
      </c>
      <c r="F94" s="7" t="str">
        <f t="shared" si="21"/>
        <v>N/A</v>
      </c>
      <c r="G94" s="26">
        <v>0</v>
      </c>
      <c r="H94" s="7" t="str">
        <f t="shared" si="22"/>
        <v>N/A</v>
      </c>
      <c r="I94" s="8" t="s">
        <v>1750</v>
      </c>
      <c r="J94" s="8" t="s">
        <v>1750</v>
      </c>
      <c r="K94" s="25" t="s">
        <v>734</v>
      </c>
      <c r="L94" s="85" t="str">
        <f t="shared" si="19"/>
        <v>N/A</v>
      </c>
    </row>
    <row r="95" spans="1:12" x14ac:dyDescent="0.25">
      <c r="A95" s="108" t="s">
        <v>727</v>
      </c>
      <c r="B95" s="21" t="s">
        <v>213</v>
      </c>
      <c r="C95" s="22">
        <v>0</v>
      </c>
      <c r="D95" s="7" t="str">
        <f t="shared" si="20"/>
        <v>N/A</v>
      </c>
      <c r="E95" s="22">
        <v>0</v>
      </c>
      <c r="F95" s="7" t="str">
        <f t="shared" si="21"/>
        <v>N/A</v>
      </c>
      <c r="G95" s="22">
        <v>0</v>
      </c>
      <c r="H95" s="7" t="str">
        <f t="shared" si="22"/>
        <v>N/A</v>
      </c>
      <c r="I95" s="8" t="s">
        <v>1750</v>
      </c>
      <c r="J95" s="8" t="s">
        <v>1750</v>
      </c>
      <c r="K95" s="25" t="s">
        <v>734</v>
      </c>
      <c r="L95" s="85" t="str">
        <f t="shared" si="19"/>
        <v>N/A</v>
      </c>
    </row>
    <row r="96" spans="1:12" x14ac:dyDescent="0.25">
      <c r="A96" s="108" t="s">
        <v>1160</v>
      </c>
      <c r="B96" s="21" t="s">
        <v>213</v>
      </c>
      <c r="C96" s="26" t="s">
        <v>1750</v>
      </c>
      <c r="D96" s="7" t="str">
        <f t="shared" si="20"/>
        <v>N/A</v>
      </c>
      <c r="E96" s="26" t="s">
        <v>1750</v>
      </c>
      <c r="F96" s="7" t="str">
        <f t="shared" si="21"/>
        <v>N/A</v>
      </c>
      <c r="G96" s="26" t="s">
        <v>1750</v>
      </c>
      <c r="H96" s="7" t="str">
        <f t="shared" si="22"/>
        <v>N/A</v>
      </c>
      <c r="I96" s="8" t="s">
        <v>1750</v>
      </c>
      <c r="J96" s="8" t="s">
        <v>1750</v>
      </c>
      <c r="K96" s="25" t="s">
        <v>734</v>
      </c>
      <c r="L96" s="85" t="str">
        <f t="shared" si="19"/>
        <v>N/A</v>
      </c>
    </row>
    <row r="97" spans="1:12" x14ac:dyDescent="0.25">
      <c r="A97" s="108" t="s">
        <v>1161</v>
      </c>
      <c r="B97" s="21" t="s">
        <v>213</v>
      </c>
      <c r="C97" s="26">
        <v>233620</v>
      </c>
      <c r="D97" s="7" t="str">
        <f t="shared" si="20"/>
        <v>N/A</v>
      </c>
      <c r="E97" s="26">
        <v>104429</v>
      </c>
      <c r="F97" s="7" t="str">
        <f t="shared" si="21"/>
        <v>N/A</v>
      </c>
      <c r="G97" s="26">
        <v>62654</v>
      </c>
      <c r="H97" s="7" t="str">
        <f t="shared" si="22"/>
        <v>N/A</v>
      </c>
      <c r="I97" s="8">
        <v>-55.3</v>
      </c>
      <c r="J97" s="8">
        <v>-40</v>
      </c>
      <c r="K97" s="25" t="s">
        <v>734</v>
      </c>
      <c r="L97" s="85" t="str">
        <f t="shared" si="19"/>
        <v>No</v>
      </c>
    </row>
    <row r="98" spans="1:12" x14ac:dyDescent="0.25">
      <c r="A98" s="108" t="s">
        <v>517</v>
      </c>
      <c r="B98" s="21" t="s">
        <v>213</v>
      </c>
      <c r="C98" s="22">
        <v>590</v>
      </c>
      <c r="D98" s="7" t="str">
        <f t="shared" si="20"/>
        <v>N/A</v>
      </c>
      <c r="E98" s="22">
        <v>519</v>
      </c>
      <c r="F98" s="7" t="str">
        <f t="shared" si="21"/>
        <v>N/A</v>
      </c>
      <c r="G98" s="22">
        <v>329</v>
      </c>
      <c r="H98" s="7" t="str">
        <f t="shared" si="22"/>
        <v>N/A</v>
      </c>
      <c r="I98" s="8">
        <v>-12</v>
      </c>
      <c r="J98" s="8">
        <v>-36.6</v>
      </c>
      <c r="K98" s="25" t="s">
        <v>734</v>
      </c>
      <c r="L98" s="85" t="str">
        <f t="shared" si="19"/>
        <v>No</v>
      </c>
    </row>
    <row r="99" spans="1:12" x14ac:dyDescent="0.25">
      <c r="A99" s="108" t="s">
        <v>1162</v>
      </c>
      <c r="B99" s="21" t="s">
        <v>213</v>
      </c>
      <c r="C99" s="26">
        <v>395.96610169000002</v>
      </c>
      <c r="D99" s="7" t="str">
        <f t="shared" si="20"/>
        <v>N/A</v>
      </c>
      <c r="E99" s="26">
        <v>201.21194604999999</v>
      </c>
      <c r="F99" s="7" t="str">
        <f t="shared" si="21"/>
        <v>N/A</v>
      </c>
      <c r="G99" s="26">
        <v>190.43768997000001</v>
      </c>
      <c r="H99" s="7" t="str">
        <f t="shared" si="22"/>
        <v>N/A</v>
      </c>
      <c r="I99" s="8">
        <v>-49.2</v>
      </c>
      <c r="J99" s="8">
        <v>-5.35</v>
      </c>
      <c r="K99" s="25" t="s">
        <v>734</v>
      </c>
      <c r="L99" s="85" t="str">
        <f t="shared" si="19"/>
        <v>Yes</v>
      </c>
    </row>
    <row r="100" spans="1:12" ht="25" x14ac:dyDescent="0.25">
      <c r="A100" s="108" t="s">
        <v>1163</v>
      </c>
      <c r="B100" s="21" t="s">
        <v>213</v>
      </c>
      <c r="C100" s="26">
        <v>0</v>
      </c>
      <c r="D100" s="7" t="str">
        <f t="shared" si="20"/>
        <v>N/A</v>
      </c>
      <c r="E100" s="26">
        <v>0</v>
      </c>
      <c r="F100" s="7" t="str">
        <f t="shared" si="21"/>
        <v>N/A</v>
      </c>
      <c r="G100" s="26">
        <v>0</v>
      </c>
      <c r="H100" s="7" t="str">
        <f t="shared" si="22"/>
        <v>N/A</v>
      </c>
      <c r="I100" s="8" t="s">
        <v>1750</v>
      </c>
      <c r="J100" s="8" t="s">
        <v>1750</v>
      </c>
      <c r="K100" s="25" t="s">
        <v>734</v>
      </c>
      <c r="L100" s="85" t="str">
        <f t="shared" si="19"/>
        <v>N/A</v>
      </c>
    </row>
    <row r="101" spans="1:12" x14ac:dyDescent="0.25">
      <c r="A101" s="108" t="s">
        <v>518</v>
      </c>
      <c r="B101" s="21" t="s">
        <v>213</v>
      </c>
      <c r="C101" s="22">
        <v>0</v>
      </c>
      <c r="D101" s="7" t="str">
        <f t="shared" si="20"/>
        <v>N/A</v>
      </c>
      <c r="E101" s="22">
        <v>0</v>
      </c>
      <c r="F101" s="7" t="str">
        <f t="shared" si="21"/>
        <v>N/A</v>
      </c>
      <c r="G101" s="22">
        <v>0</v>
      </c>
      <c r="H101" s="7" t="str">
        <f t="shared" si="22"/>
        <v>N/A</v>
      </c>
      <c r="I101" s="8" t="s">
        <v>1750</v>
      </c>
      <c r="J101" s="8" t="s">
        <v>1750</v>
      </c>
      <c r="K101" s="25" t="s">
        <v>734</v>
      </c>
      <c r="L101" s="85" t="str">
        <f t="shared" si="19"/>
        <v>N/A</v>
      </c>
    </row>
    <row r="102" spans="1:12" ht="25" x14ac:dyDescent="0.25">
      <c r="A102" s="108" t="s">
        <v>1164</v>
      </c>
      <c r="B102" s="21" t="s">
        <v>213</v>
      </c>
      <c r="C102" s="26" t="s">
        <v>1750</v>
      </c>
      <c r="D102" s="7" t="str">
        <f t="shared" si="20"/>
        <v>N/A</v>
      </c>
      <c r="E102" s="26" t="s">
        <v>1750</v>
      </c>
      <c r="F102" s="7" t="str">
        <f t="shared" si="21"/>
        <v>N/A</v>
      </c>
      <c r="G102" s="26" t="s">
        <v>1750</v>
      </c>
      <c r="H102" s="7" t="str">
        <f t="shared" si="22"/>
        <v>N/A</v>
      </c>
      <c r="I102" s="8" t="s">
        <v>1750</v>
      </c>
      <c r="J102" s="8" t="s">
        <v>1750</v>
      </c>
      <c r="K102" s="25" t="s">
        <v>734</v>
      </c>
      <c r="L102" s="85" t="str">
        <f t="shared" si="19"/>
        <v>N/A</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1750</v>
      </c>
      <c r="J103" s="8" t="s">
        <v>1750</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1750</v>
      </c>
      <c r="J104" s="8" t="s">
        <v>1750</v>
      </c>
      <c r="K104" s="25" t="s">
        <v>734</v>
      </c>
      <c r="L104" s="85" t="str">
        <f t="shared" si="19"/>
        <v>N/A</v>
      </c>
    </row>
    <row r="105" spans="1:12" ht="25" x14ac:dyDescent="0.25">
      <c r="A105" s="108" t="s">
        <v>1166</v>
      </c>
      <c r="B105" s="21" t="s">
        <v>213</v>
      </c>
      <c r="C105" s="26" t="s">
        <v>1750</v>
      </c>
      <c r="D105" s="7" t="str">
        <f t="shared" si="20"/>
        <v>N/A</v>
      </c>
      <c r="E105" s="26" t="s">
        <v>1750</v>
      </c>
      <c r="F105" s="7" t="str">
        <f t="shared" si="21"/>
        <v>N/A</v>
      </c>
      <c r="G105" s="26" t="s">
        <v>1750</v>
      </c>
      <c r="H105" s="7" t="str">
        <f t="shared" si="22"/>
        <v>N/A</v>
      </c>
      <c r="I105" s="8" t="s">
        <v>1750</v>
      </c>
      <c r="J105" s="8" t="s">
        <v>1750</v>
      </c>
      <c r="K105" s="25" t="s">
        <v>734</v>
      </c>
      <c r="L105" s="85" t="str">
        <f t="shared" si="19"/>
        <v>N/A</v>
      </c>
    </row>
    <row r="106" spans="1:12" ht="25" x14ac:dyDescent="0.25">
      <c r="A106" s="108" t="s">
        <v>1167</v>
      </c>
      <c r="B106" s="21" t="s">
        <v>213</v>
      </c>
      <c r="C106" s="26">
        <v>1704396</v>
      </c>
      <c r="D106" s="7" t="str">
        <f t="shared" si="20"/>
        <v>N/A</v>
      </c>
      <c r="E106" s="26">
        <v>1897552</v>
      </c>
      <c r="F106" s="7" t="str">
        <f t="shared" si="21"/>
        <v>N/A</v>
      </c>
      <c r="G106" s="26">
        <v>1605262</v>
      </c>
      <c r="H106" s="7" t="str">
        <f t="shared" si="22"/>
        <v>N/A</v>
      </c>
      <c r="I106" s="8">
        <v>11.33</v>
      </c>
      <c r="J106" s="8">
        <v>-15.4</v>
      </c>
      <c r="K106" s="25" t="s">
        <v>734</v>
      </c>
      <c r="L106" s="85" t="str">
        <f t="shared" si="19"/>
        <v>Yes</v>
      </c>
    </row>
    <row r="107" spans="1:12" x14ac:dyDescent="0.25">
      <c r="A107" s="108" t="s">
        <v>520</v>
      </c>
      <c r="B107" s="21" t="s">
        <v>213</v>
      </c>
      <c r="C107" s="22">
        <v>462</v>
      </c>
      <c r="D107" s="7" t="str">
        <f t="shared" si="20"/>
        <v>N/A</v>
      </c>
      <c r="E107" s="22">
        <v>934</v>
      </c>
      <c r="F107" s="7" t="str">
        <f t="shared" si="21"/>
        <v>N/A</v>
      </c>
      <c r="G107" s="22">
        <v>849</v>
      </c>
      <c r="H107" s="7" t="str">
        <f t="shared" si="22"/>
        <v>N/A</v>
      </c>
      <c r="I107" s="8">
        <v>102.2</v>
      </c>
      <c r="J107" s="8">
        <v>-9.1</v>
      </c>
      <c r="K107" s="25" t="s">
        <v>734</v>
      </c>
      <c r="L107" s="85" t="str">
        <f t="shared" si="19"/>
        <v>Yes</v>
      </c>
    </row>
    <row r="108" spans="1:12" ht="25" x14ac:dyDescent="0.25">
      <c r="A108" s="108" t="s">
        <v>1168</v>
      </c>
      <c r="B108" s="21" t="s">
        <v>213</v>
      </c>
      <c r="C108" s="26">
        <v>3689.1688312000001</v>
      </c>
      <c r="D108" s="7" t="str">
        <f t="shared" si="20"/>
        <v>N/A</v>
      </c>
      <c r="E108" s="26">
        <v>2031.640257</v>
      </c>
      <c r="F108" s="7" t="str">
        <f t="shared" si="21"/>
        <v>N/A</v>
      </c>
      <c r="G108" s="26">
        <v>1890.7679622999999</v>
      </c>
      <c r="H108" s="7" t="str">
        <f t="shared" si="22"/>
        <v>N/A</v>
      </c>
      <c r="I108" s="8">
        <v>-44.9</v>
      </c>
      <c r="J108" s="8">
        <v>-6.93</v>
      </c>
      <c r="K108" s="25" t="s">
        <v>734</v>
      </c>
      <c r="L108" s="85" t="str">
        <f t="shared" si="19"/>
        <v>Yes</v>
      </c>
    </row>
    <row r="109" spans="1:12" ht="25" x14ac:dyDescent="0.25">
      <c r="A109" s="108" t="s">
        <v>1169</v>
      </c>
      <c r="B109" s="21" t="s">
        <v>213</v>
      </c>
      <c r="C109" s="26">
        <v>32850</v>
      </c>
      <c r="D109" s="7" t="str">
        <f t="shared" si="20"/>
        <v>N/A</v>
      </c>
      <c r="E109" s="26">
        <v>49026</v>
      </c>
      <c r="F109" s="7" t="str">
        <f t="shared" si="21"/>
        <v>N/A</v>
      </c>
      <c r="G109" s="26">
        <v>51185</v>
      </c>
      <c r="H109" s="7" t="str">
        <f t="shared" si="22"/>
        <v>N/A</v>
      </c>
      <c r="I109" s="8">
        <v>49.24</v>
      </c>
      <c r="J109" s="8">
        <v>4.4039999999999999</v>
      </c>
      <c r="K109" s="25" t="s">
        <v>734</v>
      </c>
      <c r="L109" s="85" t="str">
        <f t="shared" si="19"/>
        <v>Yes</v>
      </c>
    </row>
    <row r="110" spans="1:12" x14ac:dyDescent="0.25">
      <c r="A110" s="108" t="s">
        <v>521</v>
      </c>
      <c r="B110" s="21" t="s">
        <v>213</v>
      </c>
      <c r="C110" s="22">
        <v>21</v>
      </c>
      <c r="D110" s="7" t="str">
        <f t="shared" si="20"/>
        <v>N/A</v>
      </c>
      <c r="E110" s="22">
        <v>41</v>
      </c>
      <c r="F110" s="7" t="str">
        <f t="shared" si="21"/>
        <v>N/A</v>
      </c>
      <c r="G110" s="22">
        <v>40</v>
      </c>
      <c r="H110" s="7" t="str">
        <f t="shared" si="22"/>
        <v>N/A</v>
      </c>
      <c r="I110" s="8">
        <v>95.24</v>
      </c>
      <c r="J110" s="8">
        <v>-2.44</v>
      </c>
      <c r="K110" s="25" t="s">
        <v>734</v>
      </c>
      <c r="L110" s="85" t="str">
        <f t="shared" si="19"/>
        <v>Yes</v>
      </c>
    </row>
    <row r="111" spans="1:12" ht="25" x14ac:dyDescent="0.25">
      <c r="A111" s="108" t="s">
        <v>1170</v>
      </c>
      <c r="B111" s="21" t="s">
        <v>213</v>
      </c>
      <c r="C111" s="26">
        <v>1564.2857143000001</v>
      </c>
      <c r="D111" s="7" t="str">
        <f t="shared" si="20"/>
        <v>N/A</v>
      </c>
      <c r="E111" s="26">
        <v>1195.7560976</v>
      </c>
      <c r="F111" s="7" t="str">
        <f t="shared" si="21"/>
        <v>N/A</v>
      </c>
      <c r="G111" s="26">
        <v>1279.625</v>
      </c>
      <c r="H111" s="7" t="str">
        <f t="shared" si="22"/>
        <v>N/A</v>
      </c>
      <c r="I111" s="8">
        <v>-23.6</v>
      </c>
      <c r="J111" s="8">
        <v>7.0140000000000002</v>
      </c>
      <c r="K111" s="25" t="s">
        <v>734</v>
      </c>
      <c r="L111" s="85" t="str">
        <f t="shared" si="19"/>
        <v>Yes</v>
      </c>
    </row>
    <row r="112" spans="1:12" ht="25" x14ac:dyDescent="0.25">
      <c r="A112" s="108" t="s">
        <v>1171</v>
      </c>
      <c r="B112" s="21" t="s">
        <v>213</v>
      </c>
      <c r="C112" s="26">
        <v>159663125</v>
      </c>
      <c r="D112" s="7" t="str">
        <f t="shared" si="20"/>
        <v>N/A</v>
      </c>
      <c r="E112" s="26">
        <v>165047604</v>
      </c>
      <c r="F112" s="7" t="str">
        <f t="shared" si="21"/>
        <v>N/A</v>
      </c>
      <c r="G112" s="26">
        <v>186670358</v>
      </c>
      <c r="H112" s="7" t="str">
        <f t="shared" si="22"/>
        <v>N/A</v>
      </c>
      <c r="I112" s="8">
        <v>3.3719999999999999</v>
      </c>
      <c r="J112" s="8">
        <v>13.1</v>
      </c>
      <c r="K112" s="25" t="s">
        <v>734</v>
      </c>
      <c r="L112" s="85" t="str">
        <f t="shared" si="19"/>
        <v>Yes</v>
      </c>
    </row>
    <row r="113" spans="1:12" x14ac:dyDescent="0.25">
      <c r="A113" s="108" t="s">
        <v>522</v>
      </c>
      <c r="B113" s="21" t="s">
        <v>213</v>
      </c>
      <c r="C113" s="22">
        <v>2920</v>
      </c>
      <c r="D113" s="7" t="str">
        <f t="shared" si="20"/>
        <v>N/A</v>
      </c>
      <c r="E113" s="22">
        <v>2983</v>
      </c>
      <c r="F113" s="7" t="str">
        <f t="shared" si="21"/>
        <v>N/A</v>
      </c>
      <c r="G113" s="22">
        <v>3057</v>
      </c>
      <c r="H113" s="7" t="str">
        <f t="shared" si="22"/>
        <v>N/A</v>
      </c>
      <c r="I113" s="8">
        <v>2.1579999999999999</v>
      </c>
      <c r="J113" s="8">
        <v>2.4809999999999999</v>
      </c>
      <c r="K113" s="25" t="s">
        <v>734</v>
      </c>
      <c r="L113" s="85" t="str">
        <f t="shared" si="19"/>
        <v>Yes</v>
      </c>
    </row>
    <row r="114" spans="1:12" ht="25" x14ac:dyDescent="0.25">
      <c r="A114" s="108" t="s">
        <v>1172</v>
      </c>
      <c r="B114" s="21" t="s">
        <v>213</v>
      </c>
      <c r="C114" s="26">
        <v>54679.152396999998</v>
      </c>
      <c r="D114" s="7" t="str">
        <f t="shared" si="20"/>
        <v>N/A</v>
      </c>
      <c r="E114" s="26">
        <v>55329.401274000003</v>
      </c>
      <c r="F114" s="7" t="str">
        <f t="shared" si="21"/>
        <v>N/A</v>
      </c>
      <c r="G114" s="26">
        <v>61063.250899999999</v>
      </c>
      <c r="H114" s="7" t="str">
        <f t="shared" si="22"/>
        <v>N/A</v>
      </c>
      <c r="I114" s="8">
        <v>1.1890000000000001</v>
      </c>
      <c r="J114" s="8">
        <v>10.36</v>
      </c>
      <c r="K114" s="25" t="s">
        <v>734</v>
      </c>
      <c r="L114" s="85" t="str">
        <f t="shared" si="19"/>
        <v>Yes</v>
      </c>
    </row>
    <row r="115" spans="1:12" ht="25" x14ac:dyDescent="0.25">
      <c r="A115" s="108" t="s">
        <v>1173</v>
      </c>
      <c r="B115" s="21" t="s">
        <v>213</v>
      </c>
      <c r="C115" s="26">
        <v>0</v>
      </c>
      <c r="D115" s="7" t="str">
        <f t="shared" ref="D115:D146" si="23">IF($B115="N/A","N/A",IF(C115&gt;10,"No",IF(C115&lt;-10,"No","Yes")))</f>
        <v>N/A</v>
      </c>
      <c r="E115" s="26">
        <v>0</v>
      </c>
      <c r="F115" s="7" t="str">
        <f t="shared" ref="F115:F146" si="24">IF($B115="N/A","N/A",IF(E115&gt;10,"No",IF(E115&lt;-10,"No","Yes")))</f>
        <v>N/A</v>
      </c>
      <c r="G115" s="26">
        <v>56</v>
      </c>
      <c r="H115" s="7" t="str">
        <f t="shared" ref="H115:H146" si="25">IF($B115="N/A","N/A",IF(G115&gt;10,"No",IF(G115&lt;-10,"No","Yes")))</f>
        <v>N/A</v>
      </c>
      <c r="I115" s="8" t="s">
        <v>1750</v>
      </c>
      <c r="J115" s="8" t="s">
        <v>1750</v>
      </c>
      <c r="K115" s="25" t="s">
        <v>734</v>
      </c>
      <c r="L115" s="85" t="str">
        <f t="shared" si="19"/>
        <v>N/A</v>
      </c>
    </row>
    <row r="116" spans="1:12" ht="25" x14ac:dyDescent="0.25">
      <c r="A116" s="108" t="s">
        <v>523</v>
      </c>
      <c r="B116" s="21" t="s">
        <v>213</v>
      </c>
      <c r="C116" s="22">
        <v>0</v>
      </c>
      <c r="D116" s="7" t="str">
        <f t="shared" si="23"/>
        <v>N/A</v>
      </c>
      <c r="E116" s="22">
        <v>0</v>
      </c>
      <c r="F116" s="7" t="str">
        <f t="shared" si="24"/>
        <v>N/A</v>
      </c>
      <c r="G116" s="22">
        <v>11</v>
      </c>
      <c r="H116" s="7" t="str">
        <f t="shared" si="25"/>
        <v>N/A</v>
      </c>
      <c r="I116" s="8" t="s">
        <v>1750</v>
      </c>
      <c r="J116" s="8" t="s">
        <v>1750</v>
      </c>
      <c r="K116" s="25" t="s">
        <v>734</v>
      </c>
      <c r="L116" s="85" t="str">
        <f t="shared" si="19"/>
        <v>N/A</v>
      </c>
    </row>
    <row r="117" spans="1:12" ht="25" x14ac:dyDescent="0.25">
      <c r="A117" s="108" t="s">
        <v>1174</v>
      </c>
      <c r="B117" s="21" t="s">
        <v>213</v>
      </c>
      <c r="C117" s="26" t="s">
        <v>1750</v>
      </c>
      <c r="D117" s="7" t="str">
        <f t="shared" si="23"/>
        <v>N/A</v>
      </c>
      <c r="E117" s="26" t="s">
        <v>1750</v>
      </c>
      <c r="F117" s="7" t="str">
        <f t="shared" si="24"/>
        <v>N/A</v>
      </c>
      <c r="G117" s="26">
        <v>28</v>
      </c>
      <c r="H117" s="7" t="str">
        <f t="shared" si="25"/>
        <v>N/A</v>
      </c>
      <c r="I117" s="8" t="s">
        <v>1750</v>
      </c>
      <c r="J117" s="8" t="s">
        <v>1750</v>
      </c>
      <c r="K117" s="25" t="s">
        <v>734</v>
      </c>
      <c r="L117" s="85" t="str">
        <f t="shared" si="19"/>
        <v>N/A</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1750</v>
      </c>
      <c r="J118" s="8" t="s">
        <v>1750</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1750</v>
      </c>
      <c r="J119" s="8" t="s">
        <v>1750</v>
      </c>
      <c r="K119" s="25" t="s">
        <v>734</v>
      </c>
      <c r="L119" s="85" t="str">
        <f t="shared" si="19"/>
        <v>N/A</v>
      </c>
    </row>
    <row r="120" spans="1:12" ht="25" x14ac:dyDescent="0.25">
      <c r="A120" s="108" t="s">
        <v>1176</v>
      </c>
      <c r="B120" s="21" t="s">
        <v>213</v>
      </c>
      <c r="C120" s="26" t="s">
        <v>1750</v>
      </c>
      <c r="D120" s="7" t="str">
        <f t="shared" si="23"/>
        <v>N/A</v>
      </c>
      <c r="E120" s="26" t="s">
        <v>1750</v>
      </c>
      <c r="F120" s="7" t="str">
        <f t="shared" si="24"/>
        <v>N/A</v>
      </c>
      <c r="G120" s="26" t="s">
        <v>1750</v>
      </c>
      <c r="H120" s="7" t="str">
        <f t="shared" si="25"/>
        <v>N/A</v>
      </c>
      <c r="I120" s="8" t="s">
        <v>1750</v>
      </c>
      <c r="J120" s="8" t="s">
        <v>1750</v>
      </c>
      <c r="K120" s="25" t="s">
        <v>734</v>
      </c>
      <c r="L120" s="85" t="str">
        <f t="shared" si="19"/>
        <v>N/A</v>
      </c>
    </row>
    <row r="121" spans="1:12" ht="25" x14ac:dyDescent="0.25">
      <c r="A121" s="108" t="s">
        <v>1177</v>
      </c>
      <c r="B121" s="21" t="s">
        <v>213</v>
      </c>
      <c r="C121" s="26">
        <v>0</v>
      </c>
      <c r="D121" s="7" t="str">
        <f t="shared" si="23"/>
        <v>N/A</v>
      </c>
      <c r="E121" s="26">
        <v>0</v>
      </c>
      <c r="F121" s="7" t="str">
        <f t="shared" si="24"/>
        <v>N/A</v>
      </c>
      <c r="G121" s="26">
        <v>0</v>
      </c>
      <c r="H121" s="7" t="str">
        <f t="shared" si="25"/>
        <v>N/A</v>
      </c>
      <c r="I121" s="8" t="s">
        <v>1750</v>
      </c>
      <c r="J121" s="8" t="s">
        <v>1750</v>
      </c>
      <c r="K121" s="25" t="s">
        <v>734</v>
      </c>
      <c r="L121" s="85" t="str">
        <f t="shared" si="19"/>
        <v>N/A</v>
      </c>
    </row>
    <row r="122" spans="1:12" x14ac:dyDescent="0.25">
      <c r="A122" s="108" t="s">
        <v>525</v>
      </c>
      <c r="B122" s="21" t="s">
        <v>213</v>
      </c>
      <c r="C122" s="22">
        <v>0</v>
      </c>
      <c r="D122" s="7" t="str">
        <f t="shared" si="23"/>
        <v>N/A</v>
      </c>
      <c r="E122" s="22">
        <v>0</v>
      </c>
      <c r="F122" s="7" t="str">
        <f t="shared" si="24"/>
        <v>N/A</v>
      </c>
      <c r="G122" s="22">
        <v>0</v>
      </c>
      <c r="H122" s="7" t="str">
        <f t="shared" si="25"/>
        <v>N/A</v>
      </c>
      <c r="I122" s="8" t="s">
        <v>1750</v>
      </c>
      <c r="J122" s="8" t="s">
        <v>1750</v>
      </c>
      <c r="K122" s="25" t="s">
        <v>734</v>
      </c>
      <c r="L122" s="85" t="str">
        <f t="shared" si="19"/>
        <v>N/A</v>
      </c>
    </row>
    <row r="123" spans="1:12" ht="25" x14ac:dyDescent="0.25">
      <c r="A123" s="108" t="s">
        <v>1178</v>
      </c>
      <c r="B123" s="21" t="s">
        <v>213</v>
      </c>
      <c r="C123" s="26" t="s">
        <v>1750</v>
      </c>
      <c r="D123" s="7" t="str">
        <f t="shared" si="23"/>
        <v>N/A</v>
      </c>
      <c r="E123" s="26" t="s">
        <v>1750</v>
      </c>
      <c r="F123" s="7" t="str">
        <f t="shared" si="24"/>
        <v>N/A</v>
      </c>
      <c r="G123" s="26" t="s">
        <v>1750</v>
      </c>
      <c r="H123" s="7" t="str">
        <f t="shared" si="25"/>
        <v>N/A</v>
      </c>
      <c r="I123" s="8" t="s">
        <v>1750</v>
      </c>
      <c r="J123" s="8" t="s">
        <v>1750</v>
      </c>
      <c r="K123" s="25" t="s">
        <v>734</v>
      </c>
      <c r="L123" s="85" t="str">
        <f t="shared" si="19"/>
        <v>N/A</v>
      </c>
    </row>
    <row r="124" spans="1:12" ht="25" x14ac:dyDescent="0.25">
      <c r="A124" s="108" t="s">
        <v>1179</v>
      </c>
      <c r="B124" s="21" t="s">
        <v>213</v>
      </c>
      <c r="C124" s="26">
        <v>171454</v>
      </c>
      <c r="D124" s="7" t="str">
        <f t="shared" si="23"/>
        <v>N/A</v>
      </c>
      <c r="E124" s="26">
        <v>160866</v>
      </c>
      <c r="F124" s="7" t="str">
        <f t="shared" si="24"/>
        <v>N/A</v>
      </c>
      <c r="G124" s="26">
        <v>95649</v>
      </c>
      <c r="H124" s="7" t="str">
        <f t="shared" si="25"/>
        <v>N/A</v>
      </c>
      <c r="I124" s="8">
        <v>-6.18</v>
      </c>
      <c r="J124" s="8">
        <v>-40.5</v>
      </c>
      <c r="K124" s="25" t="s">
        <v>734</v>
      </c>
      <c r="L124" s="85" t="str">
        <f t="shared" si="19"/>
        <v>No</v>
      </c>
    </row>
    <row r="125" spans="1:12" ht="25" x14ac:dyDescent="0.25">
      <c r="A125" s="108" t="s">
        <v>526</v>
      </c>
      <c r="B125" s="21" t="s">
        <v>213</v>
      </c>
      <c r="C125" s="22">
        <v>625</v>
      </c>
      <c r="D125" s="7" t="str">
        <f t="shared" si="23"/>
        <v>N/A</v>
      </c>
      <c r="E125" s="22">
        <v>614</v>
      </c>
      <c r="F125" s="7" t="str">
        <f t="shared" si="24"/>
        <v>N/A</v>
      </c>
      <c r="G125" s="22">
        <v>521</v>
      </c>
      <c r="H125" s="7" t="str">
        <f t="shared" si="25"/>
        <v>N/A</v>
      </c>
      <c r="I125" s="8">
        <v>-1.76</v>
      </c>
      <c r="J125" s="8">
        <v>-15.1</v>
      </c>
      <c r="K125" s="25" t="s">
        <v>734</v>
      </c>
      <c r="L125" s="85" t="str">
        <f t="shared" si="19"/>
        <v>Yes</v>
      </c>
    </row>
    <row r="126" spans="1:12" ht="25" x14ac:dyDescent="0.25">
      <c r="A126" s="108" t="s">
        <v>1180</v>
      </c>
      <c r="B126" s="21" t="s">
        <v>213</v>
      </c>
      <c r="C126" s="26">
        <v>274.32639999999998</v>
      </c>
      <c r="D126" s="7" t="str">
        <f t="shared" si="23"/>
        <v>N/A</v>
      </c>
      <c r="E126" s="26">
        <v>261.99674267</v>
      </c>
      <c r="F126" s="7" t="str">
        <f t="shared" si="24"/>
        <v>N/A</v>
      </c>
      <c r="G126" s="26">
        <v>183.58733204999999</v>
      </c>
      <c r="H126" s="7" t="str">
        <f t="shared" si="25"/>
        <v>N/A</v>
      </c>
      <c r="I126" s="8">
        <v>-4.49</v>
      </c>
      <c r="J126" s="8">
        <v>-29.9</v>
      </c>
      <c r="K126" s="25" t="s">
        <v>734</v>
      </c>
      <c r="L126" s="85" t="str">
        <f t="shared" si="19"/>
        <v>Yes</v>
      </c>
    </row>
    <row r="127" spans="1:12" ht="25" x14ac:dyDescent="0.25">
      <c r="A127" s="108" t="s">
        <v>1181</v>
      </c>
      <c r="B127" s="21" t="s">
        <v>213</v>
      </c>
      <c r="C127" s="26">
        <v>0</v>
      </c>
      <c r="D127" s="7" t="str">
        <f t="shared" si="23"/>
        <v>N/A</v>
      </c>
      <c r="E127" s="26">
        <v>0</v>
      </c>
      <c r="F127" s="7" t="str">
        <f t="shared" si="24"/>
        <v>N/A</v>
      </c>
      <c r="G127" s="26">
        <v>0</v>
      </c>
      <c r="H127" s="7" t="str">
        <f t="shared" si="25"/>
        <v>N/A</v>
      </c>
      <c r="I127" s="8" t="s">
        <v>1750</v>
      </c>
      <c r="J127" s="8" t="s">
        <v>1750</v>
      </c>
      <c r="K127" s="25" t="s">
        <v>734</v>
      </c>
      <c r="L127" s="85" t="str">
        <f t="shared" si="19"/>
        <v>N/A</v>
      </c>
    </row>
    <row r="128" spans="1:12" x14ac:dyDescent="0.25">
      <c r="A128" s="108" t="s">
        <v>527</v>
      </c>
      <c r="B128" s="21" t="s">
        <v>213</v>
      </c>
      <c r="C128" s="22">
        <v>0</v>
      </c>
      <c r="D128" s="7" t="str">
        <f t="shared" si="23"/>
        <v>N/A</v>
      </c>
      <c r="E128" s="22">
        <v>0</v>
      </c>
      <c r="F128" s="7" t="str">
        <f t="shared" si="24"/>
        <v>N/A</v>
      </c>
      <c r="G128" s="22">
        <v>0</v>
      </c>
      <c r="H128" s="7" t="str">
        <f t="shared" si="25"/>
        <v>N/A</v>
      </c>
      <c r="I128" s="8" t="s">
        <v>1750</v>
      </c>
      <c r="J128" s="8" t="s">
        <v>1750</v>
      </c>
      <c r="K128" s="25" t="s">
        <v>734</v>
      </c>
      <c r="L128" s="85" t="str">
        <f t="shared" si="19"/>
        <v>N/A</v>
      </c>
    </row>
    <row r="129" spans="1:12" ht="25" x14ac:dyDescent="0.25">
      <c r="A129" s="108" t="s">
        <v>1182</v>
      </c>
      <c r="B129" s="21" t="s">
        <v>213</v>
      </c>
      <c r="C129" s="26" t="s">
        <v>1750</v>
      </c>
      <c r="D129" s="7" t="str">
        <f t="shared" si="23"/>
        <v>N/A</v>
      </c>
      <c r="E129" s="26" t="s">
        <v>1750</v>
      </c>
      <c r="F129" s="7" t="str">
        <f t="shared" si="24"/>
        <v>N/A</v>
      </c>
      <c r="G129" s="26" t="s">
        <v>1750</v>
      </c>
      <c r="H129" s="7" t="str">
        <f t="shared" si="25"/>
        <v>N/A</v>
      </c>
      <c r="I129" s="8" t="s">
        <v>1750</v>
      </c>
      <c r="J129" s="8" t="s">
        <v>1750</v>
      </c>
      <c r="K129" s="25" t="s">
        <v>734</v>
      </c>
      <c r="L129" s="85" t="str">
        <f t="shared" si="19"/>
        <v>N/A</v>
      </c>
    </row>
    <row r="130" spans="1:12" ht="25" x14ac:dyDescent="0.25">
      <c r="A130" s="108" t="s">
        <v>1183</v>
      </c>
      <c r="B130" s="21" t="s">
        <v>213</v>
      </c>
      <c r="C130" s="26">
        <v>936768</v>
      </c>
      <c r="D130" s="7" t="str">
        <f t="shared" si="23"/>
        <v>N/A</v>
      </c>
      <c r="E130" s="26">
        <v>1002111</v>
      </c>
      <c r="F130" s="7" t="str">
        <f t="shared" si="24"/>
        <v>N/A</v>
      </c>
      <c r="G130" s="26">
        <v>764387</v>
      </c>
      <c r="H130" s="7" t="str">
        <f t="shared" si="25"/>
        <v>N/A</v>
      </c>
      <c r="I130" s="8">
        <v>6.9749999999999996</v>
      </c>
      <c r="J130" s="8">
        <v>-23.7</v>
      </c>
      <c r="K130" s="25" t="s">
        <v>734</v>
      </c>
      <c r="L130" s="85" t="str">
        <f t="shared" si="19"/>
        <v>Yes</v>
      </c>
    </row>
    <row r="131" spans="1:12" x14ac:dyDescent="0.25">
      <c r="A131" s="108" t="s">
        <v>528</v>
      </c>
      <c r="B131" s="21" t="s">
        <v>213</v>
      </c>
      <c r="C131" s="22">
        <v>43</v>
      </c>
      <c r="D131" s="7" t="str">
        <f t="shared" si="23"/>
        <v>N/A</v>
      </c>
      <c r="E131" s="22">
        <v>45</v>
      </c>
      <c r="F131" s="7" t="str">
        <f t="shared" si="24"/>
        <v>N/A</v>
      </c>
      <c r="G131" s="22">
        <v>39</v>
      </c>
      <c r="H131" s="7" t="str">
        <f t="shared" si="25"/>
        <v>N/A</v>
      </c>
      <c r="I131" s="8">
        <v>4.6509999999999998</v>
      </c>
      <c r="J131" s="8">
        <v>-13.3</v>
      </c>
      <c r="K131" s="25" t="s">
        <v>734</v>
      </c>
      <c r="L131" s="85" t="str">
        <f t="shared" si="19"/>
        <v>Yes</v>
      </c>
    </row>
    <row r="132" spans="1:12" ht="25" x14ac:dyDescent="0.25">
      <c r="A132" s="108" t="s">
        <v>1184</v>
      </c>
      <c r="B132" s="21" t="s">
        <v>213</v>
      </c>
      <c r="C132" s="26">
        <v>21785.302326000001</v>
      </c>
      <c r="D132" s="7" t="str">
        <f t="shared" si="23"/>
        <v>N/A</v>
      </c>
      <c r="E132" s="26">
        <v>22269.133333000002</v>
      </c>
      <c r="F132" s="7" t="str">
        <f t="shared" si="24"/>
        <v>N/A</v>
      </c>
      <c r="G132" s="26">
        <v>19599.666667000001</v>
      </c>
      <c r="H132" s="7" t="str">
        <f t="shared" si="25"/>
        <v>N/A</v>
      </c>
      <c r="I132" s="8">
        <v>2.2210000000000001</v>
      </c>
      <c r="J132" s="8">
        <v>-12</v>
      </c>
      <c r="K132" s="25" t="s">
        <v>734</v>
      </c>
      <c r="L132" s="85" t="str">
        <f t="shared" si="19"/>
        <v>Yes</v>
      </c>
    </row>
    <row r="133" spans="1:12" x14ac:dyDescent="0.25">
      <c r="A133" s="108" t="s">
        <v>1185</v>
      </c>
      <c r="B133" s="21" t="s">
        <v>213</v>
      </c>
      <c r="C133" s="26">
        <v>4073</v>
      </c>
      <c r="D133" s="7" t="str">
        <f t="shared" si="23"/>
        <v>N/A</v>
      </c>
      <c r="E133" s="26">
        <v>2929</v>
      </c>
      <c r="F133" s="7" t="str">
        <f t="shared" si="24"/>
        <v>N/A</v>
      </c>
      <c r="G133" s="26">
        <v>1954</v>
      </c>
      <c r="H133" s="7" t="str">
        <f t="shared" si="25"/>
        <v>N/A</v>
      </c>
      <c r="I133" s="8">
        <v>-28.1</v>
      </c>
      <c r="J133" s="8">
        <v>-33.299999999999997</v>
      </c>
      <c r="K133" s="25" t="s">
        <v>734</v>
      </c>
      <c r="L133" s="85" t="str">
        <f t="shared" si="19"/>
        <v>No</v>
      </c>
    </row>
    <row r="134" spans="1:12" x14ac:dyDescent="0.25">
      <c r="A134" s="108" t="s">
        <v>529</v>
      </c>
      <c r="B134" s="21" t="s">
        <v>213</v>
      </c>
      <c r="C134" s="22">
        <v>17</v>
      </c>
      <c r="D134" s="7" t="str">
        <f t="shared" si="23"/>
        <v>N/A</v>
      </c>
      <c r="E134" s="22">
        <v>15</v>
      </c>
      <c r="F134" s="7" t="str">
        <f t="shared" si="24"/>
        <v>N/A</v>
      </c>
      <c r="G134" s="22">
        <v>12</v>
      </c>
      <c r="H134" s="7" t="str">
        <f t="shared" si="25"/>
        <v>N/A</v>
      </c>
      <c r="I134" s="8">
        <v>-11.8</v>
      </c>
      <c r="J134" s="8">
        <v>-20</v>
      </c>
      <c r="K134" s="25" t="s">
        <v>734</v>
      </c>
      <c r="L134" s="85" t="str">
        <f t="shared" si="19"/>
        <v>Yes</v>
      </c>
    </row>
    <row r="135" spans="1:12" x14ac:dyDescent="0.25">
      <c r="A135" s="108" t="s">
        <v>1186</v>
      </c>
      <c r="B135" s="21" t="s">
        <v>213</v>
      </c>
      <c r="C135" s="26">
        <v>239.58823529</v>
      </c>
      <c r="D135" s="7" t="str">
        <f t="shared" si="23"/>
        <v>N/A</v>
      </c>
      <c r="E135" s="26">
        <v>195.26666667000001</v>
      </c>
      <c r="F135" s="7" t="str">
        <f t="shared" si="24"/>
        <v>N/A</v>
      </c>
      <c r="G135" s="26">
        <v>162.83333332999999</v>
      </c>
      <c r="H135" s="7" t="str">
        <f t="shared" si="25"/>
        <v>N/A</v>
      </c>
      <c r="I135" s="8">
        <v>-18.5</v>
      </c>
      <c r="J135" s="8">
        <v>-16.600000000000001</v>
      </c>
      <c r="K135" s="25" t="s">
        <v>734</v>
      </c>
      <c r="L135" s="85" t="str">
        <f t="shared" si="19"/>
        <v>Yes</v>
      </c>
    </row>
    <row r="136" spans="1:12" x14ac:dyDescent="0.25">
      <c r="A136" s="108" t="s">
        <v>1187</v>
      </c>
      <c r="B136" s="21" t="s">
        <v>213</v>
      </c>
      <c r="C136" s="26">
        <v>66247152</v>
      </c>
      <c r="D136" s="7" t="str">
        <f t="shared" si="23"/>
        <v>N/A</v>
      </c>
      <c r="E136" s="26">
        <v>35993102</v>
      </c>
      <c r="F136" s="7" t="str">
        <f t="shared" si="24"/>
        <v>N/A</v>
      </c>
      <c r="G136" s="26">
        <v>46211294</v>
      </c>
      <c r="H136" s="7" t="str">
        <f t="shared" si="25"/>
        <v>N/A</v>
      </c>
      <c r="I136" s="8">
        <v>-45.7</v>
      </c>
      <c r="J136" s="8">
        <v>28.39</v>
      </c>
      <c r="K136" s="25" t="s">
        <v>734</v>
      </c>
      <c r="L136" s="85" t="str">
        <f t="shared" si="19"/>
        <v>Yes</v>
      </c>
    </row>
    <row r="137" spans="1:12" x14ac:dyDescent="0.25">
      <c r="A137" s="108" t="s">
        <v>530</v>
      </c>
      <c r="B137" s="21" t="s">
        <v>213</v>
      </c>
      <c r="C137" s="22">
        <v>3882</v>
      </c>
      <c r="D137" s="7" t="str">
        <f t="shared" si="23"/>
        <v>N/A</v>
      </c>
      <c r="E137" s="22">
        <v>4145</v>
      </c>
      <c r="F137" s="7" t="str">
        <f t="shared" si="24"/>
        <v>N/A</v>
      </c>
      <c r="G137" s="22">
        <v>4527</v>
      </c>
      <c r="H137" s="7" t="str">
        <f t="shared" si="25"/>
        <v>N/A</v>
      </c>
      <c r="I137" s="8">
        <v>6.7750000000000004</v>
      </c>
      <c r="J137" s="8">
        <v>9.2159999999999993</v>
      </c>
      <c r="K137" s="25" t="s">
        <v>734</v>
      </c>
      <c r="L137" s="85" t="str">
        <f t="shared" si="19"/>
        <v>Yes</v>
      </c>
    </row>
    <row r="138" spans="1:12" x14ac:dyDescent="0.25">
      <c r="A138" s="108" t="s">
        <v>1188</v>
      </c>
      <c r="B138" s="21" t="s">
        <v>213</v>
      </c>
      <c r="C138" s="26">
        <v>17065.211747000001</v>
      </c>
      <c r="D138" s="7" t="str">
        <f t="shared" si="23"/>
        <v>N/A</v>
      </c>
      <c r="E138" s="26">
        <v>8683.4986731000008</v>
      </c>
      <c r="F138" s="7" t="str">
        <f t="shared" si="24"/>
        <v>N/A</v>
      </c>
      <c r="G138" s="26">
        <v>10207.928871</v>
      </c>
      <c r="H138" s="7" t="str">
        <f t="shared" si="25"/>
        <v>N/A</v>
      </c>
      <c r="I138" s="8">
        <v>-49.1</v>
      </c>
      <c r="J138" s="8">
        <v>17.559999999999999</v>
      </c>
      <c r="K138" s="25" t="s">
        <v>734</v>
      </c>
      <c r="L138" s="85" t="str">
        <f t="shared" si="19"/>
        <v>Yes</v>
      </c>
    </row>
    <row r="139" spans="1:12" x14ac:dyDescent="0.25">
      <c r="A139" s="134" t="s">
        <v>404</v>
      </c>
      <c r="B139" s="10" t="s">
        <v>213</v>
      </c>
      <c r="C139" s="10">
        <v>1165452928</v>
      </c>
      <c r="D139" s="7" t="str">
        <f t="shared" si="23"/>
        <v>N/A</v>
      </c>
      <c r="E139" s="10">
        <v>1262406183</v>
      </c>
      <c r="F139" s="7" t="str">
        <f t="shared" si="24"/>
        <v>N/A</v>
      </c>
      <c r="G139" s="10">
        <v>1349599100</v>
      </c>
      <c r="H139" s="7" t="str">
        <f t="shared" si="25"/>
        <v>N/A</v>
      </c>
      <c r="I139" s="8">
        <v>8.3190000000000008</v>
      </c>
      <c r="J139" s="8">
        <v>6.907</v>
      </c>
      <c r="K139" s="10" t="s">
        <v>213</v>
      </c>
      <c r="L139" s="85" t="str">
        <f t="shared" ref="L139:L158" si="26">IF(J139="Div by 0", "N/A", IF(K139="N/A","N/A", IF(J139&gt;VALUE(MID(K139,1,2)), "No", IF(J139&lt;-1*VALUE(MID(K139,1,2)), "No", "Yes"))))</f>
        <v>N/A</v>
      </c>
    </row>
    <row r="140" spans="1:12" x14ac:dyDescent="0.25">
      <c r="A140" s="134" t="s">
        <v>1189</v>
      </c>
      <c r="B140" s="10" t="s">
        <v>213</v>
      </c>
      <c r="C140" s="10">
        <v>6800.0450903999999</v>
      </c>
      <c r="D140" s="7" t="str">
        <f t="shared" si="23"/>
        <v>N/A</v>
      </c>
      <c r="E140" s="10">
        <v>6804.1036942000001</v>
      </c>
      <c r="F140" s="7" t="str">
        <f t="shared" si="24"/>
        <v>N/A</v>
      </c>
      <c r="G140" s="10">
        <v>6759.7236204999999</v>
      </c>
      <c r="H140" s="7" t="str">
        <f t="shared" si="25"/>
        <v>N/A</v>
      </c>
      <c r="I140" s="8">
        <v>5.9700000000000003E-2</v>
      </c>
      <c r="J140" s="8">
        <v>-0.65200000000000002</v>
      </c>
      <c r="K140" s="10" t="s">
        <v>213</v>
      </c>
      <c r="L140" s="85" t="str">
        <f t="shared" si="26"/>
        <v>N/A</v>
      </c>
    </row>
    <row r="141" spans="1:12" x14ac:dyDescent="0.25">
      <c r="A141" s="134" t="s">
        <v>405</v>
      </c>
      <c r="B141" s="10" t="s">
        <v>213</v>
      </c>
      <c r="C141" s="10">
        <v>0</v>
      </c>
      <c r="D141" s="7" t="str">
        <f t="shared" si="23"/>
        <v>N/A</v>
      </c>
      <c r="E141" s="10">
        <v>0</v>
      </c>
      <c r="F141" s="7" t="str">
        <f t="shared" si="24"/>
        <v>N/A</v>
      </c>
      <c r="G141" s="10">
        <v>0</v>
      </c>
      <c r="H141" s="7" t="str">
        <f t="shared" si="25"/>
        <v>N/A</v>
      </c>
      <c r="I141" s="8" t="s">
        <v>1750</v>
      </c>
      <c r="J141" s="8" t="s">
        <v>1750</v>
      </c>
      <c r="K141" s="10" t="s">
        <v>213</v>
      </c>
      <c r="L141" s="85" t="str">
        <f t="shared" si="26"/>
        <v>N/A</v>
      </c>
    </row>
    <row r="142" spans="1:12" x14ac:dyDescent="0.25">
      <c r="A142" s="134" t="s">
        <v>1190</v>
      </c>
      <c r="B142" s="10" t="s">
        <v>213</v>
      </c>
      <c r="C142" s="10" t="s">
        <v>1750</v>
      </c>
      <c r="D142" s="7" t="str">
        <f t="shared" si="23"/>
        <v>N/A</v>
      </c>
      <c r="E142" s="10" t="s">
        <v>1750</v>
      </c>
      <c r="F142" s="7" t="str">
        <f t="shared" si="24"/>
        <v>N/A</v>
      </c>
      <c r="G142" s="10" t="s">
        <v>1750</v>
      </c>
      <c r="H142" s="7" t="str">
        <f t="shared" si="25"/>
        <v>N/A</v>
      </c>
      <c r="I142" s="8" t="s">
        <v>1750</v>
      </c>
      <c r="J142" s="8" t="s">
        <v>1750</v>
      </c>
      <c r="K142" s="10" t="s">
        <v>213</v>
      </c>
      <c r="L142" s="85" t="str">
        <f t="shared" si="26"/>
        <v>N/A</v>
      </c>
    </row>
    <row r="143" spans="1:12" x14ac:dyDescent="0.25">
      <c r="A143" s="134" t="s">
        <v>406</v>
      </c>
      <c r="B143" s="10" t="s">
        <v>213</v>
      </c>
      <c r="C143" s="10">
        <v>696812</v>
      </c>
      <c r="D143" s="7" t="str">
        <f t="shared" si="23"/>
        <v>N/A</v>
      </c>
      <c r="E143" s="10">
        <v>208613</v>
      </c>
      <c r="F143" s="7" t="str">
        <f t="shared" si="24"/>
        <v>N/A</v>
      </c>
      <c r="G143" s="10">
        <v>375258</v>
      </c>
      <c r="H143" s="7" t="str">
        <f t="shared" si="25"/>
        <v>N/A</v>
      </c>
      <c r="I143" s="8">
        <v>-70.099999999999994</v>
      </c>
      <c r="J143" s="8">
        <v>79.88</v>
      </c>
      <c r="K143" s="10" t="s">
        <v>213</v>
      </c>
      <c r="L143" s="85" t="str">
        <f t="shared" si="26"/>
        <v>N/A</v>
      </c>
    </row>
    <row r="144" spans="1:12" x14ac:dyDescent="0.25">
      <c r="A144" s="134" t="s">
        <v>1191</v>
      </c>
      <c r="B144" s="10" t="s">
        <v>213</v>
      </c>
      <c r="C144" s="10">
        <v>631.74252039999999</v>
      </c>
      <c r="D144" s="7" t="str">
        <f t="shared" si="23"/>
        <v>N/A</v>
      </c>
      <c r="E144" s="10">
        <v>159.24656489</v>
      </c>
      <c r="F144" s="7" t="str">
        <f t="shared" si="24"/>
        <v>N/A</v>
      </c>
      <c r="G144" s="10">
        <v>225.65123270999999</v>
      </c>
      <c r="H144" s="7" t="str">
        <f t="shared" si="25"/>
        <v>N/A</v>
      </c>
      <c r="I144" s="8">
        <v>-74.8</v>
      </c>
      <c r="J144" s="8">
        <v>41.7</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1750</v>
      </c>
      <c r="J145" s="8" t="s">
        <v>1750</v>
      </c>
      <c r="K145" s="10" t="s">
        <v>213</v>
      </c>
      <c r="L145" s="85" t="str">
        <f t="shared" si="26"/>
        <v>N/A</v>
      </c>
    </row>
    <row r="146" spans="1:13" x14ac:dyDescent="0.25">
      <c r="A146" s="134" t="s">
        <v>1192</v>
      </c>
      <c r="B146" s="10" t="s">
        <v>213</v>
      </c>
      <c r="C146" s="10" t="s">
        <v>1750</v>
      </c>
      <c r="D146" s="7" t="str">
        <f t="shared" si="23"/>
        <v>N/A</v>
      </c>
      <c r="E146" s="10" t="s">
        <v>1750</v>
      </c>
      <c r="F146" s="7" t="str">
        <f t="shared" si="24"/>
        <v>N/A</v>
      </c>
      <c r="G146" s="10" t="s">
        <v>1750</v>
      </c>
      <c r="H146" s="7" t="str">
        <f t="shared" si="25"/>
        <v>N/A</v>
      </c>
      <c r="I146" s="8" t="s">
        <v>1750</v>
      </c>
      <c r="J146" s="8" t="s">
        <v>1750</v>
      </c>
      <c r="K146" s="10" t="s">
        <v>213</v>
      </c>
      <c r="L146" s="85" t="str">
        <f t="shared" si="26"/>
        <v>N/A</v>
      </c>
    </row>
    <row r="147" spans="1:13" x14ac:dyDescent="0.25">
      <c r="A147" s="134" t="s">
        <v>408</v>
      </c>
      <c r="B147" s="10" t="s">
        <v>213</v>
      </c>
      <c r="C147" s="10">
        <v>87005003</v>
      </c>
      <c r="D147" s="7" t="str">
        <f t="shared" ref="D147:D160" si="27">IF($B147="N/A","N/A",IF(C147&gt;10,"No",IF(C147&lt;-10,"No","Yes")))</f>
        <v>N/A</v>
      </c>
      <c r="E147" s="10">
        <v>5975936</v>
      </c>
      <c r="F147" s="7" t="str">
        <f t="shared" ref="F147:F160" si="28">IF($B147="N/A","N/A",IF(E147&gt;10,"No",IF(E147&lt;-10,"No","Yes")))</f>
        <v>N/A</v>
      </c>
      <c r="G147" s="10">
        <v>2396862</v>
      </c>
      <c r="H147" s="7" t="str">
        <f t="shared" ref="H147:H160" si="29">IF($B147="N/A","N/A",IF(G147&gt;10,"No",IF(G147&lt;-10,"No","Yes")))</f>
        <v>N/A</v>
      </c>
      <c r="I147" s="8">
        <v>-93.1</v>
      </c>
      <c r="J147" s="8">
        <v>-59.9</v>
      </c>
      <c r="K147" s="10" t="s">
        <v>213</v>
      </c>
      <c r="L147" s="85" t="str">
        <f t="shared" si="26"/>
        <v>N/A</v>
      </c>
    </row>
    <row r="148" spans="1:13" x14ac:dyDescent="0.25">
      <c r="A148" s="134" t="s">
        <v>1193</v>
      </c>
      <c r="B148" s="10" t="s">
        <v>213</v>
      </c>
      <c r="C148" s="10">
        <v>3101.8932226000002</v>
      </c>
      <c r="D148" s="7" t="str">
        <f t="shared" si="27"/>
        <v>N/A</v>
      </c>
      <c r="E148" s="10">
        <v>1976.8230235000001</v>
      </c>
      <c r="F148" s="7" t="str">
        <f t="shared" si="28"/>
        <v>N/A</v>
      </c>
      <c r="G148" s="10">
        <v>5947.5483870999997</v>
      </c>
      <c r="H148" s="7" t="str">
        <f t="shared" si="29"/>
        <v>N/A</v>
      </c>
      <c r="I148" s="8">
        <v>-36.299999999999997</v>
      </c>
      <c r="J148" s="8">
        <v>200.9</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1750</v>
      </c>
      <c r="J149" s="8" t="s">
        <v>1750</v>
      </c>
      <c r="K149" s="10" t="s">
        <v>213</v>
      </c>
      <c r="L149" s="85" t="str">
        <f t="shared" si="26"/>
        <v>N/A</v>
      </c>
    </row>
    <row r="150" spans="1:13" x14ac:dyDescent="0.25">
      <c r="A150" s="134" t="s">
        <v>1194</v>
      </c>
      <c r="B150" s="10" t="s">
        <v>213</v>
      </c>
      <c r="C150" s="10" t="s">
        <v>1750</v>
      </c>
      <c r="D150" s="7" t="str">
        <f t="shared" si="27"/>
        <v>N/A</v>
      </c>
      <c r="E150" s="10" t="s">
        <v>1750</v>
      </c>
      <c r="F150" s="7" t="str">
        <f t="shared" si="28"/>
        <v>N/A</v>
      </c>
      <c r="G150" s="10" t="s">
        <v>1750</v>
      </c>
      <c r="H150" s="7" t="str">
        <f t="shared" si="29"/>
        <v>N/A</v>
      </c>
      <c r="I150" s="8" t="s">
        <v>1750</v>
      </c>
      <c r="J150" s="8" t="s">
        <v>1750</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1750</v>
      </c>
      <c r="J153" s="8" t="s">
        <v>1750</v>
      </c>
      <c r="K153" s="10" t="s">
        <v>213</v>
      </c>
      <c r="L153" s="85" t="str">
        <f t="shared" si="26"/>
        <v>N/A</v>
      </c>
      <c r="M153" s="31"/>
    </row>
    <row r="154" spans="1:13" x14ac:dyDescent="0.25">
      <c r="A154" s="134" t="s">
        <v>1196</v>
      </c>
      <c r="B154" s="10" t="s">
        <v>213</v>
      </c>
      <c r="C154" s="10" t="s">
        <v>1750</v>
      </c>
      <c r="D154" s="7" t="str">
        <f t="shared" si="27"/>
        <v>N/A</v>
      </c>
      <c r="E154" s="10" t="s">
        <v>1750</v>
      </c>
      <c r="F154" s="7" t="str">
        <f t="shared" si="28"/>
        <v>N/A</v>
      </c>
      <c r="G154" s="10" t="s">
        <v>1750</v>
      </c>
      <c r="H154" s="7" t="str">
        <f t="shared" si="29"/>
        <v>N/A</v>
      </c>
      <c r="I154" s="8" t="s">
        <v>1750</v>
      </c>
      <c r="J154" s="8" t="s">
        <v>1750</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66296</v>
      </c>
      <c r="D159" s="7" t="str">
        <f t="shared" si="27"/>
        <v>N/A</v>
      </c>
      <c r="E159" s="10">
        <v>50832</v>
      </c>
      <c r="F159" s="7" t="str">
        <f t="shared" si="28"/>
        <v>N/A</v>
      </c>
      <c r="G159" s="10">
        <v>0</v>
      </c>
      <c r="H159" s="7" t="str">
        <f t="shared" si="29"/>
        <v>N/A</v>
      </c>
      <c r="I159" s="8">
        <v>-23.3</v>
      </c>
      <c r="J159" s="8">
        <v>-100</v>
      </c>
      <c r="K159" s="10" t="s">
        <v>213</v>
      </c>
      <c r="L159" s="85" t="str">
        <f t="shared" ref="L159:L160" si="30">IF(J159="Div by 0", "N/A", IF(K159="N/A","N/A", IF(J159&gt;VALUE(MID(K159,1,2)), "No", IF(J159&lt;-1*VALUE(MID(K159,1,2)), "No", "Yes"))))</f>
        <v>N/A</v>
      </c>
    </row>
    <row r="160" spans="1:13" ht="25" x14ac:dyDescent="0.25">
      <c r="A160" s="134" t="s">
        <v>1199</v>
      </c>
      <c r="B160" s="10" t="s">
        <v>213</v>
      </c>
      <c r="C160" s="10">
        <v>5.3737537488999996</v>
      </c>
      <c r="D160" s="7" t="str">
        <f t="shared" si="27"/>
        <v>N/A</v>
      </c>
      <c r="E160" s="10">
        <v>7.2348420153999999</v>
      </c>
      <c r="F160" s="7" t="str">
        <f t="shared" si="28"/>
        <v>N/A</v>
      </c>
      <c r="G160" s="10">
        <v>0</v>
      </c>
      <c r="H160" s="7" t="str">
        <f t="shared" si="29"/>
        <v>N/A</v>
      </c>
      <c r="I160" s="8">
        <v>34.630000000000003</v>
      </c>
      <c r="J160" s="8">
        <v>-100</v>
      </c>
      <c r="K160" s="10" t="s">
        <v>213</v>
      </c>
      <c r="L160" s="85" t="str">
        <f t="shared" si="30"/>
        <v>N/A</v>
      </c>
    </row>
    <row r="161" spans="1:16" x14ac:dyDescent="0.25">
      <c r="A161" s="134" t="s">
        <v>415</v>
      </c>
      <c r="B161" s="10" t="s">
        <v>213</v>
      </c>
      <c r="C161" s="10">
        <v>8881170</v>
      </c>
      <c r="D161" s="10" t="s">
        <v>213</v>
      </c>
      <c r="E161" s="10">
        <v>10169103</v>
      </c>
      <c r="F161" s="10" t="s">
        <v>213</v>
      </c>
      <c r="G161" s="10">
        <v>9429230</v>
      </c>
      <c r="H161" s="10" t="s">
        <v>213</v>
      </c>
      <c r="I161" s="8">
        <v>14.5</v>
      </c>
      <c r="J161" s="8">
        <v>-7.28</v>
      </c>
      <c r="K161" s="10" t="s">
        <v>213</v>
      </c>
      <c r="L161" s="85" t="str">
        <f>IF(J161="Div by 0", "N/A", IF(K161="N/A","N/A", IF(J161&gt;VALUE(MID(K161,1,2)), "No", IF(J161&lt;-1*VALUE(MID(K161,1,2)), "No", "Yes"))))</f>
        <v>N/A</v>
      </c>
    </row>
    <row r="162" spans="1:16" ht="25" x14ac:dyDescent="0.25">
      <c r="A162" s="134" t="s">
        <v>1200</v>
      </c>
      <c r="B162" s="10" t="s">
        <v>213</v>
      </c>
      <c r="C162" s="10">
        <v>681.69864905999998</v>
      </c>
      <c r="D162" s="10" t="s">
        <v>213</v>
      </c>
      <c r="E162" s="10">
        <v>778.40653705</v>
      </c>
      <c r="F162" s="10" t="s">
        <v>213</v>
      </c>
      <c r="G162" s="10">
        <v>768.54103839000004</v>
      </c>
      <c r="H162" s="10" t="s">
        <v>213</v>
      </c>
      <c r="I162" s="8">
        <v>14.19</v>
      </c>
      <c r="J162" s="8">
        <v>-1.27</v>
      </c>
      <c r="K162" s="10" t="s">
        <v>213</v>
      </c>
      <c r="L162" s="85" t="str">
        <f>IF(J162="Div by 0", "N/A", IF(K162="N/A","N/A", IF(J162&gt;VALUE(MID(K162,1,2)), "No", IF(J162&lt;-1*VALUE(MID(K162,1,2)), "No", "Yes"))))</f>
        <v>N/A</v>
      </c>
    </row>
    <row r="163" spans="1:16" ht="25" x14ac:dyDescent="0.25">
      <c r="A163" s="134" t="s">
        <v>416</v>
      </c>
      <c r="B163" s="10" t="s">
        <v>213</v>
      </c>
      <c r="C163" s="10">
        <v>8857917</v>
      </c>
      <c r="D163" s="10" t="s">
        <v>213</v>
      </c>
      <c r="E163" s="10">
        <v>10143130</v>
      </c>
      <c r="F163" s="10" t="s">
        <v>213</v>
      </c>
      <c r="G163" s="10">
        <v>9407565</v>
      </c>
      <c r="H163" s="10" t="s">
        <v>213</v>
      </c>
      <c r="I163" s="8">
        <v>14.51</v>
      </c>
      <c r="J163" s="8">
        <v>-7.25</v>
      </c>
      <c r="K163" s="10" t="s">
        <v>213</v>
      </c>
      <c r="L163" s="85" t="str">
        <f>IF(J163="Div by 0", "N/A", IF(K163="N/A","N/A", IF(J163&gt;VALUE(MID(K163,1,2)), "No", IF(J163&lt;-1*VALUE(MID(K163,1,2)), "No", "Yes"))))</f>
        <v>N/A</v>
      </c>
      <c r="N163" s="32"/>
    </row>
    <row r="164" spans="1:16" x14ac:dyDescent="0.25">
      <c r="A164" s="134" t="s">
        <v>1214</v>
      </c>
      <c r="B164" s="71" t="s">
        <v>213</v>
      </c>
      <c r="C164" s="71" t="s">
        <v>1750</v>
      </c>
      <c r="D164" s="72" t="str">
        <f t="shared" ref="D164" si="31">IF($B164="N/A","N/A",IF(C164&gt;10,"No",IF(C164&lt;-10,"No","Yes")))</f>
        <v>N/A</v>
      </c>
      <c r="E164" s="71" t="s">
        <v>1750</v>
      </c>
      <c r="F164" s="72" t="str">
        <f t="shared" ref="F164" si="32">IF($B164="N/A","N/A",IF(E164&gt;10,"No",IF(E164&lt;-10,"No","Yes")))</f>
        <v>N/A</v>
      </c>
      <c r="G164" s="71">
        <v>1997.1254871000001</v>
      </c>
      <c r="H164" s="72" t="str">
        <f t="shared" ref="H164" si="33">IF($B164="N/A","N/A",IF(G164&gt;10,"No",IF(G164&lt;-10,"No","Yes")))</f>
        <v>N/A</v>
      </c>
      <c r="I164" s="73" t="s">
        <v>1750</v>
      </c>
      <c r="J164" s="73" t="s">
        <v>1750</v>
      </c>
      <c r="K164" s="74" t="s">
        <v>734</v>
      </c>
      <c r="L164" s="87" t="str">
        <f>IF(J164="Div by 0", "N/A", IF(OR(J164="N/A",K164="N/A"),"N/A", IF(J164&gt;VALUE(MID(K164,1,2)), "No", IF(J164&lt;-1*VALUE(MID(K164,1,2)), "No", "Yes"))))</f>
        <v>N/A</v>
      </c>
      <c r="N164" s="32"/>
    </row>
    <row r="165" spans="1:16" x14ac:dyDescent="0.25">
      <c r="A165" s="134" t="s">
        <v>1201</v>
      </c>
      <c r="B165" s="10" t="s">
        <v>213</v>
      </c>
      <c r="C165" s="10" t="s">
        <v>1750</v>
      </c>
      <c r="D165" s="7" t="str">
        <f t="shared" ref="D165:D171" si="34">IF($B165="N/A","N/A",IF(C165&gt;10,"No",IF(C165&lt;-10,"No","Yes")))</f>
        <v>N/A</v>
      </c>
      <c r="E165" s="10" t="s">
        <v>1750</v>
      </c>
      <c r="F165" s="7" t="str">
        <f t="shared" ref="F165:F171" si="35">IF($B165="N/A","N/A",IF(E165&gt;10,"No",IF(E165&lt;-10,"No","Yes")))</f>
        <v>N/A</v>
      </c>
      <c r="G165" s="10">
        <v>1960.3022113</v>
      </c>
      <c r="H165" s="7" t="str">
        <f t="shared" ref="H165:H171" si="36">IF($B165="N/A","N/A",IF(G165&gt;10,"No",IF(G165&lt;-10,"No","Yes")))</f>
        <v>N/A</v>
      </c>
      <c r="I165" s="8" t="s">
        <v>1750</v>
      </c>
      <c r="J165" s="8" t="s">
        <v>1750</v>
      </c>
      <c r="K165" s="25" t="s">
        <v>734</v>
      </c>
      <c r="L165" s="85" t="str">
        <f>IF(J165="Div by 0", "N/A", IF(OR(J165="N/A",K165="N/A"),"N/A", IF(J165&gt;VALUE(MID(K165,1,2)), "No", IF(J165&lt;-1*VALUE(MID(K165,1,2)), "No", "Yes"))))</f>
        <v>N/A</v>
      </c>
      <c r="N165" s="32"/>
    </row>
    <row r="166" spans="1:16" x14ac:dyDescent="0.25">
      <c r="A166" s="134" t="s">
        <v>1202</v>
      </c>
      <c r="B166" s="10" t="s">
        <v>213</v>
      </c>
      <c r="C166" s="10" t="s">
        <v>1750</v>
      </c>
      <c r="D166" s="7" t="str">
        <f t="shared" si="34"/>
        <v>N/A</v>
      </c>
      <c r="E166" s="10" t="s">
        <v>1750</v>
      </c>
      <c r="F166" s="7" t="str">
        <f t="shared" si="35"/>
        <v>N/A</v>
      </c>
      <c r="G166" s="10">
        <v>2722.3064515999999</v>
      </c>
      <c r="H166" s="7" t="str">
        <f t="shared" si="36"/>
        <v>N/A</v>
      </c>
      <c r="I166" s="8" t="s">
        <v>1750</v>
      </c>
      <c r="J166" s="8" t="s">
        <v>1750</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1750</v>
      </c>
      <c r="J167" s="8" t="s">
        <v>1750</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1750</v>
      </c>
      <c r="J168" s="8" t="s">
        <v>1750</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1750</v>
      </c>
      <c r="J169" s="8" t="s">
        <v>1750</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85" t="str">
        <f t="shared" si="38"/>
        <v>N/A</v>
      </c>
    </row>
    <row r="171" spans="1:16" ht="25" x14ac:dyDescent="0.25">
      <c r="A171" s="109" t="s">
        <v>1204</v>
      </c>
      <c r="B171" s="141" t="s">
        <v>213</v>
      </c>
      <c r="C171" s="141" t="s">
        <v>1750</v>
      </c>
      <c r="D171" s="124" t="str">
        <f t="shared" si="34"/>
        <v>N/A</v>
      </c>
      <c r="E171" s="141" t="s">
        <v>1750</v>
      </c>
      <c r="F171" s="124" t="str">
        <f t="shared" si="35"/>
        <v>N/A</v>
      </c>
      <c r="G171" s="141" t="s">
        <v>1750</v>
      </c>
      <c r="H171" s="124" t="str">
        <f t="shared" si="36"/>
        <v>N/A</v>
      </c>
      <c r="I171" s="125" t="s">
        <v>1750</v>
      </c>
      <c r="J171" s="125" t="s">
        <v>1750</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176975</v>
      </c>
      <c r="D6" s="7" t="str">
        <f t="shared" ref="D6:D11" si="0">IF($B6="N/A","N/A",IF(C6&gt;10,"No",IF(C6&lt;-10,"No","Yes")))</f>
        <v>N/A</v>
      </c>
      <c r="E6" s="1">
        <v>187018</v>
      </c>
      <c r="F6" s="7" t="str">
        <f t="shared" ref="F6:F11" si="1">IF($B6="N/A","N/A",IF(E6&gt;10,"No",IF(E6&lt;-10,"No","Yes")))</f>
        <v>N/A</v>
      </c>
      <c r="G6" s="1">
        <v>200167</v>
      </c>
      <c r="H6" s="7" t="str">
        <f t="shared" ref="H6:H11" si="2">IF($B6="N/A","N/A",IF(G6&gt;10,"No",IF(G6&lt;-10,"No","Yes")))</f>
        <v>N/A</v>
      </c>
      <c r="I6" s="8">
        <v>5.6749999999999998</v>
      </c>
      <c r="J6" s="8">
        <v>7.0309999999999997</v>
      </c>
      <c r="K6" s="1" t="s">
        <v>734</v>
      </c>
      <c r="L6" s="85" t="str">
        <f t="shared" ref="L6:L14" si="3">IF(J6="Div by 0", "N/A", IF(K6="N/A","N/A", IF(J6&gt;VALUE(MID(K6,1,2)), "No", IF(J6&lt;-1*VALUE(MID(K6,1,2)), "No", "Yes"))))</f>
        <v>Yes</v>
      </c>
    </row>
    <row r="7" spans="1:12" x14ac:dyDescent="0.25">
      <c r="A7" s="117" t="s">
        <v>100</v>
      </c>
      <c r="B7" s="25" t="s">
        <v>213</v>
      </c>
      <c r="C7" s="1">
        <v>11161</v>
      </c>
      <c r="D7" s="7" t="str">
        <f t="shared" si="0"/>
        <v>N/A</v>
      </c>
      <c r="E7" s="1">
        <v>11454</v>
      </c>
      <c r="F7" s="7" t="str">
        <f t="shared" si="1"/>
        <v>N/A</v>
      </c>
      <c r="G7" s="1">
        <v>10289</v>
      </c>
      <c r="H7" s="7" t="str">
        <f t="shared" si="2"/>
        <v>N/A</v>
      </c>
      <c r="I7" s="8">
        <v>2.625</v>
      </c>
      <c r="J7" s="8">
        <v>-10.199999999999999</v>
      </c>
      <c r="K7" s="25" t="s">
        <v>734</v>
      </c>
      <c r="L7" s="85" t="str">
        <f t="shared" si="3"/>
        <v>Yes</v>
      </c>
    </row>
    <row r="8" spans="1:12" x14ac:dyDescent="0.25">
      <c r="A8" s="117" t="s">
        <v>101</v>
      </c>
      <c r="B8" s="25" t="s">
        <v>213</v>
      </c>
      <c r="C8" s="1">
        <v>23484</v>
      </c>
      <c r="D8" s="7" t="str">
        <f t="shared" si="0"/>
        <v>N/A</v>
      </c>
      <c r="E8" s="1">
        <v>22706</v>
      </c>
      <c r="F8" s="7" t="str">
        <f t="shared" si="1"/>
        <v>N/A</v>
      </c>
      <c r="G8" s="1">
        <v>24011</v>
      </c>
      <c r="H8" s="7" t="str">
        <f t="shared" si="2"/>
        <v>N/A</v>
      </c>
      <c r="I8" s="8">
        <v>-3.31</v>
      </c>
      <c r="J8" s="8">
        <v>5.7469999999999999</v>
      </c>
      <c r="K8" s="25" t="s">
        <v>734</v>
      </c>
      <c r="L8" s="85" t="str">
        <f t="shared" si="3"/>
        <v>Yes</v>
      </c>
    </row>
    <row r="9" spans="1:12" x14ac:dyDescent="0.25">
      <c r="A9" s="117" t="s">
        <v>104</v>
      </c>
      <c r="B9" s="25" t="s">
        <v>213</v>
      </c>
      <c r="C9" s="1">
        <v>67579</v>
      </c>
      <c r="D9" s="7" t="str">
        <f t="shared" si="0"/>
        <v>N/A</v>
      </c>
      <c r="E9" s="1">
        <v>70670</v>
      </c>
      <c r="F9" s="7" t="str">
        <f t="shared" si="1"/>
        <v>N/A</v>
      </c>
      <c r="G9" s="1">
        <v>75554</v>
      </c>
      <c r="H9" s="7" t="str">
        <f t="shared" si="2"/>
        <v>N/A</v>
      </c>
      <c r="I9" s="8">
        <v>4.5739999999999998</v>
      </c>
      <c r="J9" s="8">
        <v>6.9109999999999996</v>
      </c>
      <c r="K9" s="25" t="s">
        <v>734</v>
      </c>
      <c r="L9" s="85" t="str">
        <f t="shared" si="3"/>
        <v>Yes</v>
      </c>
    </row>
    <row r="10" spans="1:12" x14ac:dyDescent="0.25">
      <c r="A10" s="117" t="s">
        <v>105</v>
      </c>
      <c r="B10" s="25" t="s">
        <v>213</v>
      </c>
      <c r="C10" s="1">
        <v>74751</v>
      </c>
      <c r="D10" s="7" t="str">
        <f t="shared" si="0"/>
        <v>N/A</v>
      </c>
      <c r="E10" s="1">
        <v>82188</v>
      </c>
      <c r="F10" s="7" t="str">
        <f t="shared" si="1"/>
        <v>N/A</v>
      </c>
      <c r="G10" s="1">
        <v>89483</v>
      </c>
      <c r="H10" s="7" t="str">
        <f t="shared" si="2"/>
        <v>N/A</v>
      </c>
      <c r="I10" s="8">
        <v>9.9489999999999998</v>
      </c>
      <c r="J10" s="8">
        <v>8.8759999999999994</v>
      </c>
      <c r="K10" s="25" t="s">
        <v>734</v>
      </c>
      <c r="L10" s="85" t="str">
        <f t="shared" si="3"/>
        <v>Yes</v>
      </c>
    </row>
    <row r="11" spans="1:12" x14ac:dyDescent="0.25">
      <c r="A11" s="117" t="s">
        <v>77</v>
      </c>
      <c r="B11" s="1" t="s">
        <v>213</v>
      </c>
      <c r="C11" s="1">
        <v>148340.16</v>
      </c>
      <c r="D11" s="7" t="str">
        <f t="shared" si="0"/>
        <v>N/A</v>
      </c>
      <c r="E11" s="1">
        <v>165307.82999999999</v>
      </c>
      <c r="F11" s="7" t="str">
        <f t="shared" si="1"/>
        <v>N/A</v>
      </c>
      <c r="G11" s="1">
        <v>182991.21</v>
      </c>
      <c r="H11" s="7" t="str">
        <f t="shared" si="2"/>
        <v>N/A</v>
      </c>
      <c r="I11" s="8">
        <v>11.44</v>
      </c>
      <c r="J11" s="8">
        <v>10.7</v>
      </c>
      <c r="K11" s="1" t="s">
        <v>735</v>
      </c>
      <c r="L11" s="85" t="str">
        <f t="shared" si="3"/>
        <v>No</v>
      </c>
    </row>
    <row r="12" spans="1:12" x14ac:dyDescent="0.25">
      <c r="A12" s="117" t="s">
        <v>115</v>
      </c>
      <c r="B12" s="1" t="s">
        <v>213</v>
      </c>
      <c r="C12" s="1">
        <v>23847</v>
      </c>
      <c r="D12" s="1" t="s">
        <v>213</v>
      </c>
      <c r="E12" s="1">
        <v>24157</v>
      </c>
      <c r="F12" s="1" t="s">
        <v>213</v>
      </c>
      <c r="G12" s="1">
        <v>25588</v>
      </c>
      <c r="H12" s="1" t="s">
        <v>213</v>
      </c>
      <c r="I12" s="8">
        <v>1.3</v>
      </c>
      <c r="J12" s="8">
        <v>5.9240000000000004</v>
      </c>
      <c r="K12" s="1" t="s">
        <v>735</v>
      </c>
      <c r="L12" s="85" t="str">
        <f t="shared" si="3"/>
        <v>Yes</v>
      </c>
    </row>
    <row r="13" spans="1:12" x14ac:dyDescent="0.25">
      <c r="A13" s="117" t="s">
        <v>446</v>
      </c>
      <c r="B13" s="1" t="s">
        <v>213</v>
      </c>
      <c r="C13" s="1">
        <v>10904</v>
      </c>
      <c r="D13" s="1" t="s">
        <v>213</v>
      </c>
      <c r="E13" s="1">
        <v>11084</v>
      </c>
      <c r="F13" s="1" t="s">
        <v>213</v>
      </c>
      <c r="G13" s="1">
        <v>9986</v>
      </c>
      <c r="H13" s="1" t="s">
        <v>213</v>
      </c>
      <c r="I13" s="8">
        <v>1.651</v>
      </c>
      <c r="J13" s="8">
        <v>-9.91</v>
      </c>
      <c r="K13" s="1" t="s">
        <v>735</v>
      </c>
      <c r="L13" s="85" t="str">
        <f t="shared" si="3"/>
        <v>Yes</v>
      </c>
    </row>
    <row r="14" spans="1:12" x14ac:dyDescent="0.25">
      <c r="A14" s="117" t="s">
        <v>447</v>
      </c>
      <c r="B14" s="1" t="s">
        <v>213</v>
      </c>
      <c r="C14" s="1">
        <v>12556</v>
      </c>
      <c r="D14" s="1" t="s">
        <v>213</v>
      </c>
      <c r="E14" s="1">
        <v>12344</v>
      </c>
      <c r="F14" s="1" t="s">
        <v>213</v>
      </c>
      <c r="G14" s="1">
        <v>14026</v>
      </c>
      <c r="H14" s="1" t="s">
        <v>213</v>
      </c>
      <c r="I14" s="8">
        <v>-1.69</v>
      </c>
      <c r="J14" s="8">
        <v>13.63</v>
      </c>
      <c r="K14" s="1" t="s">
        <v>735</v>
      </c>
      <c r="L14" s="85" t="str">
        <f t="shared" si="3"/>
        <v>No</v>
      </c>
    </row>
    <row r="15" spans="1:12" x14ac:dyDescent="0.25">
      <c r="A15" s="116" t="s">
        <v>58</v>
      </c>
      <c r="B15" s="25" t="s">
        <v>213</v>
      </c>
      <c r="C15" s="10">
        <v>1174115903</v>
      </c>
      <c r="D15" s="7" t="str">
        <f t="shared" ref="D15:D20" si="4">IF($B15="N/A","N/A",IF(C15&gt;10,"No",IF(C15&lt;-10,"No","Yes")))</f>
        <v>N/A</v>
      </c>
      <c r="E15" s="10">
        <v>1264295140</v>
      </c>
      <c r="F15" s="7" t="str">
        <f t="shared" ref="F15:F20" si="5">IF($B15="N/A","N/A",IF(E15&gt;10,"No",IF(E15&lt;-10,"No","Yes")))</f>
        <v>N/A</v>
      </c>
      <c r="G15" s="10">
        <v>1350812599</v>
      </c>
      <c r="H15" s="7" t="str">
        <f t="shared" ref="H15:H20" si="6">IF($B15="N/A","N/A",IF(G15&gt;10,"No",IF(G15&lt;-10,"No","Yes")))</f>
        <v>N/A</v>
      </c>
      <c r="I15" s="8">
        <v>7.681</v>
      </c>
      <c r="J15" s="8">
        <v>6.843</v>
      </c>
      <c r="K15" s="25" t="s">
        <v>734</v>
      </c>
      <c r="L15" s="85" t="str">
        <f t="shared" ref="L15:L20" si="7">IF(J15="Div by 0", "N/A", IF(K15="N/A","N/A", IF(J15&gt;VALUE(MID(K15,1,2)), "No", IF(J15&lt;-1*VALUE(MID(K15,1,2)), "No", "Yes"))))</f>
        <v>Yes</v>
      </c>
    </row>
    <row r="16" spans="1:12" x14ac:dyDescent="0.25">
      <c r="A16" s="116" t="s">
        <v>1105</v>
      </c>
      <c r="B16" s="25" t="s">
        <v>213</v>
      </c>
      <c r="C16" s="10">
        <v>6634.3602373000003</v>
      </c>
      <c r="D16" s="7" t="str">
        <f t="shared" si="4"/>
        <v>N/A</v>
      </c>
      <c r="E16" s="10">
        <v>6760.2858548000004</v>
      </c>
      <c r="F16" s="7" t="str">
        <f t="shared" si="5"/>
        <v>N/A</v>
      </c>
      <c r="G16" s="10">
        <v>6748.4280576000001</v>
      </c>
      <c r="H16" s="7" t="str">
        <f t="shared" si="6"/>
        <v>N/A</v>
      </c>
      <c r="I16" s="8">
        <v>1.8979999999999999</v>
      </c>
      <c r="J16" s="8">
        <v>-0.17499999999999999</v>
      </c>
      <c r="K16" s="25" t="s">
        <v>734</v>
      </c>
      <c r="L16" s="85" t="str">
        <f t="shared" si="7"/>
        <v>Yes</v>
      </c>
    </row>
    <row r="17" spans="1:12" x14ac:dyDescent="0.25">
      <c r="A17" s="116" t="s">
        <v>1205</v>
      </c>
      <c r="B17" s="25" t="s">
        <v>213</v>
      </c>
      <c r="C17" s="10">
        <v>19567.292356999998</v>
      </c>
      <c r="D17" s="7" t="str">
        <f t="shared" si="4"/>
        <v>N/A</v>
      </c>
      <c r="E17" s="10">
        <v>18458.014318000001</v>
      </c>
      <c r="F17" s="7" t="str">
        <f t="shared" si="5"/>
        <v>N/A</v>
      </c>
      <c r="G17" s="10">
        <v>19245.468753000001</v>
      </c>
      <c r="H17" s="7" t="str">
        <f t="shared" si="6"/>
        <v>N/A</v>
      </c>
      <c r="I17" s="8">
        <v>-5.67</v>
      </c>
      <c r="J17" s="8">
        <v>4.266</v>
      </c>
      <c r="K17" s="25" t="s">
        <v>734</v>
      </c>
      <c r="L17" s="85" t="str">
        <f t="shared" si="7"/>
        <v>Yes</v>
      </c>
    </row>
    <row r="18" spans="1:12" x14ac:dyDescent="0.25">
      <c r="A18" s="116" t="s">
        <v>1206</v>
      </c>
      <c r="B18" s="25" t="s">
        <v>213</v>
      </c>
      <c r="C18" s="10">
        <v>18307.575284999999</v>
      </c>
      <c r="D18" s="7" t="str">
        <f t="shared" si="4"/>
        <v>N/A</v>
      </c>
      <c r="E18" s="10">
        <v>18453.224478</v>
      </c>
      <c r="F18" s="7" t="str">
        <f t="shared" si="5"/>
        <v>N/A</v>
      </c>
      <c r="G18" s="10">
        <v>19500.907666999999</v>
      </c>
      <c r="H18" s="7" t="str">
        <f t="shared" si="6"/>
        <v>N/A</v>
      </c>
      <c r="I18" s="8">
        <v>0.79559999999999997</v>
      </c>
      <c r="J18" s="8">
        <v>5.6779999999999999</v>
      </c>
      <c r="K18" s="25" t="s">
        <v>734</v>
      </c>
      <c r="L18" s="85" t="str">
        <f t="shared" si="7"/>
        <v>Yes</v>
      </c>
    </row>
    <row r="19" spans="1:12" x14ac:dyDescent="0.25">
      <c r="A19" s="116" t="s">
        <v>1207</v>
      </c>
      <c r="B19" s="25" t="s">
        <v>213</v>
      </c>
      <c r="C19" s="10">
        <v>3598.5743647999998</v>
      </c>
      <c r="D19" s="7" t="str">
        <f t="shared" si="4"/>
        <v>N/A</v>
      </c>
      <c r="E19" s="10">
        <v>3935.7307768999999</v>
      </c>
      <c r="F19" s="7" t="str">
        <f t="shared" si="5"/>
        <v>N/A</v>
      </c>
      <c r="G19" s="10">
        <v>3701.8417555999999</v>
      </c>
      <c r="H19" s="7" t="str">
        <f t="shared" si="6"/>
        <v>N/A</v>
      </c>
      <c r="I19" s="8">
        <v>9.3689999999999998</v>
      </c>
      <c r="J19" s="8">
        <v>-5.94</v>
      </c>
      <c r="K19" s="25" t="s">
        <v>734</v>
      </c>
      <c r="L19" s="85" t="str">
        <f t="shared" si="7"/>
        <v>Yes</v>
      </c>
    </row>
    <row r="20" spans="1:12" x14ac:dyDescent="0.25">
      <c r="A20" s="116" t="s">
        <v>1208</v>
      </c>
      <c r="B20" s="25" t="s">
        <v>213</v>
      </c>
      <c r="C20" s="10">
        <v>3780.5808350000002</v>
      </c>
      <c r="D20" s="7" t="str">
        <f t="shared" si="4"/>
        <v>N/A</v>
      </c>
      <c r="E20" s="10">
        <v>4328.3695307999997</v>
      </c>
      <c r="F20" s="7" t="str">
        <f t="shared" si="5"/>
        <v>N/A</v>
      </c>
      <c r="G20" s="10">
        <v>4505.4826168</v>
      </c>
      <c r="H20" s="7" t="str">
        <f t="shared" si="6"/>
        <v>N/A</v>
      </c>
      <c r="I20" s="8">
        <v>14.49</v>
      </c>
      <c r="J20" s="8">
        <v>4.0919999999999996</v>
      </c>
      <c r="K20" s="25" t="s">
        <v>734</v>
      </c>
      <c r="L20" s="85" t="str">
        <f t="shared" si="7"/>
        <v>Yes</v>
      </c>
    </row>
    <row r="21" spans="1:12" x14ac:dyDescent="0.25">
      <c r="A21" s="108" t="s">
        <v>1109</v>
      </c>
      <c r="B21" s="25" t="s">
        <v>213</v>
      </c>
      <c r="C21" s="10">
        <v>6718.8525159999999</v>
      </c>
      <c r="D21" s="7" t="str">
        <f t="shared" ref="D21:D22" si="8">IF($B21="N/A","N/A",IF(C21&gt;10,"No",IF(C21&lt;-10,"No","Yes")))</f>
        <v>N/A</v>
      </c>
      <c r="E21" s="10">
        <v>6782.1445995000004</v>
      </c>
      <c r="F21" s="7" t="str">
        <f t="shared" ref="F21:F22" si="9">IF($B21="N/A","N/A",IF(E21&gt;10,"No",IF(E21&lt;-10,"No","Yes")))</f>
        <v>N/A</v>
      </c>
      <c r="G21" s="10">
        <v>6678.6958519999998</v>
      </c>
      <c r="H21" s="7" t="str">
        <f t="shared" ref="H21:H22" si="10">IF($B21="N/A","N/A",IF(G21&gt;10,"No",IF(G21&lt;-10,"No","Yes")))</f>
        <v>N/A</v>
      </c>
      <c r="I21" s="8">
        <v>0.94199999999999995</v>
      </c>
      <c r="J21" s="8">
        <v>-1.53</v>
      </c>
      <c r="K21" s="25" t="s">
        <v>734</v>
      </c>
      <c r="L21" s="85" t="str">
        <f>IF(J21="Div by 0", "N/A", IF(OR(J21="N/A",K21="N/A"),"N/A", IF(J21&gt;VALUE(MID(K21,1,2)), "No", IF(J21&lt;-1*VALUE(MID(K21,1,2)), "No", "Yes"))))</f>
        <v>Yes</v>
      </c>
    </row>
    <row r="22" spans="1:12" x14ac:dyDescent="0.25">
      <c r="A22" s="108" t="s">
        <v>1110</v>
      </c>
      <c r="B22" s="25" t="s">
        <v>213</v>
      </c>
      <c r="C22" s="10">
        <v>6538.4717903000001</v>
      </c>
      <c r="D22" s="7" t="str">
        <f t="shared" si="8"/>
        <v>N/A</v>
      </c>
      <c r="E22" s="10">
        <v>6735.6316262999999</v>
      </c>
      <c r="F22" s="7" t="str">
        <f t="shared" si="9"/>
        <v>N/A</v>
      </c>
      <c r="G22" s="10">
        <v>6825.4994531000002</v>
      </c>
      <c r="H22" s="7" t="str">
        <f t="shared" si="10"/>
        <v>N/A</v>
      </c>
      <c r="I22" s="8">
        <v>3.0150000000000001</v>
      </c>
      <c r="J22" s="8">
        <v>1.3340000000000001</v>
      </c>
      <c r="K22" s="25" t="s">
        <v>734</v>
      </c>
      <c r="L22" s="85" t="str">
        <f>IF(J22="Div by 0", "N/A", IF(OR(J22="N/A",K22="N/A"),"N/A", IF(J22&gt;VALUE(MID(K22,1,2)), "No", IF(J22&lt;-1*VALUE(MID(K22,1,2)), "No", "Yes"))))</f>
        <v>Yes</v>
      </c>
    </row>
    <row r="23" spans="1:12" x14ac:dyDescent="0.25">
      <c r="A23" s="116" t="s">
        <v>1209</v>
      </c>
      <c r="B23" s="25" t="s">
        <v>213</v>
      </c>
      <c r="C23" s="10">
        <v>15708.334675</v>
      </c>
      <c r="D23" s="7" t="str">
        <f>IF($B23="N/A","N/A",IF(C23&gt;10,"No",IF(C23&lt;-10,"No","Yes")))</f>
        <v>N/A</v>
      </c>
      <c r="E23" s="10">
        <v>15596.571139</v>
      </c>
      <c r="F23" s="7" t="str">
        <f>IF($B23="N/A","N/A",IF(E23&gt;10,"No",IF(E23&lt;-10,"No","Yes")))</f>
        <v>N/A</v>
      </c>
      <c r="G23" s="10">
        <v>16468.121659</v>
      </c>
      <c r="H23" s="7" t="str">
        <f>IF($B23="N/A","N/A",IF(G23&gt;10,"No",IF(G23&lt;-10,"No","Yes")))</f>
        <v>N/A</v>
      </c>
      <c r="I23" s="8">
        <v>-0.71099999999999997</v>
      </c>
      <c r="J23" s="8">
        <v>5.5880000000000001</v>
      </c>
      <c r="K23" s="25" t="s">
        <v>734</v>
      </c>
      <c r="L23" s="85" t="str">
        <f>IF(J23="Div by 0", "N/A", IF(K23="N/A","N/A", IF(J23&gt;VALUE(MID(K23,1,2)), "No", IF(J23&lt;-1*VALUE(MID(K23,1,2)), "No", "Yes"))))</f>
        <v>Yes</v>
      </c>
    </row>
    <row r="24" spans="1:12" x14ac:dyDescent="0.25">
      <c r="A24" s="116" t="s">
        <v>1210</v>
      </c>
      <c r="B24" s="25" t="s">
        <v>213</v>
      </c>
      <c r="C24" s="10">
        <v>19125.957263</v>
      </c>
      <c r="D24" s="7" t="str">
        <f>IF($B24="N/A","N/A",IF(C24&gt;10,"No",IF(C24&lt;-10,"No","Yes")))</f>
        <v>N/A</v>
      </c>
      <c r="E24" s="10">
        <v>18666.554313000001</v>
      </c>
      <c r="F24" s="7" t="str">
        <f>IF($B24="N/A","N/A",IF(E24&gt;10,"No",IF(E24&lt;-10,"No","Yes")))</f>
        <v>N/A</v>
      </c>
      <c r="G24" s="10">
        <v>19456.672642000001</v>
      </c>
      <c r="H24" s="7" t="str">
        <f>IF($B24="N/A","N/A",IF(G24&gt;10,"No",IF(G24&lt;-10,"No","Yes")))</f>
        <v>N/A</v>
      </c>
      <c r="I24" s="8">
        <v>-2.4</v>
      </c>
      <c r="J24" s="8">
        <v>4.2329999999999997</v>
      </c>
      <c r="K24" s="25" t="s">
        <v>734</v>
      </c>
      <c r="L24" s="85" t="str">
        <f>IF(J24="Div by 0", "N/A", IF(K24="N/A","N/A", IF(J24&gt;VALUE(MID(K24,1,2)), "No", IF(J24&lt;-1*VALUE(MID(K24,1,2)), "No", "Yes"))))</f>
        <v>Yes</v>
      </c>
    </row>
    <row r="25" spans="1:12" x14ac:dyDescent="0.25">
      <c r="A25" s="116" t="s">
        <v>1211</v>
      </c>
      <c r="B25" s="25" t="s">
        <v>213</v>
      </c>
      <c r="C25" s="10">
        <v>12954.958665</v>
      </c>
      <c r="D25" s="7" t="str">
        <f>IF($B25="N/A","N/A",IF(C25&gt;10,"No",IF(C25&lt;-10,"No","Yes")))</f>
        <v>N/A</v>
      </c>
      <c r="E25" s="10">
        <v>13302.759721</v>
      </c>
      <c r="F25" s="7" t="str">
        <f>IF($B25="N/A","N/A",IF(E25&gt;10,"No",IF(E25&lt;-10,"No","Yes")))</f>
        <v>N/A</v>
      </c>
      <c r="G25" s="10">
        <v>15274.987880000001</v>
      </c>
      <c r="H25" s="7" t="str">
        <f>IF($B25="N/A","N/A",IF(G25&gt;10,"No",IF(G25&lt;-10,"No","Yes")))</f>
        <v>N/A</v>
      </c>
      <c r="I25" s="8">
        <v>2.6850000000000001</v>
      </c>
      <c r="J25" s="8">
        <v>14.83</v>
      </c>
      <c r="K25" s="25" t="s">
        <v>734</v>
      </c>
      <c r="L25" s="85" t="str">
        <f>IF(J25="Div by 0", "N/A", IF(K25="N/A","N/A", IF(J25&gt;VALUE(MID(K25,1,2)), "No", IF(J25&lt;-1*VALUE(MID(K25,1,2)), "No", "Yes"))))</f>
        <v>Yes</v>
      </c>
    </row>
    <row r="26" spans="1:12" x14ac:dyDescent="0.25">
      <c r="A26" s="116" t="s">
        <v>1212</v>
      </c>
      <c r="B26" s="25" t="s">
        <v>213</v>
      </c>
      <c r="C26" s="10">
        <v>15289.839882</v>
      </c>
      <c r="D26" s="7" t="str">
        <f t="shared" ref="D26:D27" si="11">IF($B26="N/A","N/A",IF(C26&gt;10,"No",IF(C26&lt;-10,"No","Yes")))</f>
        <v>N/A</v>
      </c>
      <c r="E26" s="10">
        <v>15718.866599999999</v>
      </c>
      <c r="F26" s="7" t="str">
        <f t="shared" ref="F26:F30" si="12">IF($B26="N/A","N/A",IF(E26&gt;10,"No",IF(E26&lt;-10,"No","Yes")))</f>
        <v>N/A</v>
      </c>
      <c r="G26" s="10">
        <v>16229.918672</v>
      </c>
      <c r="H26" s="7" t="str">
        <f t="shared" ref="H26:H27" si="13">IF($B26="N/A","N/A",IF(G26&gt;10,"No",IF(G26&lt;-10,"No","Yes")))</f>
        <v>N/A</v>
      </c>
      <c r="I26" s="8">
        <v>2.806</v>
      </c>
      <c r="J26" s="8">
        <v>3.2509999999999999</v>
      </c>
      <c r="K26" s="25" t="s">
        <v>734</v>
      </c>
      <c r="L26" s="85" t="str">
        <f>IF(J26="Div by 0", "N/A", IF(OR(J26="N/A",K26="N/A"),"N/A", IF(J26&gt;VALUE(MID(K26,1,2)), "No", IF(J26&lt;-1*VALUE(MID(K26,1,2)), "No", "Yes"))))</f>
        <v>Yes</v>
      </c>
    </row>
    <row r="27" spans="1:12" x14ac:dyDescent="0.25">
      <c r="A27" s="116" t="s">
        <v>1213</v>
      </c>
      <c r="B27" s="25" t="s">
        <v>213</v>
      </c>
      <c r="C27" s="10">
        <v>16292.738619</v>
      </c>
      <c r="D27" s="7" t="str">
        <f t="shared" si="11"/>
        <v>N/A</v>
      </c>
      <c r="E27" s="10">
        <v>15427.487622000001</v>
      </c>
      <c r="F27" s="7" t="str">
        <f t="shared" si="12"/>
        <v>N/A</v>
      </c>
      <c r="G27" s="10">
        <v>16788.132613000002</v>
      </c>
      <c r="H27" s="7" t="str">
        <f t="shared" si="13"/>
        <v>N/A</v>
      </c>
      <c r="I27" s="8">
        <v>-5.31</v>
      </c>
      <c r="J27" s="8">
        <v>8.82</v>
      </c>
      <c r="K27" s="25" t="s">
        <v>734</v>
      </c>
      <c r="L27" s="85" t="str">
        <f>IF(J27="Div by 0", "N/A", IF(OR(J27="N/A",K27="N/A"),"N/A", IF(J27&gt;VALUE(MID(K27,1,2)), "No", IF(J27&lt;-1*VALUE(MID(K27,1,2)), "No", "Yes"))))</f>
        <v>Yes</v>
      </c>
    </row>
    <row r="28" spans="1:12" x14ac:dyDescent="0.25">
      <c r="A28" s="134" t="s">
        <v>1214</v>
      </c>
      <c r="B28" s="10" t="s">
        <v>213</v>
      </c>
      <c r="C28" s="10" t="s">
        <v>1750</v>
      </c>
      <c r="D28" s="7" t="str">
        <f t="shared" ref="D28:D30" si="14">IF($B28="N/A","N/A",IF(C28&gt;10,"No",IF(C28&lt;-10,"No","Yes")))</f>
        <v>N/A</v>
      </c>
      <c r="E28" s="10" t="s">
        <v>1750</v>
      </c>
      <c r="F28" s="7" t="str">
        <f t="shared" si="12"/>
        <v>N/A</v>
      </c>
      <c r="G28" s="10">
        <v>1997.1254871000001</v>
      </c>
      <c r="H28" s="7" t="str">
        <f t="shared" ref="H28:H30" si="15">IF($B28="N/A","N/A",IF(G28&gt;10,"No",IF(G28&lt;-10,"No","Yes")))</f>
        <v>N/A</v>
      </c>
      <c r="I28" s="8" t="s">
        <v>1750</v>
      </c>
      <c r="J28" s="8" t="s">
        <v>1750</v>
      </c>
      <c r="K28" s="25" t="s">
        <v>734</v>
      </c>
      <c r="L28" s="85" t="str">
        <f>IF(J28="Div by 0", "N/A", IF(OR(J28="N/A",K28="N/A"),"N/A", IF(J28&gt;VALUE(MID(K28,1,2)), "No", IF(J28&lt;-1*VALUE(MID(K28,1,2)), "No", "Yes"))))</f>
        <v>N/A</v>
      </c>
    </row>
    <row r="29" spans="1:12" x14ac:dyDescent="0.25">
      <c r="A29" s="134" t="s">
        <v>1215</v>
      </c>
      <c r="B29" s="10" t="s">
        <v>213</v>
      </c>
      <c r="C29" s="10" t="s">
        <v>1750</v>
      </c>
      <c r="D29" s="7" t="str">
        <f t="shared" si="14"/>
        <v>N/A</v>
      </c>
      <c r="E29" s="10" t="s">
        <v>1750</v>
      </c>
      <c r="F29" s="7" t="str">
        <f t="shared" si="12"/>
        <v>N/A</v>
      </c>
      <c r="G29" s="10">
        <v>1960.3022113</v>
      </c>
      <c r="H29" s="7" t="str">
        <f t="shared" si="15"/>
        <v>N/A</v>
      </c>
      <c r="I29" s="8" t="s">
        <v>1750</v>
      </c>
      <c r="J29" s="8" t="s">
        <v>1750</v>
      </c>
      <c r="K29" s="25" t="s">
        <v>734</v>
      </c>
      <c r="L29" s="85" t="str">
        <f t="shared" ref="L29:L30" si="16">IF(J29="Div by 0", "N/A", IF(OR(J29="N/A",K29="N/A"),"N/A", IF(J29&gt;VALUE(MID(K29,1,2)), "No", IF(J29&lt;-1*VALUE(MID(K29,1,2)), "No", "Yes"))))</f>
        <v>N/A</v>
      </c>
    </row>
    <row r="30" spans="1:12" x14ac:dyDescent="0.25">
      <c r="A30" s="134" t="s">
        <v>1216</v>
      </c>
      <c r="B30" s="10" t="s">
        <v>213</v>
      </c>
      <c r="C30" s="10" t="s">
        <v>1750</v>
      </c>
      <c r="D30" s="7" t="str">
        <f t="shared" si="14"/>
        <v>N/A</v>
      </c>
      <c r="E30" s="10" t="s">
        <v>1750</v>
      </c>
      <c r="F30" s="7" t="str">
        <f t="shared" si="12"/>
        <v>N/A</v>
      </c>
      <c r="G30" s="10">
        <v>2722.3064515999999</v>
      </c>
      <c r="H30" s="7" t="str">
        <f t="shared" si="15"/>
        <v>N/A</v>
      </c>
      <c r="I30" s="8" t="s">
        <v>1750</v>
      </c>
      <c r="J30" s="8" t="s">
        <v>1750</v>
      </c>
      <c r="K30" s="25" t="s">
        <v>734</v>
      </c>
      <c r="L30" s="85" t="str">
        <f t="shared" si="16"/>
        <v>N/A</v>
      </c>
    </row>
    <row r="31" spans="1:12" x14ac:dyDescent="0.25">
      <c r="A31" s="142" t="s">
        <v>2</v>
      </c>
      <c r="B31" s="21" t="s">
        <v>213</v>
      </c>
      <c r="C31" s="9">
        <v>76.924424353999996</v>
      </c>
      <c r="D31" s="7" t="str">
        <f t="shared" ref="D31:D69" si="17">IF($B31="N/A","N/A",IF(C31&gt;10,"No",IF(C31&lt;-10,"No","Yes")))</f>
        <v>N/A</v>
      </c>
      <c r="E31" s="9">
        <v>73.774716871999999</v>
      </c>
      <c r="F31" s="7" t="str">
        <f t="shared" ref="F31:F69" si="18">IF($B31="N/A","N/A",IF(E31&gt;10,"No",IF(E31&lt;-10,"No","Yes")))</f>
        <v>N/A</v>
      </c>
      <c r="G31" s="9">
        <v>72.315116876999994</v>
      </c>
      <c r="H31" s="7" t="str">
        <f t="shared" ref="H31:H69" si="19">IF($B31="N/A","N/A",IF(G31&gt;10,"No",IF(G31&lt;-10,"No","Yes")))</f>
        <v>N/A</v>
      </c>
      <c r="I31" s="8">
        <v>-4.09</v>
      </c>
      <c r="J31" s="8">
        <v>-1.98</v>
      </c>
      <c r="K31" s="25" t="s">
        <v>734</v>
      </c>
      <c r="L31" s="85" t="str">
        <f t="shared" ref="L31:L99" si="20">IF(J31="Div by 0", "N/A", IF(K31="N/A","N/A", IF(J31&gt;VALUE(MID(K31,1,2)), "No", IF(J31&lt;-1*VALUE(MID(K31,1,2)), "No", "Yes"))))</f>
        <v>Yes</v>
      </c>
    </row>
    <row r="32" spans="1:12" x14ac:dyDescent="0.25">
      <c r="A32" s="142" t="s">
        <v>22</v>
      </c>
      <c r="B32" s="21" t="s">
        <v>213</v>
      </c>
      <c r="C32" s="1">
        <v>136137</v>
      </c>
      <c r="D32" s="7" t="str">
        <f t="shared" si="17"/>
        <v>N/A</v>
      </c>
      <c r="E32" s="1">
        <v>137972</v>
      </c>
      <c r="F32" s="7" t="str">
        <f t="shared" si="18"/>
        <v>N/A</v>
      </c>
      <c r="G32" s="1">
        <v>144751</v>
      </c>
      <c r="H32" s="7" t="str">
        <f t="shared" si="19"/>
        <v>N/A</v>
      </c>
      <c r="I32" s="8">
        <v>1.3480000000000001</v>
      </c>
      <c r="J32" s="8">
        <v>4.9130000000000003</v>
      </c>
      <c r="K32" s="25" t="s">
        <v>734</v>
      </c>
      <c r="L32" s="85" t="str">
        <f t="shared" si="20"/>
        <v>Yes</v>
      </c>
    </row>
    <row r="33" spans="1:12" x14ac:dyDescent="0.25">
      <c r="A33" s="142" t="s">
        <v>448</v>
      </c>
      <c r="B33" s="25" t="s">
        <v>213</v>
      </c>
      <c r="C33" s="1">
        <v>766</v>
      </c>
      <c r="D33" s="1" t="str">
        <f t="shared" si="17"/>
        <v>N/A</v>
      </c>
      <c r="E33" s="1">
        <v>832</v>
      </c>
      <c r="F33" s="1" t="str">
        <f t="shared" si="18"/>
        <v>N/A</v>
      </c>
      <c r="G33" s="1">
        <v>775</v>
      </c>
      <c r="H33" s="7" t="str">
        <f t="shared" si="19"/>
        <v>N/A</v>
      </c>
      <c r="I33" s="8">
        <v>8.6159999999999997</v>
      </c>
      <c r="J33" s="8">
        <v>-6.85</v>
      </c>
      <c r="K33" s="25" t="s">
        <v>734</v>
      </c>
      <c r="L33" s="85" t="str">
        <f t="shared" si="20"/>
        <v>Yes</v>
      </c>
    </row>
    <row r="34" spans="1:12" x14ac:dyDescent="0.25">
      <c r="A34" s="142" t="s">
        <v>1217</v>
      </c>
      <c r="B34" s="3" t="s">
        <v>213</v>
      </c>
      <c r="C34" s="1">
        <v>161</v>
      </c>
      <c r="D34" s="5" t="str">
        <f t="shared" ref="D34:D38" si="21">IF($B34="N/A","N/A",IF(C34&lt;0,"No","Yes"))</f>
        <v>N/A</v>
      </c>
      <c r="E34" s="1">
        <v>173</v>
      </c>
      <c r="F34" s="5" t="str">
        <f t="shared" ref="F34:F38" si="22">IF($B34="N/A","N/A",IF(E34&lt;0,"No","Yes"))</f>
        <v>N/A</v>
      </c>
      <c r="G34" s="1">
        <v>62</v>
      </c>
      <c r="H34" s="5" t="str">
        <f t="shared" ref="H34:H38" si="23">IF($B34="N/A","N/A",IF(G34&lt;0,"No","Yes"))</f>
        <v>N/A</v>
      </c>
      <c r="I34" s="8">
        <v>7.4530000000000003</v>
      </c>
      <c r="J34" s="8">
        <v>-64.2</v>
      </c>
      <c r="K34" s="1" t="s">
        <v>734</v>
      </c>
      <c r="L34" s="85" t="str">
        <f t="shared" si="20"/>
        <v>No</v>
      </c>
    </row>
    <row r="35" spans="1:12" x14ac:dyDescent="0.25">
      <c r="A35" s="142" t="s">
        <v>1218</v>
      </c>
      <c r="B35" s="3" t="s">
        <v>213</v>
      </c>
      <c r="C35" s="1">
        <v>159</v>
      </c>
      <c r="D35" s="5" t="str">
        <f t="shared" si="21"/>
        <v>N/A</v>
      </c>
      <c r="E35" s="1">
        <v>256</v>
      </c>
      <c r="F35" s="5" t="str">
        <f t="shared" si="22"/>
        <v>N/A</v>
      </c>
      <c r="G35" s="1">
        <v>405</v>
      </c>
      <c r="H35" s="5" t="str">
        <f t="shared" si="23"/>
        <v>N/A</v>
      </c>
      <c r="I35" s="8">
        <v>61.01</v>
      </c>
      <c r="J35" s="8">
        <v>58.2</v>
      </c>
      <c r="K35" s="1" t="s">
        <v>734</v>
      </c>
      <c r="L35" s="85" t="str">
        <f t="shared" si="20"/>
        <v>No</v>
      </c>
    </row>
    <row r="36" spans="1:12" x14ac:dyDescent="0.25">
      <c r="A36" s="142" t="s">
        <v>1219</v>
      </c>
      <c r="B36" s="3" t="s">
        <v>213</v>
      </c>
      <c r="C36" s="1">
        <v>99</v>
      </c>
      <c r="D36" s="5" t="str">
        <f t="shared" si="21"/>
        <v>N/A</v>
      </c>
      <c r="E36" s="1">
        <v>38</v>
      </c>
      <c r="F36" s="5" t="str">
        <f t="shared" si="22"/>
        <v>N/A</v>
      </c>
      <c r="G36" s="1">
        <v>233</v>
      </c>
      <c r="H36" s="5" t="str">
        <f t="shared" si="23"/>
        <v>N/A</v>
      </c>
      <c r="I36" s="8">
        <v>-61.6</v>
      </c>
      <c r="J36" s="8">
        <v>513.20000000000005</v>
      </c>
      <c r="K36" s="1" t="s">
        <v>734</v>
      </c>
      <c r="L36" s="85" t="str">
        <f t="shared" si="20"/>
        <v>No</v>
      </c>
    </row>
    <row r="37" spans="1:12" x14ac:dyDescent="0.25">
      <c r="A37" s="142" t="s">
        <v>1220</v>
      </c>
      <c r="B37" s="3" t="s">
        <v>213</v>
      </c>
      <c r="C37" s="1">
        <v>107</v>
      </c>
      <c r="D37" s="5" t="str">
        <f t="shared" si="21"/>
        <v>N/A</v>
      </c>
      <c r="E37" s="1">
        <v>274</v>
      </c>
      <c r="F37" s="5" t="str">
        <f t="shared" si="22"/>
        <v>N/A</v>
      </c>
      <c r="G37" s="1">
        <v>70</v>
      </c>
      <c r="H37" s="5" t="str">
        <f t="shared" si="23"/>
        <v>N/A</v>
      </c>
      <c r="I37" s="8">
        <v>156.1</v>
      </c>
      <c r="J37" s="8">
        <v>-74.5</v>
      </c>
      <c r="K37" s="1" t="s">
        <v>734</v>
      </c>
      <c r="L37" s="85" t="str">
        <f t="shared" si="20"/>
        <v>No</v>
      </c>
    </row>
    <row r="38" spans="1:12" x14ac:dyDescent="0.25">
      <c r="A38" s="142" t="s">
        <v>1221</v>
      </c>
      <c r="B38" s="3" t="s">
        <v>213</v>
      </c>
      <c r="C38" s="1">
        <v>240</v>
      </c>
      <c r="D38" s="5" t="str">
        <f t="shared" si="21"/>
        <v>N/A</v>
      </c>
      <c r="E38" s="1">
        <v>91</v>
      </c>
      <c r="F38" s="5" t="str">
        <f t="shared" si="22"/>
        <v>N/A</v>
      </c>
      <c r="G38" s="1">
        <v>11</v>
      </c>
      <c r="H38" s="5" t="str">
        <f t="shared" si="23"/>
        <v>N/A</v>
      </c>
      <c r="I38" s="8">
        <v>-62.1</v>
      </c>
      <c r="J38" s="8">
        <v>-94.5</v>
      </c>
      <c r="K38" s="1" t="s">
        <v>734</v>
      </c>
      <c r="L38" s="85" t="str">
        <f t="shared" si="20"/>
        <v>No</v>
      </c>
    </row>
    <row r="39" spans="1:12" x14ac:dyDescent="0.25">
      <c r="A39" s="142" t="s">
        <v>449</v>
      </c>
      <c r="B39" s="25" t="s">
        <v>213</v>
      </c>
      <c r="C39" s="1">
        <v>9912</v>
      </c>
      <c r="D39" s="1" t="str">
        <f t="shared" si="17"/>
        <v>N/A</v>
      </c>
      <c r="E39" s="1">
        <v>9028</v>
      </c>
      <c r="F39" s="1" t="str">
        <f t="shared" si="18"/>
        <v>N/A</v>
      </c>
      <c r="G39" s="1">
        <v>8639</v>
      </c>
      <c r="H39" s="7" t="str">
        <f t="shared" si="19"/>
        <v>N/A</v>
      </c>
      <c r="I39" s="8">
        <v>-8.92</v>
      </c>
      <c r="J39" s="8">
        <v>-4.3099999999999996</v>
      </c>
      <c r="K39" s="25" t="s">
        <v>734</v>
      </c>
      <c r="L39" s="85" t="str">
        <f t="shared" si="20"/>
        <v>Yes</v>
      </c>
    </row>
    <row r="40" spans="1:12" x14ac:dyDescent="0.25">
      <c r="A40" s="142" t="s">
        <v>1222</v>
      </c>
      <c r="B40" s="3" t="s">
        <v>213</v>
      </c>
      <c r="C40" s="1">
        <v>8595</v>
      </c>
      <c r="D40" s="5" t="str">
        <f t="shared" ref="D40:D45" si="24">IF($B40="N/A","N/A",IF(C40&lt;0,"No","Yes"))</f>
        <v>N/A</v>
      </c>
      <c r="E40" s="1">
        <v>8052</v>
      </c>
      <c r="F40" s="5" t="str">
        <f t="shared" ref="F40:F45" si="25">IF($B40="N/A","N/A",IF(E40&lt;0,"No","Yes"))</f>
        <v>N/A</v>
      </c>
      <c r="G40" s="1">
        <v>7804</v>
      </c>
      <c r="H40" s="5" t="str">
        <f t="shared" ref="H40:H45" si="26">IF($B40="N/A","N/A",IF(G40&lt;0,"No","Yes"))</f>
        <v>N/A</v>
      </c>
      <c r="I40" s="8">
        <v>-6.32</v>
      </c>
      <c r="J40" s="8">
        <v>-3.08</v>
      </c>
      <c r="K40" s="1" t="s">
        <v>734</v>
      </c>
      <c r="L40" s="85" t="str">
        <f t="shared" si="20"/>
        <v>Yes</v>
      </c>
    </row>
    <row r="41" spans="1:12" x14ac:dyDescent="0.25">
      <c r="A41" s="142" t="s">
        <v>1223</v>
      </c>
      <c r="B41" s="3" t="s">
        <v>213</v>
      </c>
      <c r="C41" s="1">
        <v>675</v>
      </c>
      <c r="D41" s="5" t="str">
        <f t="shared" si="24"/>
        <v>N/A</v>
      </c>
      <c r="E41" s="1">
        <v>472</v>
      </c>
      <c r="F41" s="5" t="str">
        <f t="shared" si="25"/>
        <v>N/A</v>
      </c>
      <c r="G41" s="1">
        <v>470</v>
      </c>
      <c r="H41" s="5" t="str">
        <f t="shared" si="26"/>
        <v>N/A</v>
      </c>
      <c r="I41" s="8">
        <v>-30.1</v>
      </c>
      <c r="J41" s="8">
        <v>-0.42399999999999999</v>
      </c>
      <c r="K41" s="1" t="s">
        <v>734</v>
      </c>
      <c r="L41" s="85" t="str">
        <f t="shared" si="20"/>
        <v>Yes</v>
      </c>
    </row>
    <row r="42" spans="1:12" x14ac:dyDescent="0.25">
      <c r="A42" s="142" t="s">
        <v>1224</v>
      </c>
      <c r="B42" s="3" t="s">
        <v>213</v>
      </c>
      <c r="C42" s="1">
        <v>86</v>
      </c>
      <c r="D42" s="5" t="str">
        <f t="shared" si="24"/>
        <v>N/A</v>
      </c>
      <c r="E42" s="1">
        <v>26</v>
      </c>
      <c r="F42" s="5" t="str">
        <f t="shared" si="25"/>
        <v>N/A</v>
      </c>
      <c r="G42" s="1">
        <v>0</v>
      </c>
      <c r="H42" s="5" t="str">
        <f t="shared" si="26"/>
        <v>N/A</v>
      </c>
      <c r="I42" s="8">
        <v>-69.8</v>
      </c>
      <c r="J42" s="8">
        <v>-100</v>
      </c>
      <c r="K42" s="1" t="s">
        <v>734</v>
      </c>
      <c r="L42" s="85" t="str">
        <f t="shared" si="20"/>
        <v>No</v>
      </c>
    </row>
    <row r="43" spans="1:12" x14ac:dyDescent="0.25">
      <c r="A43" s="142" t="s">
        <v>1225</v>
      </c>
      <c r="B43" s="3" t="s">
        <v>213</v>
      </c>
      <c r="C43" s="1">
        <v>54</v>
      </c>
      <c r="D43" s="5" t="str">
        <f t="shared" si="24"/>
        <v>N/A</v>
      </c>
      <c r="E43" s="1">
        <v>52</v>
      </c>
      <c r="F43" s="5" t="str">
        <f t="shared" si="25"/>
        <v>N/A</v>
      </c>
      <c r="G43" s="1">
        <v>50</v>
      </c>
      <c r="H43" s="5" t="str">
        <f t="shared" si="26"/>
        <v>N/A</v>
      </c>
      <c r="I43" s="8">
        <v>-3.7</v>
      </c>
      <c r="J43" s="8">
        <v>-3.85</v>
      </c>
      <c r="K43" s="1" t="s">
        <v>734</v>
      </c>
      <c r="L43" s="85" t="str">
        <f t="shared" si="20"/>
        <v>Yes</v>
      </c>
    </row>
    <row r="44" spans="1:12" x14ac:dyDescent="0.25">
      <c r="A44" s="142" t="s">
        <v>1226</v>
      </c>
      <c r="B44" s="3" t="s">
        <v>213</v>
      </c>
      <c r="C44" s="1">
        <v>328</v>
      </c>
      <c r="D44" s="5" t="str">
        <f t="shared" si="24"/>
        <v>N/A</v>
      </c>
      <c r="E44" s="1">
        <v>338</v>
      </c>
      <c r="F44" s="5" t="str">
        <f t="shared" si="25"/>
        <v>N/A</v>
      </c>
      <c r="G44" s="1">
        <v>312</v>
      </c>
      <c r="H44" s="5" t="str">
        <f t="shared" si="26"/>
        <v>N/A</v>
      </c>
      <c r="I44" s="8">
        <v>3.0489999999999999</v>
      </c>
      <c r="J44" s="8">
        <v>-7.69</v>
      </c>
      <c r="K44" s="1" t="s">
        <v>734</v>
      </c>
      <c r="L44" s="85" t="str">
        <f t="shared" si="20"/>
        <v>Yes</v>
      </c>
    </row>
    <row r="45" spans="1:12" x14ac:dyDescent="0.25">
      <c r="A45" s="142" t="s">
        <v>1227</v>
      </c>
      <c r="B45" s="3" t="s">
        <v>213</v>
      </c>
      <c r="C45" s="1">
        <v>174</v>
      </c>
      <c r="D45" s="5" t="str">
        <f t="shared" si="24"/>
        <v>N/A</v>
      </c>
      <c r="E45" s="1">
        <v>88</v>
      </c>
      <c r="F45" s="5" t="str">
        <f t="shared" si="25"/>
        <v>N/A</v>
      </c>
      <c r="G45" s="1">
        <v>11</v>
      </c>
      <c r="H45" s="5" t="str">
        <f t="shared" si="26"/>
        <v>N/A</v>
      </c>
      <c r="I45" s="8">
        <v>-49.4</v>
      </c>
      <c r="J45" s="8">
        <v>-96.6</v>
      </c>
      <c r="K45" s="1" t="s">
        <v>734</v>
      </c>
      <c r="L45" s="85" t="str">
        <f t="shared" si="20"/>
        <v>No</v>
      </c>
    </row>
    <row r="46" spans="1:12" x14ac:dyDescent="0.25">
      <c r="A46" s="142" t="s">
        <v>450</v>
      </c>
      <c r="B46" s="25" t="s">
        <v>213</v>
      </c>
      <c r="C46" s="1">
        <v>58875</v>
      </c>
      <c r="D46" s="1" t="str">
        <f t="shared" si="17"/>
        <v>N/A</v>
      </c>
      <c r="E46" s="1">
        <v>60740</v>
      </c>
      <c r="F46" s="1" t="str">
        <f t="shared" si="18"/>
        <v>N/A</v>
      </c>
      <c r="G46" s="1">
        <v>62337</v>
      </c>
      <c r="H46" s="7" t="str">
        <f t="shared" si="19"/>
        <v>N/A</v>
      </c>
      <c r="I46" s="8">
        <v>3.1680000000000001</v>
      </c>
      <c r="J46" s="8">
        <v>2.629</v>
      </c>
      <c r="K46" s="25" t="s">
        <v>734</v>
      </c>
      <c r="L46" s="85" t="str">
        <f t="shared" si="20"/>
        <v>Yes</v>
      </c>
    </row>
    <row r="47" spans="1:12" x14ac:dyDescent="0.25">
      <c r="A47" s="142" t="s">
        <v>1228</v>
      </c>
      <c r="B47" s="3" t="s">
        <v>213</v>
      </c>
      <c r="C47" s="1">
        <v>9757</v>
      </c>
      <c r="D47" s="5" t="str">
        <f t="shared" ref="D47:D53" si="27">IF($B47="N/A","N/A",IF(C47&lt;0,"No","Yes"))</f>
        <v>N/A</v>
      </c>
      <c r="E47" s="1">
        <v>4057</v>
      </c>
      <c r="F47" s="5" t="str">
        <f t="shared" ref="F47:F53" si="28">IF($B47="N/A","N/A",IF(E47&lt;0,"No","Yes"))</f>
        <v>N/A</v>
      </c>
      <c r="G47" s="1">
        <v>2124</v>
      </c>
      <c r="H47" s="5" t="str">
        <f t="shared" ref="H47:H53" si="29">IF($B47="N/A","N/A",IF(G47&lt;0,"No","Yes"))</f>
        <v>N/A</v>
      </c>
      <c r="I47" s="8">
        <v>-58.4</v>
      </c>
      <c r="J47" s="8">
        <v>-47.6</v>
      </c>
      <c r="K47" s="1" t="s">
        <v>734</v>
      </c>
      <c r="L47" s="85" t="str">
        <f t="shared" si="20"/>
        <v>No</v>
      </c>
    </row>
    <row r="48" spans="1:12" x14ac:dyDescent="0.25">
      <c r="A48" s="142" t="s">
        <v>1229</v>
      </c>
      <c r="B48" s="3" t="s">
        <v>213</v>
      </c>
      <c r="C48" s="1">
        <v>0</v>
      </c>
      <c r="D48" s="5" t="str">
        <f t="shared" si="27"/>
        <v>N/A</v>
      </c>
      <c r="E48" s="1">
        <v>0</v>
      </c>
      <c r="F48" s="5" t="str">
        <f t="shared" si="28"/>
        <v>N/A</v>
      </c>
      <c r="G48" s="1">
        <v>0</v>
      </c>
      <c r="H48" s="5" t="str">
        <f t="shared" si="29"/>
        <v>N/A</v>
      </c>
      <c r="I48" s="8" t="s">
        <v>1750</v>
      </c>
      <c r="J48" s="8" t="s">
        <v>1750</v>
      </c>
      <c r="K48" s="1" t="s">
        <v>734</v>
      </c>
      <c r="L48" s="85" t="str">
        <f t="shared" si="20"/>
        <v>N/A</v>
      </c>
    </row>
    <row r="49" spans="1:12" x14ac:dyDescent="0.25">
      <c r="A49" s="142" t="s">
        <v>1230</v>
      </c>
      <c r="B49" s="3" t="s">
        <v>213</v>
      </c>
      <c r="C49" s="1">
        <v>1974</v>
      </c>
      <c r="D49" s="5" t="str">
        <f t="shared" si="27"/>
        <v>N/A</v>
      </c>
      <c r="E49" s="1">
        <v>2000</v>
      </c>
      <c r="F49" s="5" t="str">
        <f t="shared" si="28"/>
        <v>N/A</v>
      </c>
      <c r="G49" s="1">
        <v>2182</v>
      </c>
      <c r="H49" s="5" t="str">
        <f t="shared" si="29"/>
        <v>N/A</v>
      </c>
      <c r="I49" s="8">
        <v>1.3169999999999999</v>
      </c>
      <c r="J49" s="8">
        <v>9.1</v>
      </c>
      <c r="K49" s="1" t="s">
        <v>734</v>
      </c>
      <c r="L49" s="85" t="str">
        <f t="shared" si="20"/>
        <v>Yes</v>
      </c>
    </row>
    <row r="50" spans="1:12" x14ac:dyDescent="0.25">
      <c r="A50" s="142" t="s">
        <v>1231</v>
      </c>
      <c r="B50" s="3" t="s">
        <v>213</v>
      </c>
      <c r="C50" s="1">
        <v>40219</v>
      </c>
      <c r="D50" s="5" t="str">
        <f t="shared" si="27"/>
        <v>N/A</v>
      </c>
      <c r="E50" s="1">
        <v>47115</v>
      </c>
      <c r="F50" s="5" t="str">
        <f t="shared" si="28"/>
        <v>N/A</v>
      </c>
      <c r="G50" s="1">
        <v>50953</v>
      </c>
      <c r="H50" s="5" t="str">
        <f t="shared" si="29"/>
        <v>N/A</v>
      </c>
      <c r="I50" s="8">
        <v>17.149999999999999</v>
      </c>
      <c r="J50" s="8">
        <v>8.1460000000000008</v>
      </c>
      <c r="K50" s="1" t="s">
        <v>734</v>
      </c>
      <c r="L50" s="85" t="str">
        <f t="shared" si="20"/>
        <v>Yes</v>
      </c>
    </row>
    <row r="51" spans="1:12" x14ac:dyDescent="0.25">
      <c r="A51" s="142" t="s">
        <v>1232</v>
      </c>
      <c r="B51" s="3" t="s">
        <v>213</v>
      </c>
      <c r="C51" s="1">
        <v>4498</v>
      </c>
      <c r="D51" s="5" t="str">
        <f t="shared" si="27"/>
        <v>N/A</v>
      </c>
      <c r="E51" s="1">
        <v>3509</v>
      </c>
      <c r="F51" s="5" t="str">
        <f t="shared" si="28"/>
        <v>N/A</v>
      </c>
      <c r="G51" s="1">
        <v>2906</v>
      </c>
      <c r="H51" s="5" t="str">
        <f t="shared" si="29"/>
        <v>N/A</v>
      </c>
      <c r="I51" s="8">
        <v>-22</v>
      </c>
      <c r="J51" s="8">
        <v>-17.2</v>
      </c>
      <c r="K51" s="1" t="s">
        <v>734</v>
      </c>
      <c r="L51" s="85" t="str">
        <f t="shared" si="20"/>
        <v>Yes</v>
      </c>
    </row>
    <row r="52" spans="1:12" x14ac:dyDescent="0.25">
      <c r="A52" s="142" t="s">
        <v>1233</v>
      </c>
      <c r="B52" s="3" t="s">
        <v>213</v>
      </c>
      <c r="C52" s="1">
        <v>2309</v>
      </c>
      <c r="D52" s="5" t="str">
        <f t="shared" si="27"/>
        <v>N/A</v>
      </c>
      <c r="E52" s="1">
        <v>2600</v>
      </c>
      <c r="F52" s="5" t="str">
        <f t="shared" si="28"/>
        <v>N/A</v>
      </c>
      <c r="G52" s="1">
        <v>2828</v>
      </c>
      <c r="H52" s="5" t="str">
        <f t="shared" si="29"/>
        <v>N/A</v>
      </c>
      <c r="I52" s="8">
        <v>12.6</v>
      </c>
      <c r="J52" s="8">
        <v>8.7690000000000001</v>
      </c>
      <c r="K52" s="1" t="s">
        <v>734</v>
      </c>
      <c r="L52" s="85" t="str">
        <f t="shared" si="20"/>
        <v>Yes</v>
      </c>
    </row>
    <row r="53" spans="1:12" x14ac:dyDescent="0.25">
      <c r="A53" s="142" t="s">
        <v>1234</v>
      </c>
      <c r="B53" s="3" t="s">
        <v>213</v>
      </c>
      <c r="C53" s="1">
        <v>118</v>
      </c>
      <c r="D53" s="5" t="str">
        <f t="shared" si="27"/>
        <v>N/A</v>
      </c>
      <c r="E53" s="1">
        <v>1459</v>
      </c>
      <c r="F53" s="5" t="str">
        <f t="shared" si="28"/>
        <v>N/A</v>
      </c>
      <c r="G53" s="1">
        <v>1344</v>
      </c>
      <c r="H53" s="5" t="str">
        <f t="shared" si="29"/>
        <v>N/A</v>
      </c>
      <c r="I53" s="8">
        <v>1136</v>
      </c>
      <c r="J53" s="8">
        <v>-7.88</v>
      </c>
      <c r="K53" s="1" t="s">
        <v>734</v>
      </c>
      <c r="L53" s="85" t="str">
        <f t="shared" si="20"/>
        <v>Yes</v>
      </c>
    </row>
    <row r="54" spans="1:12" x14ac:dyDescent="0.25">
      <c r="A54" s="142" t="s">
        <v>451</v>
      </c>
      <c r="B54" s="25" t="s">
        <v>213</v>
      </c>
      <c r="C54" s="1">
        <v>66584</v>
      </c>
      <c r="D54" s="1" t="str">
        <f t="shared" si="17"/>
        <v>N/A</v>
      </c>
      <c r="E54" s="1">
        <v>67372</v>
      </c>
      <c r="F54" s="1" t="str">
        <f t="shared" si="18"/>
        <v>N/A</v>
      </c>
      <c r="G54" s="1">
        <v>72408</v>
      </c>
      <c r="H54" s="7" t="str">
        <f t="shared" si="19"/>
        <v>N/A</v>
      </c>
      <c r="I54" s="8">
        <v>1.1830000000000001</v>
      </c>
      <c r="J54" s="8">
        <v>7.4749999999999996</v>
      </c>
      <c r="K54" s="25" t="s">
        <v>734</v>
      </c>
      <c r="L54" s="85" t="str">
        <f t="shared" si="20"/>
        <v>Yes</v>
      </c>
    </row>
    <row r="55" spans="1:12" x14ac:dyDescent="0.25">
      <c r="A55" s="142" t="s">
        <v>1235</v>
      </c>
      <c r="B55" s="3" t="s">
        <v>213</v>
      </c>
      <c r="C55" s="1">
        <v>4736</v>
      </c>
      <c r="D55" s="5" t="str">
        <f t="shared" ref="D55:D60" si="30">IF($B55="N/A","N/A",IF(C55&lt;0,"No","Yes"))</f>
        <v>N/A</v>
      </c>
      <c r="E55" s="1">
        <v>1952</v>
      </c>
      <c r="F55" s="5" t="str">
        <f t="shared" ref="F55:F60" si="31">IF($B55="N/A","N/A",IF(E55&lt;0,"No","Yes"))</f>
        <v>N/A</v>
      </c>
      <c r="G55" s="1">
        <v>979</v>
      </c>
      <c r="H55" s="5" t="str">
        <f t="shared" ref="H55:H60" si="32">IF($B55="N/A","N/A",IF(G55&lt;0,"No","Yes"))</f>
        <v>N/A</v>
      </c>
      <c r="I55" s="8">
        <v>-58.8</v>
      </c>
      <c r="J55" s="8">
        <v>-49.8</v>
      </c>
      <c r="K55" s="1" t="s">
        <v>734</v>
      </c>
      <c r="L55" s="85" t="str">
        <f t="shared" si="20"/>
        <v>No</v>
      </c>
    </row>
    <row r="56" spans="1:12" x14ac:dyDescent="0.25">
      <c r="A56" s="142" t="s">
        <v>1236</v>
      </c>
      <c r="B56" s="3" t="s">
        <v>213</v>
      </c>
      <c r="C56" s="1">
        <v>0</v>
      </c>
      <c r="D56" s="5" t="str">
        <f t="shared" si="30"/>
        <v>N/A</v>
      </c>
      <c r="E56" s="1">
        <v>0</v>
      </c>
      <c r="F56" s="5" t="str">
        <f t="shared" si="31"/>
        <v>N/A</v>
      </c>
      <c r="G56" s="1">
        <v>0</v>
      </c>
      <c r="H56" s="5" t="str">
        <f t="shared" si="32"/>
        <v>N/A</v>
      </c>
      <c r="I56" s="8" t="s">
        <v>1750</v>
      </c>
      <c r="J56" s="8" t="s">
        <v>1750</v>
      </c>
      <c r="K56" s="1" t="s">
        <v>734</v>
      </c>
      <c r="L56" s="85" t="str">
        <f t="shared" si="20"/>
        <v>N/A</v>
      </c>
    </row>
    <row r="57" spans="1:12" x14ac:dyDescent="0.25">
      <c r="A57" s="142" t="s">
        <v>1237</v>
      </c>
      <c r="B57" s="3" t="s">
        <v>213</v>
      </c>
      <c r="C57" s="1">
        <v>5944</v>
      </c>
      <c r="D57" s="5" t="str">
        <f t="shared" si="30"/>
        <v>N/A</v>
      </c>
      <c r="E57" s="1">
        <v>7010</v>
      </c>
      <c r="F57" s="5" t="str">
        <f t="shared" si="31"/>
        <v>N/A</v>
      </c>
      <c r="G57" s="1">
        <v>7054</v>
      </c>
      <c r="H57" s="5" t="str">
        <f t="shared" si="32"/>
        <v>N/A</v>
      </c>
      <c r="I57" s="8">
        <v>17.93</v>
      </c>
      <c r="J57" s="8">
        <v>0.62770000000000004</v>
      </c>
      <c r="K57" s="1" t="s">
        <v>734</v>
      </c>
      <c r="L57" s="85" t="str">
        <f t="shared" si="20"/>
        <v>Yes</v>
      </c>
    </row>
    <row r="58" spans="1:12" x14ac:dyDescent="0.25">
      <c r="A58" s="142" t="s">
        <v>1238</v>
      </c>
      <c r="B58" s="3" t="s">
        <v>213</v>
      </c>
      <c r="C58" s="1">
        <v>1611</v>
      </c>
      <c r="D58" s="5" t="str">
        <f t="shared" si="30"/>
        <v>N/A</v>
      </c>
      <c r="E58" s="1">
        <v>1822</v>
      </c>
      <c r="F58" s="5" t="str">
        <f t="shared" si="31"/>
        <v>N/A</v>
      </c>
      <c r="G58" s="1">
        <v>1988</v>
      </c>
      <c r="H58" s="5" t="str">
        <f t="shared" si="32"/>
        <v>N/A</v>
      </c>
      <c r="I58" s="8">
        <v>13.1</v>
      </c>
      <c r="J58" s="8">
        <v>9.1110000000000007</v>
      </c>
      <c r="K58" s="1" t="s">
        <v>734</v>
      </c>
      <c r="L58" s="85" t="str">
        <f t="shared" si="20"/>
        <v>Yes</v>
      </c>
    </row>
    <row r="59" spans="1:12" x14ac:dyDescent="0.25">
      <c r="A59" s="142" t="s">
        <v>1239</v>
      </c>
      <c r="B59" s="3" t="s">
        <v>213</v>
      </c>
      <c r="C59" s="1">
        <v>3408</v>
      </c>
      <c r="D59" s="5" t="str">
        <f t="shared" si="30"/>
        <v>N/A</v>
      </c>
      <c r="E59" s="1">
        <v>54471</v>
      </c>
      <c r="F59" s="5" t="str">
        <f t="shared" si="31"/>
        <v>N/A</v>
      </c>
      <c r="G59" s="1">
        <v>62386</v>
      </c>
      <c r="H59" s="5" t="str">
        <f t="shared" si="32"/>
        <v>N/A</v>
      </c>
      <c r="I59" s="8">
        <v>1498</v>
      </c>
      <c r="J59" s="8">
        <v>14.53</v>
      </c>
      <c r="K59" s="1" t="s">
        <v>734</v>
      </c>
      <c r="L59" s="85" t="str">
        <f t="shared" si="20"/>
        <v>Yes</v>
      </c>
    </row>
    <row r="60" spans="1:12" x14ac:dyDescent="0.25">
      <c r="A60" s="142" t="s">
        <v>1240</v>
      </c>
      <c r="B60" s="3" t="s">
        <v>213</v>
      </c>
      <c r="C60" s="1">
        <v>50885</v>
      </c>
      <c r="D60" s="5" t="str">
        <f t="shared" si="30"/>
        <v>N/A</v>
      </c>
      <c r="E60" s="1">
        <v>2117</v>
      </c>
      <c r="F60" s="5" t="str">
        <f t="shared" si="31"/>
        <v>N/A</v>
      </c>
      <c r="G60" s="1">
        <v>11</v>
      </c>
      <c r="H60" s="5" t="str">
        <f t="shared" si="32"/>
        <v>N/A</v>
      </c>
      <c r="I60" s="8">
        <v>-95.8</v>
      </c>
      <c r="J60" s="8">
        <v>-100</v>
      </c>
      <c r="K60" s="1" t="s">
        <v>734</v>
      </c>
      <c r="L60" s="85" t="str">
        <f t="shared" si="20"/>
        <v>No</v>
      </c>
    </row>
    <row r="61" spans="1:12" x14ac:dyDescent="0.25">
      <c r="A61" s="84" t="s">
        <v>186</v>
      </c>
      <c r="B61" s="21" t="s">
        <v>213</v>
      </c>
      <c r="C61" s="1">
        <v>0</v>
      </c>
      <c r="D61" s="1" t="str">
        <f t="shared" si="17"/>
        <v>N/A</v>
      </c>
      <c r="E61" s="1">
        <v>0</v>
      </c>
      <c r="F61" s="1" t="str">
        <f t="shared" si="18"/>
        <v>N/A</v>
      </c>
      <c r="G61" s="1">
        <v>0</v>
      </c>
      <c r="H61" s="7" t="str">
        <f t="shared" si="19"/>
        <v>N/A</v>
      </c>
      <c r="I61" s="8" t="s">
        <v>1750</v>
      </c>
      <c r="J61" s="8" t="s">
        <v>1750</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1750</v>
      </c>
      <c r="J62" s="8" t="s">
        <v>1750</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1750</v>
      </c>
      <c r="J63" s="8" t="s">
        <v>1750</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1750</v>
      </c>
      <c r="J65" s="8" t="s">
        <v>1750</v>
      </c>
      <c r="K65" s="25" t="s">
        <v>734</v>
      </c>
      <c r="L65" s="85" t="str">
        <f t="shared" si="33"/>
        <v>N/A</v>
      </c>
    </row>
    <row r="66" spans="1:12" x14ac:dyDescent="0.25">
      <c r="A66" s="84" t="s">
        <v>191</v>
      </c>
      <c r="B66" s="21" t="s">
        <v>213</v>
      </c>
      <c r="C66" s="1">
        <v>126</v>
      </c>
      <c r="D66" s="1" t="str">
        <f t="shared" si="17"/>
        <v>N/A</v>
      </c>
      <c r="E66" s="1">
        <v>0</v>
      </c>
      <c r="F66" s="1" t="str">
        <f t="shared" si="18"/>
        <v>N/A</v>
      </c>
      <c r="G66" s="1">
        <v>0</v>
      </c>
      <c r="H66" s="7" t="str">
        <f t="shared" si="19"/>
        <v>N/A</v>
      </c>
      <c r="I66" s="8">
        <v>-100</v>
      </c>
      <c r="J66" s="8" t="s">
        <v>1750</v>
      </c>
      <c r="K66" s="25" t="s">
        <v>734</v>
      </c>
      <c r="L66" s="85" t="str">
        <f t="shared" si="33"/>
        <v>N/A</v>
      </c>
    </row>
    <row r="67" spans="1:12" x14ac:dyDescent="0.25">
      <c r="A67" s="84" t="s">
        <v>192</v>
      </c>
      <c r="B67" s="21" t="s">
        <v>213</v>
      </c>
      <c r="C67" s="1">
        <v>136012</v>
      </c>
      <c r="D67" s="1" t="str">
        <f t="shared" si="17"/>
        <v>N/A</v>
      </c>
      <c r="E67" s="1">
        <v>137972</v>
      </c>
      <c r="F67" s="1" t="str">
        <f t="shared" si="18"/>
        <v>N/A</v>
      </c>
      <c r="G67" s="1">
        <v>144751</v>
      </c>
      <c r="H67" s="7" t="str">
        <f t="shared" si="19"/>
        <v>N/A</v>
      </c>
      <c r="I67" s="8">
        <v>1.4410000000000001</v>
      </c>
      <c r="J67" s="8">
        <v>4.9130000000000003</v>
      </c>
      <c r="K67" s="25" t="s">
        <v>734</v>
      </c>
      <c r="L67" s="85" t="str">
        <f t="shared" si="33"/>
        <v>Yes</v>
      </c>
    </row>
    <row r="68" spans="1:12" x14ac:dyDescent="0.25">
      <c r="A68" s="108" t="s">
        <v>193</v>
      </c>
      <c r="B68" s="25" t="s">
        <v>213</v>
      </c>
      <c r="C68" s="1">
        <v>0</v>
      </c>
      <c r="D68" s="1" t="str">
        <f t="shared" si="17"/>
        <v>N/A</v>
      </c>
      <c r="E68" s="1">
        <v>0</v>
      </c>
      <c r="F68" s="1" t="str">
        <f t="shared" si="18"/>
        <v>N/A</v>
      </c>
      <c r="G68" s="1">
        <v>0</v>
      </c>
      <c r="H68" s="7" t="str">
        <f t="shared" si="19"/>
        <v>N/A</v>
      </c>
      <c r="I68" s="8" t="s">
        <v>1750</v>
      </c>
      <c r="J68" s="8" t="s">
        <v>1750</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1750</v>
      </c>
      <c r="J69" s="8" t="s">
        <v>1750</v>
      </c>
      <c r="K69" s="25" t="s">
        <v>734</v>
      </c>
      <c r="L69" s="85" t="str">
        <f t="shared" si="33"/>
        <v>N/A</v>
      </c>
    </row>
    <row r="70" spans="1:12" x14ac:dyDescent="0.25">
      <c r="A70" s="142" t="s">
        <v>78</v>
      </c>
      <c r="B70" s="25" t="s">
        <v>294</v>
      </c>
      <c r="C70" s="9">
        <v>0.51998154900000004</v>
      </c>
      <c r="D70" s="7" t="str">
        <f>IF($B70="N/A","N/A",IF(C70&gt;=20,"No",IF(C70&lt;0,"No","Yes")))</f>
        <v>Yes</v>
      </c>
      <c r="E70" s="9">
        <v>0</v>
      </c>
      <c r="F70" s="7" t="str">
        <f>IF($B70="N/A","N/A",IF(E70&gt;=20,"No",IF(E70&lt;0,"No","Yes")))</f>
        <v>Yes</v>
      </c>
      <c r="G70" s="9">
        <v>0</v>
      </c>
      <c r="H70" s="7" t="str">
        <f>IF($B70="N/A","N/A",IF(G70&gt;=20,"No",IF(G70&lt;0,"No","Yes")))</f>
        <v>Yes</v>
      </c>
      <c r="I70" s="8">
        <v>-100</v>
      </c>
      <c r="J70" s="8" t="s">
        <v>1750</v>
      </c>
      <c r="K70" s="25" t="s">
        <v>734</v>
      </c>
      <c r="L70" s="85" t="str">
        <f t="shared" si="20"/>
        <v>N/A</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1750</v>
      </c>
      <c r="J71" s="8" t="s">
        <v>1750</v>
      </c>
      <c r="K71" s="25" t="s">
        <v>734</v>
      </c>
      <c r="L71" s="85" t="str">
        <f t="shared" si="20"/>
        <v>N/A</v>
      </c>
    </row>
    <row r="72" spans="1:12" x14ac:dyDescent="0.25">
      <c r="A72" s="142" t="s">
        <v>80</v>
      </c>
      <c r="B72" s="21" t="s">
        <v>213</v>
      </c>
      <c r="C72" s="9">
        <v>7.3426426804</v>
      </c>
      <c r="D72" s="7" t="str">
        <f>IF($B72="N/A","N/A",IF(C72&gt;10,"No",IF(C72&lt;-10,"No","Yes")))</f>
        <v>N/A</v>
      </c>
      <c r="E72" s="9">
        <v>7.2235790868</v>
      </c>
      <c r="F72" s="7" t="str">
        <f>IF($B72="N/A","N/A",IF(E72&gt;10,"No",IF(E72&lt;-10,"No","Yes")))</f>
        <v>N/A</v>
      </c>
      <c r="G72" s="9">
        <v>9.0315773019000005</v>
      </c>
      <c r="H72" s="7" t="str">
        <f>IF($B72="N/A","N/A",IF(G72&gt;10,"No",IF(G72&lt;-10,"No","Yes")))</f>
        <v>N/A</v>
      </c>
      <c r="I72" s="8">
        <v>-1.62</v>
      </c>
      <c r="J72" s="8">
        <v>25.03</v>
      </c>
      <c r="K72" s="25" t="s">
        <v>734</v>
      </c>
      <c r="L72" s="85" t="str">
        <f t="shared" si="20"/>
        <v>Yes</v>
      </c>
    </row>
    <row r="73" spans="1:12" x14ac:dyDescent="0.25">
      <c r="A73" s="142" t="s">
        <v>81</v>
      </c>
      <c r="B73" s="21" t="s">
        <v>213</v>
      </c>
      <c r="C73" s="9" t="s">
        <v>1750</v>
      </c>
      <c r="D73" s="7" t="str">
        <f>IF($B73="N/A","N/A",IF(C73&gt;10,"No",IF(C73&lt;-10,"No","Yes")))</f>
        <v>N/A</v>
      </c>
      <c r="E73" s="9" t="s">
        <v>1750</v>
      </c>
      <c r="F73" s="7" t="str">
        <f>IF($B73="N/A","N/A",IF(E73&gt;10,"No",IF(E73&lt;-10,"No","Yes")))</f>
        <v>N/A</v>
      </c>
      <c r="G73" s="9" t="s">
        <v>1750</v>
      </c>
      <c r="H73" s="7" t="str">
        <f>IF($B73="N/A","N/A",IF(G73&gt;10,"No",IF(G73&lt;-10,"No","Yes")))</f>
        <v>N/A</v>
      </c>
      <c r="I73" s="8" t="s">
        <v>1750</v>
      </c>
      <c r="J73" s="8" t="s">
        <v>1750</v>
      </c>
      <c r="K73" s="25" t="s">
        <v>734</v>
      </c>
      <c r="L73" s="85" t="str">
        <f t="shared" si="20"/>
        <v>N/A</v>
      </c>
    </row>
    <row r="74" spans="1:12" x14ac:dyDescent="0.25">
      <c r="A74" s="142" t="s">
        <v>121</v>
      </c>
      <c r="B74" s="21" t="s">
        <v>213</v>
      </c>
      <c r="C74" s="9" t="s">
        <v>1750</v>
      </c>
      <c r="D74" s="7" t="str">
        <f>IF($B74="N/A","N/A",IF(C74&gt;10,"No",IF(C74&lt;-10,"No","Yes")))</f>
        <v>N/A</v>
      </c>
      <c r="E74" s="9" t="s">
        <v>1750</v>
      </c>
      <c r="F74" s="7" t="str">
        <f>IF($B74="N/A","N/A",IF(E74&gt;10,"No",IF(E74&lt;-10,"No","Yes")))</f>
        <v>N/A</v>
      </c>
      <c r="G74" s="9" t="s">
        <v>1750</v>
      </c>
      <c r="H74" s="7" t="str">
        <f>IF($B74="N/A","N/A",IF(G74&gt;10,"No",IF(G74&lt;-10,"No","Yes")))</f>
        <v>N/A</v>
      </c>
      <c r="I74" s="8" t="s">
        <v>1750</v>
      </c>
      <c r="J74" s="8" t="s">
        <v>1750</v>
      </c>
      <c r="K74" s="25" t="s">
        <v>734</v>
      </c>
      <c r="L74" s="85" t="str">
        <f t="shared" si="20"/>
        <v>N/A</v>
      </c>
    </row>
    <row r="75" spans="1:12" x14ac:dyDescent="0.25">
      <c r="A75" s="142" t="s">
        <v>82</v>
      </c>
      <c r="B75" s="21" t="s">
        <v>213</v>
      </c>
      <c r="C75" s="9" t="s">
        <v>1750</v>
      </c>
      <c r="D75" s="7" t="str">
        <f>IF($B75="N/A","N/A",IF(C75&gt;10,"No",IF(C75&lt;-10,"No","Yes")))</f>
        <v>N/A</v>
      </c>
      <c r="E75" s="9" t="s">
        <v>1750</v>
      </c>
      <c r="F75" s="7" t="str">
        <f>IF($B75="N/A","N/A",IF(E75&gt;10,"No",IF(E75&lt;-10,"No","Yes")))</f>
        <v>N/A</v>
      </c>
      <c r="G75" s="9" t="s">
        <v>1750</v>
      </c>
      <c r="H75" s="7" t="str">
        <f>IF($B75="N/A","N/A",IF(G75&gt;10,"No",IF(G75&lt;-10,"No","Yes")))</f>
        <v>N/A</v>
      </c>
      <c r="I75" s="8" t="s">
        <v>1750</v>
      </c>
      <c r="J75" s="8" t="s">
        <v>1750</v>
      </c>
      <c r="K75" s="25" t="s">
        <v>734</v>
      </c>
      <c r="L75" s="85" t="str">
        <f t="shared" si="20"/>
        <v>N/A</v>
      </c>
    </row>
    <row r="76" spans="1:12" x14ac:dyDescent="0.25">
      <c r="A76" s="142" t="s">
        <v>195</v>
      </c>
      <c r="B76" s="21" t="s">
        <v>213</v>
      </c>
      <c r="C76" s="9" t="s">
        <v>1750</v>
      </c>
      <c r="D76" s="7" t="str">
        <f t="shared" ref="D76:D98" si="34">IF($B76="N/A","N/A",IF(C76&gt;10,"No",IF(C76&lt;-10,"No","Yes")))</f>
        <v>N/A</v>
      </c>
      <c r="E76" s="9" t="s">
        <v>1750</v>
      </c>
      <c r="F76" s="7" t="str">
        <f t="shared" ref="F76:F98" si="35">IF($B76="N/A","N/A",IF(E76&gt;10,"No",IF(E76&lt;-10,"No","Yes")))</f>
        <v>N/A</v>
      </c>
      <c r="G76" s="9">
        <v>0</v>
      </c>
      <c r="H76" s="7" t="str">
        <f t="shared" ref="H76:H98" si="36">IF($B76="N/A","N/A",IF(G76&gt;10,"No",IF(G76&lt;-10,"No","Yes")))</f>
        <v>N/A</v>
      </c>
      <c r="I76" s="8" t="s">
        <v>1750</v>
      </c>
      <c r="J76" s="8" t="s">
        <v>1750</v>
      </c>
      <c r="K76" s="25" t="s">
        <v>734</v>
      </c>
      <c r="L76" s="85" t="str">
        <f>IF(J76="Div by 0", "N/A", IF(OR(J76="N/A",K76="N/A"),"N/A", IF(J76&gt;VALUE(MID(K76,1,2)), "No", IF(J76&lt;-1*VALUE(MID(K76,1,2)), "No", "Yes"))))</f>
        <v>N/A</v>
      </c>
    </row>
    <row r="77" spans="1:12" x14ac:dyDescent="0.25">
      <c r="A77" s="142" t="s">
        <v>196</v>
      </c>
      <c r="B77" s="21" t="s">
        <v>213</v>
      </c>
      <c r="C77" s="9" t="s">
        <v>1750</v>
      </c>
      <c r="D77" s="7" t="str">
        <f t="shared" si="34"/>
        <v>N/A</v>
      </c>
      <c r="E77" s="9" t="s">
        <v>1750</v>
      </c>
      <c r="F77" s="7" t="str">
        <f t="shared" si="35"/>
        <v>N/A</v>
      </c>
      <c r="G77" s="9">
        <v>0</v>
      </c>
      <c r="H77" s="7" t="str">
        <f t="shared" si="36"/>
        <v>N/A</v>
      </c>
      <c r="I77" s="8" t="s">
        <v>1750</v>
      </c>
      <c r="J77" s="8" t="s">
        <v>1750</v>
      </c>
      <c r="K77" s="25" t="s">
        <v>734</v>
      </c>
      <c r="L77" s="85" t="str">
        <f t="shared" ref="L77:L81" si="37">IF(J77="Div by 0", "N/A", IF(OR(J77="N/A",K77="N/A"),"N/A", IF(J77&gt;VALUE(MID(K77,1,2)), "No", IF(J77&lt;-1*VALUE(MID(K77,1,2)), "No", "Yes"))))</f>
        <v>N/A</v>
      </c>
    </row>
    <row r="78" spans="1:12" x14ac:dyDescent="0.25">
      <c r="A78" s="142" t="s">
        <v>197</v>
      </c>
      <c r="B78" s="21" t="s">
        <v>213</v>
      </c>
      <c r="C78" s="9" t="s">
        <v>1750</v>
      </c>
      <c r="D78" s="7" t="str">
        <f t="shared" si="34"/>
        <v>N/A</v>
      </c>
      <c r="E78" s="9" t="s">
        <v>1750</v>
      </c>
      <c r="F78" s="7" t="str">
        <f t="shared" si="35"/>
        <v>N/A</v>
      </c>
      <c r="G78" s="9">
        <v>94.676494676000004</v>
      </c>
      <c r="H78" s="7" t="str">
        <f t="shared" si="36"/>
        <v>N/A</v>
      </c>
      <c r="I78" s="8" t="s">
        <v>1750</v>
      </c>
      <c r="J78" s="8" t="s">
        <v>1750</v>
      </c>
      <c r="K78" s="25" t="s">
        <v>734</v>
      </c>
      <c r="L78" s="85" t="str">
        <f t="shared" si="37"/>
        <v>N/A</v>
      </c>
    </row>
    <row r="79" spans="1:12" x14ac:dyDescent="0.25">
      <c r="A79" s="142" t="s">
        <v>198</v>
      </c>
      <c r="B79" s="21" t="s">
        <v>213</v>
      </c>
      <c r="C79" s="9" t="s">
        <v>1750</v>
      </c>
      <c r="D79" s="7" t="str">
        <f t="shared" si="34"/>
        <v>N/A</v>
      </c>
      <c r="E79" s="9" t="s">
        <v>1750</v>
      </c>
      <c r="F79" s="7" t="str">
        <f t="shared" si="35"/>
        <v>N/A</v>
      </c>
      <c r="G79" s="9">
        <v>0</v>
      </c>
      <c r="H79" s="7" t="str">
        <f t="shared" si="36"/>
        <v>N/A</v>
      </c>
      <c r="I79" s="8" t="s">
        <v>1750</v>
      </c>
      <c r="J79" s="8" t="s">
        <v>1750</v>
      </c>
      <c r="K79" s="25" t="s">
        <v>734</v>
      </c>
      <c r="L79" s="85" t="str">
        <f t="shared" si="37"/>
        <v>N/A</v>
      </c>
    </row>
    <row r="80" spans="1:12" x14ac:dyDescent="0.25">
      <c r="A80" s="142" t="s">
        <v>199</v>
      </c>
      <c r="B80" s="21" t="s">
        <v>213</v>
      </c>
      <c r="C80" s="9" t="s">
        <v>1750</v>
      </c>
      <c r="D80" s="7" t="str">
        <f t="shared" si="34"/>
        <v>N/A</v>
      </c>
      <c r="E80" s="9" t="s">
        <v>1750</v>
      </c>
      <c r="F80" s="7" t="str">
        <f t="shared" si="35"/>
        <v>N/A</v>
      </c>
      <c r="G80" s="9">
        <v>0</v>
      </c>
      <c r="H80" s="7" t="str">
        <f t="shared" si="36"/>
        <v>N/A</v>
      </c>
      <c r="I80" s="8" t="s">
        <v>1750</v>
      </c>
      <c r="J80" s="8" t="s">
        <v>1750</v>
      </c>
      <c r="K80" s="25" t="s">
        <v>734</v>
      </c>
      <c r="L80" s="85" t="str">
        <f t="shared" si="37"/>
        <v>N/A</v>
      </c>
    </row>
    <row r="81" spans="1:12" x14ac:dyDescent="0.25">
      <c r="A81" s="142" t="s">
        <v>200</v>
      </c>
      <c r="B81" s="25" t="s">
        <v>213</v>
      </c>
      <c r="C81" s="9" t="s">
        <v>1750</v>
      </c>
      <c r="D81" s="7" t="str">
        <f t="shared" si="34"/>
        <v>N/A</v>
      </c>
      <c r="E81" s="9" t="s">
        <v>1750</v>
      </c>
      <c r="F81" s="7" t="str">
        <f t="shared" si="35"/>
        <v>N/A</v>
      </c>
      <c r="G81" s="9">
        <v>100</v>
      </c>
      <c r="H81" s="7" t="str">
        <f t="shared" si="36"/>
        <v>N/A</v>
      </c>
      <c r="I81" s="8" t="s">
        <v>1750</v>
      </c>
      <c r="J81" s="8" t="s">
        <v>1750</v>
      </c>
      <c r="K81" s="25" t="s">
        <v>734</v>
      </c>
      <c r="L81" s="85" t="str">
        <f t="shared" si="37"/>
        <v>N/A</v>
      </c>
    </row>
    <row r="82" spans="1:12" x14ac:dyDescent="0.25">
      <c r="A82" s="142" t="s">
        <v>73</v>
      </c>
      <c r="B82" s="21" t="s">
        <v>213</v>
      </c>
      <c r="C82" s="22">
        <v>148468</v>
      </c>
      <c r="D82" s="7" t="str">
        <f t="shared" si="34"/>
        <v>N/A</v>
      </c>
      <c r="E82" s="22">
        <v>163451</v>
      </c>
      <c r="F82" s="7" t="str">
        <f t="shared" si="35"/>
        <v>N/A</v>
      </c>
      <c r="G82" s="22">
        <v>181041</v>
      </c>
      <c r="H82" s="7" t="str">
        <f t="shared" si="36"/>
        <v>N/A</v>
      </c>
      <c r="I82" s="8">
        <v>10.09</v>
      </c>
      <c r="J82" s="8">
        <v>10.76</v>
      </c>
      <c r="K82" s="25" t="s">
        <v>734</v>
      </c>
      <c r="L82" s="85" t="str">
        <f t="shared" si="20"/>
        <v>Yes</v>
      </c>
    </row>
    <row r="83" spans="1:12" x14ac:dyDescent="0.25">
      <c r="A83" s="142" t="s">
        <v>1241</v>
      </c>
      <c r="B83" s="21" t="s">
        <v>213</v>
      </c>
      <c r="C83" s="4">
        <v>0</v>
      </c>
      <c r="D83" s="7" t="str">
        <f t="shared" si="34"/>
        <v>N/A</v>
      </c>
      <c r="E83" s="4">
        <v>0</v>
      </c>
      <c r="F83" s="7" t="str">
        <f t="shared" si="35"/>
        <v>N/A</v>
      </c>
      <c r="G83" s="4">
        <v>0</v>
      </c>
      <c r="H83" s="7" t="str">
        <f t="shared" si="36"/>
        <v>N/A</v>
      </c>
      <c r="I83" s="8" t="s">
        <v>1750</v>
      </c>
      <c r="J83" s="8" t="s">
        <v>1750</v>
      </c>
      <c r="K83" s="25" t="s">
        <v>734</v>
      </c>
      <c r="L83" s="85" t="str">
        <f t="shared" si="20"/>
        <v>N/A</v>
      </c>
    </row>
    <row r="84" spans="1:12" x14ac:dyDescent="0.25">
      <c r="A84" s="142" t="s">
        <v>1242</v>
      </c>
      <c r="B84" s="21" t="s">
        <v>213</v>
      </c>
      <c r="C84" s="4">
        <v>0</v>
      </c>
      <c r="D84" s="7" t="str">
        <f t="shared" si="34"/>
        <v>N/A</v>
      </c>
      <c r="E84" s="4">
        <v>0</v>
      </c>
      <c r="F84" s="7" t="str">
        <f t="shared" si="35"/>
        <v>N/A</v>
      </c>
      <c r="G84" s="4">
        <v>0</v>
      </c>
      <c r="H84" s="7" t="str">
        <f t="shared" si="36"/>
        <v>N/A</v>
      </c>
      <c r="I84" s="8" t="s">
        <v>1750</v>
      </c>
      <c r="J84" s="8" t="s">
        <v>1750</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1750</v>
      </c>
      <c r="J85" s="8" t="s">
        <v>1750</v>
      </c>
      <c r="K85" s="25" t="s">
        <v>734</v>
      </c>
      <c r="L85" s="85" t="str">
        <f t="shared" si="20"/>
        <v>N/A</v>
      </c>
    </row>
    <row r="86" spans="1:12" x14ac:dyDescent="0.25">
      <c r="A86" s="142" t="s">
        <v>1244</v>
      </c>
      <c r="B86" s="21" t="s">
        <v>213</v>
      </c>
      <c r="C86" s="4">
        <v>70.702777702999995</v>
      </c>
      <c r="D86" s="7" t="str">
        <f t="shared" si="34"/>
        <v>N/A</v>
      </c>
      <c r="E86" s="4">
        <v>63.201815834999998</v>
      </c>
      <c r="F86" s="7" t="str">
        <f t="shared" si="35"/>
        <v>N/A</v>
      </c>
      <c r="G86" s="4">
        <v>74.567087013000005</v>
      </c>
      <c r="H86" s="7" t="str">
        <f t="shared" si="36"/>
        <v>N/A</v>
      </c>
      <c r="I86" s="8">
        <v>-10.6</v>
      </c>
      <c r="J86" s="8">
        <v>17.98</v>
      </c>
      <c r="K86" s="25" t="s">
        <v>734</v>
      </c>
      <c r="L86" s="85" t="str">
        <f t="shared" si="20"/>
        <v>Yes</v>
      </c>
    </row>
    <row r="87" spans="1:12" x14ac:dyDescent="0.25">
      <c r="A87" s="142" t="s">
        <v>1245</v>
      </c>
      <c r="B87" s="21" t="s">
        <v>213</v>
      </c>
      <c r="C87" s="4">
        <v>0</v>
      </c>
      <c r="D87" s="7" t="str">
        <f t="shared" si="34"/>
        <v>N/A</v>
      </c>
      <c r="E87" s="4">
        <v>0</v>
      </c>
      <c r="F87" s="7" t="str">
        <f t="shared" si="35"/>
        <v>N/A</v>
      </c>
      <c r="G87" s="4">
        <v>0</v>
      </c>
      <c r="H87" s="7" t="str">
        <f t="shared" si="36"/>
        <v>N/A</v>
      </c>
      <c r="I87" s="8" t="s">
        <v>1750</v>
      </c>
      <c r="J87" s="8" t="s">
        <v>1750</v>
      </c>
      <c r="K87" s="25" t="s">
        <v>734</v>
      </c>
      <c r="L87" s="85" t="str">
        <f t="shared" si="20"/>
        <v>N/A</v>
      </c>
    </row>
    <row r="88" spans="1:12" x14ac:dyDescent="0.25">
      <c r="A88" s="142" t="s">
        <v>1246</v>
      </c>
      <c r="B88" s="21" t="s">
        <v>213</v>
      </c>
      <c r="C88" s="4">
        <v>0</v>
      </c>
      <c r="D88" s="7" t="str">
        <f t="shared" si="34"/>
        <v>N/A</v>
      </c>
      <c r="E88" s="4">
        <v>0</v>
      </c>
      <c r="F88" s="7" t="str">
        <f t="shared" si="35"/>
        <v>N/A</v>
      </c>
      <c r="G88" s="4">
        <v>0</v>
      </c>
      <c r="H88" s="7" t="str">
        <f t="shared" si="36"/>
        <v>N/A</v>
      </c>
      <c r="I88" s="8" t="s">
        <v>1750</v>
      </c>
      <c r="J88" s="8" t="s">
        <v>1750</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1750</v>
      </c>
      <c r="J89" s="8" t="s">
        <v>1750</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1750</v>
      </c>
      <c r="J90" s="8" t="s">
        <v>1750</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1750</v>
      </c>
      <c r="J91" s="8" t="s">
        <v>1750</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1750</v>
      </c>
      <c r="J92" s="8" t="s">
        <v>1750</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1750</v>
      </c>
      <c r="J93" s="8" t="s">
        <v>1750</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1750</v>
      </c>
      <c r="J94" s="8" t="s">
        <v>1750</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1750</v>
      </c>
      <c r="J95" s="8" t="s">
        <v>1750</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1750</v>
      </c>
      <c r="J96" s="8" t="s">
        <v>1750</v>
      </c>
      <c r="K96" s="25" t="s">
        <v>734</v>
      </c>
      <c r="L96" s="85" t="str">
        <f t="shared" si="20"/>
        <v>N/A</v>
      </c>
    </row>
    <row r="97" spans="1:12" x14ac:dyDescent="0.25">
      <c r="A97" s="142" t="s">
        <v>1255</v>
      </c>
      <c r="B97" s="21" t="s">
        <v>213</v>
      </c>
      <c r="C97" s="4">
        <v>0</v>
      </c>
      <c r="D97" s="7" t="str">
        <f t="shared" si="34"/>
        <v>N/A</v>
      </c>
      <c r="E97" s="4">
        <v>0</v>
      </c>
      <c r="F97" s="7" t="str">
        <f t="shared" si="35"/>
        <v>N/A</v>
      </c>
      <c r="G97" s="4">
        <v>0</v>
      </c>
      <c r="H97" s="7" t="str">
        <f t="shared" si="36"/>
        <v>N/A</v>
      </c>
      <c r="I97" s="8" t="s">
        <v>1750</v>
      </c>
      <c r="J97" s="8" t="s">
        <v>1750</v>
      </c>
      <c r="K97" s="25" t="s">
        <v>734</v>
      </c>
      <c r="L97" s="85" t="str">
        <f t="shared" si="20"/>
        <v>N/A</v>
      </c>
    </row>
    <row r="98" spans="1:12" x14ac:dyDescent="0.25">
      <c r="A98" s="142" t="s">
        <v>1256</v>
      </c>
      <c r="B98" s="21" t="s">
        <v>213</v>
      </c>
      <c r="C98" s="4">
        <v>29.297222297000001</v>
      </c>
      <c r="D98" s="7" t="str">
        <f t="shared" si="34"/>
        <v>N/A</v>
      </c>
      <c r="E98" s="4">
        <v>36.798184165000002</v>
      </c>
      <c r="F98" s="7" t="str">
        <f t="shared" si="35"/>
        <v>N/A</v>
      </c>
      <c r="G98" s="4">
        <v>25.432912987000002</v>
      </c>
      <c r="H98" s="7" t="str">
        <f t="shared" si="36"/>
        <v>N/A</v>
      </c>
      <c r="I98" s="8">
        <v>25.6</v>
      </c>
      <c r="J98" s="8">
        <v>-30.9</v>
      </c>
      <c r="K98" s="25" t="s">
        <v>734</v>
      </c>
      <c r="L98" s="85" t="str">
        <f t="shared" si="20"/>
        <v>No</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1750</v>
      </c>
      <c r="J99" s="8" t="s">
        <v>1750</v>
      </c>
      <c r="K99" s="25" t="s">
        <v>734</v>
      </c>
      <c r="L99" s="85" t="str">
        <f t="shared" si="20"/>
        <v>N/A</v>
      </c>
    </row>
    <row r="100" spans="1:12" x14ac:dyDescent="0.25">
      <c r="A100" s="142" t="s">
        <v>107</v>
      </c>
      <c r="B100" s="21" t="s">
        <v>213</v>
      </c>
      <c r="C100" s="26">
        <v>6028160</v>
      </c>
      <c r="D100" s="7" t="str">
        <f>IF($B100="N/A","N/A",IF(C100&gt;10,"No",IF(C100&lt;-10,"No","Yes")))</f>
        <v>N/A</v>
      </c>
      <c r="E100" s="26">
        <v>5982170</v>
      </c>
      <c r="F100" s="7" t="str">
        <f>IF($B100="N/A","N/A",IF(E100&gt;10,"No",IF(E100&lt;-10,"No","Yes")))</f>
        <v>N/A</v>
      </c>
      <c r="G100" s="26">
        <v>5780710</v>
      </c>
      <c r="H100" s="7" t="str">
        <f>IF($B100="N/A","N/A",IF(G100&gt;10,"No",IF(G100&lt;-10,"No","Yes")))</f>
        <v>N/A</v>
      </c>
      <c r="I100" s="8">
        <v>-0.76300000000000001</v>
      </c>
      <c r="J100" s="8">
        <v>-3.37</v>
      </c>
      <c r="K100" s="25" t="s">
        <v>734</v>
      </c>
      <c r="L100" s="85" t="str">
        <f t="shared" ref="L100:L111" si="38">IF(J100="Div by 0", "N/A", IF(K100="N/A","N/A", IF(J100&gt;VALUE(MID(K100,1,2)), "No", IF(J100&lt;-1*VALUE(MID(K100,1,2)), "No", "Yes"))))</f>
        <v>Yes</v>
      </c>
    </row>
    <row r="101" spans="1:12" x14ac:dyDescent="0.25">
      <c r="A101" s="142" t="s">
        <v>452</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1750</v>
      </c>
      <c r="J101" s="8" t="s">
        <v>1750</v>
      </c>
      <c r="K101" s="25" t="s">
        <v>734</v>
      </c>
      <c r="L101" s="85" t="str">
        <f t="shared" si="38"/>
        <v>N/A</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1750</v>
      </c>
      <c r="J102" s="8" t="s">
        <v>1750</v>
      </c>
      <c r="K102" s="25" t="s">
        <v>734</v>
      </c>
      <c r="L102" s="85" t="str">
        <f t="shared" si="38"/>
        <v>N/A</v>
      </c>
    </row>
    <row r="103" spans="1:12" x14ac:dyDescent="0.25">
      <c r="A103" s="142" t="s">
        <v>454</v>
      </c>
      <c r="B103" s="21" t="s">
        <v>213</v>
      </c>
      <c r="C103" s="26">
        <v>6028160</v>
      </c>
      <c r="D103" s="7" t="str">
        <f>IF($B103="N/A","N/A",IF(C103&gt;10,"No",IF(C103&lt;-10,"No","Yes")))</f>
        <v>N/A</v>
      </c>
      <c r="E103" s="26">
        <v>5982170</v>
      </c>
      <c r="F103" s="7" t="str">
        <f>IF($B103="N/A","N/A",IF(E103&gt;10,"No",IF(E103&lt;-10,"No","Yes")))</f>
        <v>N/A</v>
      </c>
      <c r="G103" s="26">
        <v>5780710</v>
      </c>
      <c r="H103" s="7" t="str">
        <f>IF($B103="N/A","N/A",IF(G103&gt;10,"No",IF(G103&lt;-10,"No","Yes")))</f>
        <v>N/A</v>
      </c>
      <c r="I103" s="8">
        <v>-0.76300000000000001</v>
      </c>
      <c r="J103" s="8">
        <v>-3.37</v>
      </c>
      <c r="K103" s="25" t="s">
        <v>734</v>
      </c>
      <c r="L103" s="85" t="str">
        <f t="shared" si="38"/>
        <v>Yes</v>
      </c>
    </row>
    <row r="104" spans="1:12" x14ac:dyDescent="0.25">
      <c r="A104" s="142" t="s">
        <v>108</v>
      </c>
      <c r="B104" s="30" t="s">
        <v>295</v>
      </c>
      <c r="C104" s="4">
        <v>0.96674147970000002</v>
      </c>
      <c r="D104" s="7" t="str">
        <f>IF($B104="N/A","N/A",IF(C104&gt;2,"No",IF(C104&lt;0.9,"No","Yes")))</f>
        <v>Yes</v>
      </c>
      <c r="E104" s="4">
        <v>0.90782471980000001</v>
      </c>
      <c r="F104" s="7" t="str">
        <f>IF($B104="N/A","N/A",IF(E104&gt;2,"No",IF(E104&lt;0.9,"No","Yes")))</f>
        <v>Yes</v>
      </c>
      <c r="G104" s="4">
        <v>0.96544450500000001</v>
      </c>
      <c r="H104" s="7" t="str">
        <f>IF($B104="N/A","N/A",IF(G104&gt;2,"No",IF(G104&lt;0.9,"No","Yes")))</f>
        <v>Yes</v>
      </c>
      <c r="I104" s="8">
        <v>-6.09</v>
      </c>
      <c r="J104" s="8">
        <v>6.3470000000000004</v>
      </c>
      <c r="K104" s="25" t="s">
        <v>734</v>
      </c>
      <c r="L104" s="85" t="str">
        <f t="shared" si="38"/>
        <v>Yes</v>
      </c>
    </row>
    <row r="105" spans="1:12" x14ac:dyDescent="0.25">
      <c r="A105" s="142" t="s">
        <v>455</v>
      </c>
      <c r="B105" s="30" t="s">
        <v>295</v>
      </c>
      <c r="C105" s="4">
        <v>0</v>
      </c>
      <c r="D105" s="7" t="str">
        <f>IF($B105="N/A","N/A",IF(C105&gt;2,"No",IF(C105&lt;0.9,"No","Yes")))</f>
        <v>No</v>
      </c>
      <c r="E105" s="4" t="s">
        <v>1750</v>
      </c>
      <c r="F105" s="7" t="str">
        <f>IF($B105="N/A","N/A",IF(E105&gt;2,"No",IF(E105&lt;0.9,"No","Yes")))</f>
        <v>No</v>
      </c>
      <c r="G105" s="4" t="s">
        <v>1750</v>
      </c>
      <c r="H105" s="7" t="str">
        <f>IF($B105="N/A","N/A",IF(G105&gt;2,"No",IF(G105&lt;0.9,"No","Yes")))</f>
        <v>No</v>
      </c>
      <c r="I105" s="8" t="s">
        <v>1750</v>
      </c>
      <c r="J105" s="8" t="s">
        <v>1750</v>
      </c>
      <c r="K105" s="25" t="s">
        <v>734</v>
      </c>
      <c r="L105" s="85" t="str">
        <f t="shared" si="38"/>
        <v>N/A</v>
      </c>
    </row>
    <row r="106" spans="1:12" x14ac:dyDescent="0.25">
      <c r="A106" s="142" t="s">
        <v>456</v>
      </c>
      <c r="B106" s="30" t="s">
        <v>295</v>
      </c>
      <c r="C106" s="4" t="s">
        <v>1750</v>
      </c>
      <c r="D106" s="7" t="str">
        <f>IF($B106="N/A","N/A",IF(C106&gt;2,"No",IF(C106&lt;0.9,"No","Yes")))</f>
        <v>No</v>
      </c>
      <c r="E106" s="4" t="s">
        <v>1750</v>
      </c>
      <c r="F106" s="7" t="str">
        <f>IF($B106="N/A","N/A",IF(E106&gt;2,"No",IF(E106&lt;0.9,"No","Yes")))</f>
        <v>No</v>
      </c>
      <c r="G106" s="4" t="s">
        <v>1750</v>
      </c>
      <c r="H106" s="7" t="str">
        <f>IF($B106="N/A","N/A",IF(G106&gt;2,"No",IF(G106&lt;0.9,"No","Yes")))</f>
        <v>No</v>
      </c>
      <c r="I106" s="8" t="s">
        <v>1750</v>
      </c>
      <c r="J106" s="8" t="s">
        <v>1750</v>
      </c>
      <c r="K106" s="25" t="s">
        <v>734</v>
      </c>
      <c r="L106" s="85" t="str">
        <f t="shared" si="38"/>
        <v>N/A</v>
      </c>
    </row>
    <row r="107" spans="1:12" x14ac:dyDescent="0.25">
      <c r="A107" s="142" t="s">
        <v>457</v>
      </c>
      <c r="B107" s="30" t="s">
        <v>295</v>
      </c>
      <c r="C107" s="4">
        <v>0.96694462110000001</v>
      </c>
      <c r="D107" s="7" t="str">
        <f>IF($B107="N/A","N/A",IF(C107&gt;2,"No",IF(C107&lt;0.9,"No","Yes")))</f>
        <v>Yes</v>
      </c>
      <c r="E107" s="4">
        <v>0.90782471980000001</v>
      </c>
      <c r="F107" s="7" t="str">
        <f>IF($B107="N/A","N/A",IF(E107&gt;2,"No",IF(E107&lt;0.9,"No","Yes")))</f>
        <v>Yes</v>
      </c>
      <c r="G107" s="4">
        <v>0.96544450500000001</v>
      </c>
      <c r="H107" s="7" t="str">
        <f>IF($B107="N/A","N/A",IF(G107&gt;2,"No",IF(G107&lt;0.9,"No","Yes")))</f>
        <v>Yes</v>
      </c>
      <c r="I107" s="8">
        <v>-6.11</v>
      </c>
      <c r="J107" s="8">
        <v>6.3470000000000004</v>
      </c>
      <c r="K107" s="25" t="s">
        <v>734</v>
      </c>
      <c r="L107" s="85" t="str">
        <f t="shared" si="38"/>
        <v>Yes</v>
      </c>
    </row>
    <row r="108" spans="1:12" x14ac:dyDescent="0.25">
      <c r="A108" s="142" t="s">
        <v>1258</v>
      </c>
      <c r="B108" s="21" t="s">
        <v>213</v>
      </c>
      <c r="C108" s="26">
        <v>4.8337073984999996</v>
      </c>
      <c r="D108" s="7" t="str">
        <f>IF($B108="N/A","N/A",IF(C108&gt;10,"No",IF(C108&lt;-10,"No","Yes")))</f>
        <v>N/A</v>
      </c>
      <c r="E108" s="26">
        <v>4.5391235991999999</v>
      </c>
      <c r="F108" s="7" t="str">
        <f>IF($B108="N/A","N/A",IF(E108&gt;10,"No",IF(E108&lt;-10,"No","Yes")))</f>
        <v>N/A</v>
      </c>
      <c r="G108" s="26">
        <v>4.8272225251999998</v>
      </c>
      <c r="H108" s="7" t="str">
        <f>IF($B108="N/A","N/A",IF(G108&gt;10,"No",IF(G108&lt;-10,"No","Yes")))</f>
        <v>N/A</v>
      </c>
      <c r="I108" s="8">
        <v>-6.09</v>
      </c>
      <c r="J108" s="8">
        <v>6.3470000000000004</v>
      </c>
      <c r="K108" s="25" t="s">
        <v>734</v>
      </c>
      <c r="L108" s="85" t="str">
        <f t="shared" si="38"/>
        <v>Yes</v>
      </c>
    </row>
    <row r="109" spans="1:12" x14ac:dyDescent="0.25">
      <c r="A109" s="142" t="s">
        <v>1259</v>
      </c>
      <c r="B109" s="21" t="s">
        <v>213</v>
      </c>
      <c r="C109" s="26">
        <v>0</v>
      </c>
      <c r="D109" s="7" t="str">
        <f>IF($B109="N/A","N/A",IF(C109&gt;10,"No",IF(C109&lt;-10,"No","Yes")))</f>
        <v>N/A</v>
      </c>
      <c r="E109" s="26" t="s">
        <v>1750</v>
      </c>
      <c r="F109" s="7" t="str">
        <f>IF($B109="N/A","N/A",IF(E109&gt;10,"No",IF(E109&lt;-10,"No","Yes")))</f>
        <v>N/A</v>
      </c>
      <c r="G109" s="26" t="s">
        <v>1750</v>
      </c>
      <c r="H109" s="7" t="str">
        <f>IF($B109="N/A","N/A",IF(G109&gt;10,"No",IF(G109&lt;-10,"No","Yes")))</f>
        <v>N/A</v>
      </c>
      <c r="I109" s="8" t="s">
        <v>1750</v>
      </c>
      <c r="J109" s="8" t="s">
        <v>1750</v>
      </c>
      <c r="K109" s="25" t="s">
        <v>734</v>
      </c>
      <c r="L109" s="85" t="str">
        <f t="shared" si="38"/>
        <v>N/A</v>
      </c>
    </row>
    <row r="110" spans="1:12" x14ac:dyDescent="0.25">
      <c r="A110" s="142" t="s">
        <v>1260</v>
      </c>
      <c r="B110" s="21" t="s">
        <v>213</v>
      </c>
      <c r="C110" s="26" t="s">
        <v>1750</v>
      </c>
      <c r="D110" s="7" t="str">
        <f>IF($B110="N/A","N/A",IF(C110&gt;10,"No",IF(C110&lt;-10,"No","Yes")))</f>
        <v>N/A</v>
      </c>
      <c r="E110" s="26" t="s">
        <v>1750</v>
      </c>
      <c r="F110" s="7" t="str">
        <f>IF($B110="N/A","N/A",IF(E110&gt;10,"No",IF(E110&lt;-10,"No","Yes")))</f>
        <v>N/A</v>
      </c>
      <c r="G110" s="26" t="s">
        <v>1750</v>
      </c>
      <c r="H110" s="7" t="str">
        <f>IF($B110="N/A","N/A",IF(G110&gt;10,"No",IF(G110&lt;-10,"No","Yes")))</f>
        <v>N/A</v>
      </c>
      <c r="I110" s="8" t="s">
        <v>1750</v>
      </c>
      <c r="J110" s="8" t="s">
        <v>1750</v>
      </c>
      <c r="K110" s="25" t="s">
        <v>734</v>
      </c>
      <c r="L110" s="85" t="str">
        <f t="shared" si="38"/>
        <v>N/A</v>
      </c>
    </row>
    <row r="111" spans="1:12" x14ac:dyDescent="0.25">
      <c r="A111" s="142" t="s">
        <v>1261</v>
      </c>
      <c r="B111" s="21" t="s">
        <v>213</v>
      </c>
      <c r="C111" s="26">
        <v>4.8347231056000002</v>
      </c>
      <c r="D111" s="7" t="str">
        <f>IF($B111="N/A","N/A",IF(C111&gt;10,"No",IF(C111&lt;-10,"No","Yes")))</f>
        <v>N/A</v>
      </c>
      <c r="E111" s="26">
        <v>4.5391235991999999</v>
      </c>
      <c r="F111" s="7" t="str">
        <f>IF($B111="N/A","N/A",IF(E111&gt;10,"No",IF(E111&lt;-10,"No","Yes")))</f>
        <v>N/A</v>
      </c>
      <c r="G111" s="26">
        <v>4.8272225251999998</v>
      </c>
      <c r="H111" s="7" t="str">
        <f>IF($B111="N/A","N/A",IF(G111&gt;10,"No",IF(G111&lt;-10,"No","Yes")))</f>
        <v>N/A</v>
      </c>
      <c r="I111" s="8">
        <v>-6.11</v>
      </c>
      <c r="J111" s="8">
        <v>6.3470000000000004</v>
      </c>
      <c r="K111" s="25" t="s">
        <v>734</v>
      </c>
      <c r="L111" s="85" t="str">
        <f t="shared" si="38"/>
        <v>Yes</v>
      </c>
    </row>
    <row r="112" spans="1:12" x14ac:dyDescent="0.25">
      <c r="A112" s="142" t="s">
        <v>325</v>
      </c>
      <c r="B112" s="25" t="s">
        <v>296</v>
      </c>
      <c r="C112" s="4">
        <v>97.443016960999998</v>
      </c>
      <c r="D112" s="7" t="str">
        <f>IF(OR($B112="N/A",$C112="N/A"),"N/A",IF(C112&gt;98,"Yes","No"))</f>
        <v>No</v>
      </c>
      <c r="E112" s="4">
        <v>97.042878264999999</v>
      </c>
      <c r="F112" s="7" t="str">
        <f>IF(OR($B112="N/A",$E112="N/A"),"N/A",IF(E112&gt;98,"Yes","No"))</f>
        <v>No</v>
      </c>
      <c r="G112" s="4">
        <v>98.189304391999997</v>
      </c>
      <c r="H112" s="7" t="str">
        <f t="shared" ref="H112:H115" si="39">IF($B112="N/A","N/A",IF(G112&gt;98,"Yes","No"))</f>
        <v>Yes</v>
      </c>
      <c r="I112" s="8">
        <v>-0.41099999999999998</v>
      </c>
      <c r="J112" s="8">
        <v>1.181</v>
      </c>
      <c r="K112" s="25" t="s">
        <v>734</v>
      </c>
      <c r="L112" s="85" t="str">
        <f>IF(J112="Div by 0", "N/A", IF(OR(J112="N/A",K112="N/A"),"N/A", IF(J112&gt;VALUE(MID(K112,1,2)), "No", IF(J112&lt;-1*VALUE(MID(K112,1,2)), "No", "Yes"))))</f>
        <v>Yes</v>
      </c>
    </row>
    <row r="113" spans="1:12" x14ac:dyDescent="0.25">
      <c r="A113" s="142" t="s">
        <v>458</v>
      </c>
      <c r="B113" s="25" t="s">
        <v>296</v>
      </c>
      <c r="C113" s="4">
        <v>0</v>
      </c>
      <c r="D113" s="7" t="str">
        <f t="shared" ref="D113:D115" si="40">IF(OR($B113="N/A",$C113="N/A"),"N/A",IF(C113&gt;98,"Yes","No"))</f>
        <v>No</v>
      </c>
      <c r="E113" s="4" t="s">
        <v>1750</v>
      </c>
      <c r="F113" s="7" t="str">
        <f t="shared" ref="F113:F115" si="41">IF(OR($B113="N/A",$E113="N/A"),"N/A",IF(E113&gt;98,"Yes","No"))</f>
        <v>Yes</v>
      </c>
      <c r="G113" s="4" t="s">
        <v>1750</v>
      </c>
      <c r="H113" s="7" t="str">
        <f t="shared" si="39"/>
        <v>Yes</v>
      </c>
      <c r="I113" s="8" t="s">
        <v>1750</v>
      </c>
      <c r="J113" s="8" t="s">
        <v>1750</v>
      </c>
      <c r="K113" s="25" t="s">
        <v>734</v>
      </c>
      <c r="L113" s="85" t="str">
        <f t="shared" ref="L113:L115" si="42">IF(J113="Div by 0", "N/A", IF(OR(J113="N/A",K113="N/A"),"N/A", IF(J113&gt;VALUE(MID(K113,1,2)), "No", IF(J113&lt;-1*VALUE(MID(K113,1,2)), "No", "Yes"))))</f>
        <v>N/A</v>
      </c>
    </row>
    <row r="114" spans="1:12" x14ac:dyDescent="0.25">
      <c r="A114" s="142" t="s">
        <v>459</v>
      </c>
      <c r="B114" s="25" t="s">
        <v>296</v>
      </c>
      <c r="C114" s="4" t="s">
        <v>1750</v>
      </c>
      <c r="D114" s="7" t="str">
        <f t="shared" si="40"/>
        <v>Yes</v>
      </c>
      <c r="E114" s="4" t="s">
        <v>1750</v>
      </c>
      <c r="F114" s="7" t="str">
        <f t="shared" si="41"/>
        <v>Yes</v>
      </c>
      <c r="G114" s="4" t="s">
        <v>1750</v>
      </c>
      <c r="H114" s="7" t="str">
        <f t="shared" si="39"/>
        <v>Yes</v>
      </c>
      <c r="I114" s="8" t="s">
        <v>1750</v>
      </c>
      <c r="J114" s="8" t="s">
        <v>1750</v>
      </c>
      <c r="K114" s="25" t="s">
        <v>734</v>
      </c>
      <c r="L114" s="85" t="str">
        <f t="shared" si="42"/>
        <v>N/A</v>
      </c>
    </row>
    <row r="115" spans="1:12" x14ac:dyDescent="0.25">
      <c r="A115" s="142" t="s">
        <v>460</v>
      </c>
      <c r="B115" s="25" t="s">
        <v>296</v>
      </c>
      <c r="C115" s="4">
        <v>97.532570656000004</v>
      </c>
      <c r="D115" s="7" t="str">
        <f t="shared" si="40"/>
        <v>No</v>
      </c>
      <c r="E115" s="4">
        <v>97.042878264999999</v>
      </c>
      <c r="F115" s="7" t="str">
        <f t="shared" si="41"/>
        <v>No</v>
      </c>
      <c r="G115" s="4">
        <v>98.189304391999997</v>
      </c>
      <c r="H115" s="7" t="str">
        <f t="shared" si="39"/>
        <v>Yes</v>
      </c>
      <c r="I115" s="8">
        <v>-0.502</v>
      </c>
      <c r="J115" s="8">
        <v>1.181</v>
      </c>
      <c r="K115" s="25" t="s">
        <v>734</v>
      </c>
      <c r="L115" s="85" t="str">
        <f t="shared" si="42"/>
        <v>Yes</v>
      </c>
    </row>
    <row r="116" spans="1:12" x14ac:dyDescent="0.25">
      <c r="A116" s="84" t="s">
        <v>461</v>
      </c>
      <c r="B116" s="25" t="s">
        <v>213</v>
      </c>
      <c r="C116" s="1">
        <v>126</v>
      </c>
      <c r="D116" s="7" t="str">
        <f>IF($B116="N/A","N/A",IF(C116&gt;10,"No",IF(C116&lt;-10,"No","Yes")))</f>
        <v>N/A</v>
      </c>
      <c r="E116" s="1">
        <v>0</v>
      </c>
      <c r="F116" s="7" t="str">
        <f>IF($B116="N/A","N/A",IF(E116&gt;10,"No",IF(E116&lt;-10,"No","Yes")))</f>
        <v>N/A</v>
      </c>
      <c r="G116" s="1">
        <v>0</v>
      </c>
      <c r="H116" s="7" t="str">
        <f>IF($B116="N/A","N/A",IF(G116&gt;10,"No",IF(G116&lt;-10,"No","Yes")))</f>
        <v>N/A</v>
      </c>
      <c r="I116" s="8">
        <v>-100</v>
      </c>
      <c r="J116" s="8" t="s">
        <v>1750</v>
      </c>
      <c r="K116" s="25" t="s">
        <v>734</v>
      </c>
      <c r="L116" s="85" t="str">
        <f>IF(J116="Div by 0", "N/A", IF(OR(J116="N/A",K116="N/A"),"N/A", IF(J116&gt;VALUE(MID(K116,1,2)), "No", IF(J116&lt;-1*VALUE(MID(K116,1,2)), "No", "Yes"))))</f>
        <v>N/A</v>
      </c>
    </row>
    <row r="117" spans="1:12" x14ac:dyDescent="0.25">
      <c r="A117" s="84" t="s">
        <v>211</v>
      </c>
      <c r="B117" s="25" t="s">
        <v>213</v>
      </c>
      <c r="C117" s="4">
        <v>0</v>
      </c>
      <c r="D117" s="7" t="str">
        <f>IF($B117="N/A","N/A",IF(C117&gt;10,"No",IF(C117&lt;-10,"No","Yes")))</f>
        <v>N/A</v>
      </c>
      <c r="E117" s="4" t="s">
        <v>1750</v>
      </c>
      <c r="F117" s="7" t="str">
        <f>IF($B117="N/A","N/A",IF(E117&gt;10,"No",IF(E117&lt;-10,"No","Yes")))</f>
        <v>N/A</v>
      </c>
      <c r="G117" s="4" t="s">
        <v>1750</v>
      </c>
      <c r="H117" s="7" t="str">
        <f>IF($B117="N/A","N/A",IF(G117&gt;10,"No",IF(G117&lt;-10,"No","Yes")))</f>
        <v>N/A</v>
      </c>
      <c r="I117" s="8" t="s">
        <v>1750</v>
      </c>
      <c r="J117" s="8" t="s">
        <v>1750</v>
      </c>
      <c r="K117" s="25" t="s">
        <v>734</v>
      </c>
      <c r="L117" s="85" t="str">
        <f>IF(J117="Div by 0", "N/A", IF(OR(J117="N/A",K117="N/A"),"N/A", IF(J117&gt;VALUE(MID(K117,1,2)), "No", IF(J117&lt;-1*VALUE(MID(K117,1,2)), "No", "Yes"))))</f>
        <v>N/A</v>
      </c>
    </row>
    <row r="118" spans="1:12" x14ac:dyDescent="0.25">
      <c r="A118" s="116" t="s">
        <v>1600</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1750</v>
      </c>
      <c r="J118" s="8" t="s">
        <v>1750</v>
      </c>
      <c r="K118" s="25" t="s">
        <v>734</v>
      </c>
      <c r="L118" s="85" t="str">
        <f>IF(J118="Div by 0", "N/A", IF(K118="N/A","N/A", IF(J118&gt;VALUE(MID(K118,1,2)), "No", IF(J118&lt;-1*VALUE(MID(K118,1,2)), "No", "Yes"))))</f>
        <v>N/A</v>
      </c>
    </row>
    <row r="119" spans="1:12" x14ac:dyDescent="0.25">
      <c r="A119" s="116" t="s">
        <v>1601</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1750</v>
      </c>
      <c r="J119" s="8" t="s">
        <v>1750</v>
      </c>
      <c r="K119" s="25" t="s">
        <v>734</v>
      </c>
      <c r="L119" s="85" t="str">
        <f>IF(J119="Div by 0", "N/A", IF(K119="N/A","N/A", IF(J119&gt;VALUE(MID(K119,1,2)), "No", IF(J119&lt;-1*VALUE(MID(K119,1,2)), "No", "Yes"))))</f>
        <v>N/A</v>
      </c>
    </row>
    <row r="120" spans="1:12" x14ac:dyDescent="0.25">
      <c r="A120" s="116" t="s">
        <v>1602</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1750</v>
      </c>
      <c r="J120" s="8" t="s">
        <v>1750</v>
      </c>
      <c r="K120" s="25" t="s">
        <v>734</v>
      </c>
      <c r="L120" s="85" t="str">
        <f>IF(J120="Div by 0", "N/A", IF(K120="N/A","N/A", IF(J120&gt;VALUE(MID(K120,1,2)), "No", IF(J120&lt;-1*VALUE(MID(K120,1,2)), "No", "Yes"))))</f>
        <v>N/A</v>
      </c>
    </row>
    <row r="121" spans="1:12" x14ac:dyDescent="0.25">
      <c r="A121" s="116" t="s">
        <v>1603</v>
      </c>
      <c r="B121" s="3" t="s">
        <v>213</v>
      </c>
      <c r="C121" s="1">
        <v>0</v>
      </c>
      <c r="D121" s="5" t="str">
        <f t="shared" ref="D121:H134" si="43">IF($B121="N/A","N/A",IF(C121&lt;0,"No","Yes"))</f>
        <v>N/A</v>
      </c>
      <c r="E121" s="1">
        <v>0</v>
      </c>
      <c r="F121" s="5" t="str">
        <f t="shared" si="43"/>
        <v>N/A</v>
      </c>
      <c r="G121" s="1">
        <v>0</v>
      </c>
      <c r="H121" s="5" t="str">
        <f t="shared" si="43"/>
        <v>N/A</v>
      </c>
      <c r="I121" s="8" t="s">
        <v>1750</v>
      </c>
      <c r="J121" s="8" t="s">
        <v>1750</v>
      </c>
      <c r="K121" s="3" t="s">
        <v>734</v>
      </c>
      <c r="L121" s="85" t="str">
        <f t="shared" ref="L121:L142" si="44">IF(J121="Div by 0", "N/A", IF(OR(J121="N/A",K121="N/A"),"N/A", IF(J121&gt;VALUE(MID(K121,1,2)), "No", IF(J121&lt;-1*VALUE(MID(K121,1,2)), "No", "Yes"))))</f>
        <v>N/A</v>
      </c>
    </row>
    <row r="122" spans="1:12" x14ac:dyDescent="0.25">
      <c r="A122" s="116" t="s">
        <v>1604</v>
      </c>
      <c r="B122" s="3" t="s">
        <v>213</v>
      </c>
      <c r="C122" s="1">
        <v>0</v>
      </c>
      <c r="D122" s="5" t="str">
        <f t="shared" si="43"/>
        <v>N/A</v>
      </c>
      <c r="E122" s="1">
        <v>0</v>
      </c>
      <c r="F122" s="5" t="str">
        <f t="shared" si="43"/>
        <v>N/A</v>
      </c>
      <c r="G122" s="1">
        <v>0</v>
      </c>
      <c r="H122" s="5" t="str">
        <f t="shared" si="43"/>
        <v>N/A</v>
      </c>
      <c r="I122" s="8" t="s">
        <v>1750</v>
      </c>
      <c r="J122" s="8" t="s">
        <v>1750</v>
      </c>
      <c r="K122" s="3" t="s">
        <v>734</v>
      </c>
      <c r="L122" s="85" t="str">
        <f t="shared" si="44"/>
        <v>N/A</v>
      </c>
    </row>
    <row r="123" spans="1:12" x14ac:dyDescent="0.25">
      <c r="A123" s="116" t="s">
        <v>1605</v>
      </c>
      <c r="B123" s="3" t="s">
        <v>213</v>
      </c>
      <c r="C123" s="1">
        <v>0</v>
      </c>
      <c r="D123" s="5" t="str">
        <f t="shared" si="43"/>
        <v>N/A</v>
      </c>
      <c r="E123" s="1">
        <v>0</v>
      </c>
      <c r="F123" s="5" t="str">
        <f t="shared" si="43"/>
        <v>N/A</v>
      </c>
      <c r="G123" s="1">
        <v>0</v>
      </c>
      <c r="H123" s="5" t="str">
        <f t="shared" si="43"/>
        <v>N/A</v>
      </c>
      <c r="I123" s="8" t="s">
        <v>1750</v>
      </c>
      <c r="J123" s="8" t="s">
        <v>1750</v>
      </c>
      <c r="K123" s="3" t="s">
        <v>734</v>
      </c>
      <c r="L123" s="85" t="str">
        <f t="shared" si="44"/>
        <v>N/A</v>
      </c>
    </row>
    <row r="124" spans="1:12" x14ac:dyDescent="0.25">
      <c r="A124" s="116" t="s">
        <v>1606</v>
      </c>
      <c r="B124" s="3" t="s">
        <v>213</v>
      </c>
      <c r="C124" s="1">
        <v>0</v>
      </c>
      <c r="D124" s="5" t="str">
        <f t="shared" si="43"/>
        <v>N/A</v>
      </c>
      <c r="E124" s="1">
        <v>0</v>
      </c>
      <c r="F124" s="5" t="str">
        <f t="shared" si="43"/>
        <v>N/A</v>
      </c>
      <c r="G124" s="1">
        <v>0</v>
      </c>
      <c r="H124" s="5" t="str">
        <f t="shared" si="43"/>
        <v>N/A</v>
      </c>
      <c r="I124" s="8" t="s">
        <v>1750</v>
      </c>
      <c r="J124" s="8" t="s">
        <v>1750</v>
      </c>
      <c r="K124" s="3" t="s">
        <v>734</v>
      </c>
      <c r="L124" s="85" t="str">
        <f t="shared" si="44"/>
        <v>N/A</v>
      </c>
    </row>
    <row r="125" spans="1:12" x14ac:dyDescent="0.25">
      <c r="A125" s="108" t="s">
        <v>1607</v>
      </c>
      <c r="B125" s="3" t="s">
        <v>213</v>
      </c>
      <c r="C125" s="9">
        <v>0</v>
      </c>
      <c r="D125" s="5" t="str">
        <f t="shared" si="43"/>
        <v>N/A</v>
      </c>
      <c r="E125" s="9">
        <v>0</v>
      </c>
      <c r="F125" s="5" t="str">
        <f t="shared" si="43"/>
        <v>N/A</v>
      </c>
      <c r="G125" s="9">
        <v>0</v>
      </c>
      <c r="H125" s="5" t="str">
        <f t="shared" si="43"/>
        <v>N/A</v>
      </c>
      <c r="I125" s="8" t="s">
        <v>1750</v>
      </c>
      <c r="J125" s="8" t="s">
        <v>1750</v>
      </c>
      <c r="K125" s="25" t="s">
        <v>734</v>
      </c>
      <c r="L125" s="85" t="str">
        <f>IF(J125="Div by 0", "N/A", IF(OR(J125="N/A",K125="N/A"),"N/A", IF(J125&gt;VALUE(MID(K125,1,2)), "No", IF(J125&lt;-1*VALUE(MID(K125,1,2)), "No", "Yes"))))</f>
        <v>N/A</v>
      </c>
    </row>
    <row r="126" spans="1:12" ht="25" x14ac:dyDescent="0.25">
      <c r="A126" s="108" t="s">
        <v>1608</v>
      </c>
      <c r="B126" s="3" t="s">
        <v>213</v>
      </c>
      <c r="C126" s="9">
        <v>0</v>
      </c>
      <c r="D126" s="5" t="str">
        <f t="shared" si="43"/>
        <v>N/A</v>
      </c>
      <c r="E126" s="9">
        <v>0</v>
      </c>
      <c r="F126" s="5" t="str">
        <f t="shared" si="43"/>
        <v>N/A</v>
      </c>
      <c r="G126" s="9">
        <v>0</v>
      </c>
      <c r="H126" s="5" t="str">
        <f t="shared" si="43"/>
        <v>N/A</v>
      </c>
      <c r="I126" s="8" t="s">
        <v>1750</v>
      </c>
      <c r="J126" s="8" t="s">
        <v>1750</v>
      </c>
      <c r="K126" s="3" t="s">
        <v>734</v>
      </c>
      <c r="L126" s="85" t="str">
        <f t="shared" ref="L126:L129" si="45">IF(J126="Div by 0", "N/A", IF(OR(J126="N/A",K126="N/A"),"N/A", IF(J126&gt;VALUE(MID(K126,1,2)), "No", IF(J126&lt;-1*VALUE(MID(K126,1,2)), "No", "Yes"))))</f>
        <v>N/A</v>
      </c>
    </row>
    <row r="127" spans="1:12" ht="25" x14ac:dyDescent="0.25">
      <c r="A127" s="108" t="s">
        <v>1609</v>
      </c>
      <c r="B127" s="3" t="s">
        <v>213</v>
      </c>
      <c r="C127" s="9">
        <v>0</v>
      </c>
      <c r="D127" s="5" t="str">
        <f t="shared" si="43"/>
        <v>N/A</v>
      </c>
      <c r="E127" s="9">
        <v>0</v>
      </c>
      <c r="F127" s="5" t="str">
        <f t="shared" si="43"/>
        <v>N/A</v>
      </c>
      <c r="G127" s="9">
        <v>0</v>
      </c>
      <c r="H127" s="5" t="str">
        <f t="shared" si="43"/>
        <v>N/A</v>
      </c>
      <c r="I127" s="8" t="s">
        <v>1750</v>
      </c>
      <c r="J127" s="8" t="s">
        <v>1750</v>
      </c>
      <c r="K127" s="3" t="s">
        <v>734</v>
      </c>
      <c r="L127" s="85" t="str">
        <f t="shared" si="45"/>
        <v>N/A</v>
      </c>
    </row>
    <row r="128" spans="1:12" ht="25" x14ac:dyDescent="0.25">
      <c r="A128" s="108" t="s">
        <v>1610</v>
      </c>
      <c r="B128" s="3" t="s">
        <v>213</v>
      </c>
      <c r="C128" s="9">
        <v>0</v>
      </c>
      <c r="D128" s="5" t="str">
        <f t="shared" si="43"/>
        <v>N/A</v>
      </c>
      <c r="E128" s="9">
        <v>0</v>
      </c>
      <c r="F128" s="5" t="str">
        <f t="shared" si="43"/>
        <v>N/A</v>
      </c>
      <c r="G128" s="9">
        <v>0</v>
      </c>
      <c r="H128" s="5" t="str">
        <f t="shared" si="43"/>
        <v>N/A</v>
      </c>
      <c r="I128" s="8" t="s">
        <v>1750</v>
      </c>
      <c r="J128" s="8" t="s">
        <v>1750</v>
      </c>
      <c r="K128" s="3" t="s">
        <v>734</v>
      </c>
      <c r="L128" s="85" t="str">
        <f t="shared" si="45"/>
        <v>N/A</v>
      </c>
    </row>
    <row r="129" spans="1:12" ht="25" x14ac:dyDescent="0.25">
      <c r="A129" s="108" t="s">
        <v>1611</v>
      </c>
      <c r="B129" s="3" t="s">
        <v>213</v>
      </c>
      <c r="C129" s="9">
        <v>0</v>
      </c>
      <c r="D129" s="5" t="str">
        <f t="shared" si="43"/>
        <v>N/A</v>
      </c>
      <c r="E129" s="9">
        <v>0</v>
      </c>
      <c r="F129" s="5" t="str">
        <f t="shared" si="43"/>
        <v>N/A</v>
      </c>
      <c r="G129" s="9">
        <v>0</v>
      </c>
      <c r="H129" s="5" t="str">
        <f t="shared" si="43"/>
        <v>N/A</v>
      </c>
      <c r="I129" s="8" t="s">
        <v>1750</v>
      </c>
      <c r="J129" s="8" t="s">
        <v>1750</v>
      </c>
      <c r="K129" s="3" t="s">
        <v>734</v>
      </c>
      <c r="L129" s="85" t="str">
        <f t="shared" si="45"/>
        <v>N/A</v>
      </c>
    </row>
    <row r="130" spans="1:12" ht="25" x14ac:dyDescent="0.25">
      <c r="A130" s="108" t="s">
        <v>1612</v>
      </c>
      <c r="B130" s="3" t="s">
        <v>213</v>
      </c>
      <c r="C130" s="9" t="s">
        <v>1750</v>
      </c>
      <c r="D130" s="5" t="str">
        <f t="shared" si="43"/>
        <v>N/A</v>
      </c>
      <c r="E130" s="9" t="s">
        <v>1750</v>
      </c>
      <c r="F130" s="5" t="str">
        <f t="shared" si="43"/>
        <v>N/A</v>
      </c>
      <c r="G130" s="9" t="s">
        <v>1750</v>
      </c>
      <c r="H130" s="5" t="str">
        <f t="shared" si="43"/>
        <v>N/A</v>
      </c>
      <c r="I130" s="8" t="s">
        <v>1750</v>
      </c>
      <c r="J130" s="8" t="s">
        <v>1750</v>
      </c>
      <c r="K130" s="25" t="s">
        <v>734</v>
      </c>
      <c r="L130" s="85" t="str">
        <f>IF(J130="Div by 0", "N/A", IF(OR(J130="N/A",K130="N/A"),"N/A", IF(J130&gt;VALUE(MID(K130,1,2)), "No", IF(J130&lt;-1*VALUE(MID(K130,1,2)), "No", "Yes"))))</f>
        <v>N/A</v>
      </c>
    </row>
    <row r="131" spans="1:12" ht="25" x14ac:dyDescent="0.25">
      <c r="A131" s="108" t="s">
        <v>1613</v>
      </c>
      <c r="B131" s="3" t="s">
        <v>213</v>
      </c>
      <c r="C131" s="9" t="s">
        <v>1750</v>
      </c>
      <c r="D131" s="5" t="str">
        <f t="shared" si="43"/>
        <v>N/A</v>
      </c>
      <c r="E131" s="9" t="s">
        <v>1750</v>
      </c>
      <c r="F131" s="5" t="str">
        <f t="shared" si="43"/>
        <v>N/A</v>
      </c>
      <c r="G131" s="9" t="s">
        <v>1750</v>
      </c>
      <c r="H131" s="5" t="str">
        <f t="shared" si="43"/>
        <v>N/A</v>
      </c>
      <c r="I131" s="8" t="s">
        <v>1750</v>
      </c>
      <c r="J131" s="8" t="s">
        <v>1750</v>
      </c>
      <c r="K131" s="3" t="s">
        <v>734</v>
      </c>
      <c r="L131" s="85" t="str">
        <f t="shared" si="44"/>
        <v>N/A</v>
      </c>
    </row>
    <row r="132" spans="1:12" ht="25" x14ac:dyDescent="0.25">
      <c r="A132" s="108" t="s">
        <v>493</v>
      </c>
      <c r="B132" s="3" t="s">
        <v>213</v>
      </c>
      <c r="C132" s="9" t="s">
        <v>1750</v>
      </c>
      <c r="D132" s="5" t="str">
        <f t="shared" si="43"/>
        <v>N/A</v>
      </c>
      <c r="E132" s="9" t="s">
        <v>1750</v>
      </c>
      <c r="F132" s="5" t="str">
        <f t="shared" si="43"/>
        <v>N/A</v>
      </c>
      <c r="G132" s="9" t="s">
        <v>1750</v>
      </c>
      <c r="H132" s="5" t="str">
        <f t="shared" si="43"/>
        <v>N/A</v>
      </c>
      <c r="I132" s="8" t="s">
        <v>1750</v>
      </c>
      <c r="J132" s="8" t="s">
        <v>1750</v>
      </c>
      <c r="K132" s="3" t="s">
        <v>734</v>
      </c>
      <c r="L132" s="85" t="str">
        <f t="shared" si="44"/>
        <v>N/A</v>
      </c>
    </row>
    <row r="133" spans="1:12" ht="25" x14ac:dyDescent="0.25">
      <c r="A133" s="108" t="s">
        <v>494</v>
      </c>
      <c r="B133" s="3" t="s">
        <v>213</v>
      </c>
      <c r="C133" s="9" t="s">
        <v>1750</v>
      </c>
      <c r="D133" s="5" t="str">
        <f t="shared" si="43"/>
        <v>N/A</v>
      </c>
      <c r="E133" s="9" t="s">
        <v>1750</v>
      </c>
      <c r="F133" s="5" t="str">
        <f t="shared" si="43"/>
        <v>N/A</v>
      </c>
      <c r="G133" s="9" t="s">
        <v>1750</v>
      </c>
      <c r="H133" s="5" t="str">
        <f t="shared" si="43"/>
        <v>N/A</v>
      </c>
      <c r="I133" s="8" t="s">
        <v>1750</v>
      </c>
      <c r="J133" s="8" t="s">
        <v>1750</v>
      </c>
      <c r="K133" s="3" t="s">
        <v>734</v>
      </c>
      <c r="L133" s="85" t="str">
        <f t="shared" si="44"/>
        <v>N/A</v>
      </c>
    </row>
    <row r="134" spans="1:12" ht="25" x14ac:dyDescent="0.25">
      <c r="A134" s="108" t="s">
        <v>495</v>
      </c>
      <c r="B134" s="3" t="s">
        <v>213</v>
      </c>
      <c r="C134" s="9" t="s">
        <v>1750</v>
      </c>
      <c r="D134" s="5" t="str">
        <f t="shared" si="43"/>
        <v>N/A</v>
      </c>
      <c r="E134" s="9" t="s">
        <v>1750</v>
      </c>
      <c r="F134" s="5" t="str">
        <f t="shared" si="43"/>
        <v>N/A</v>
      </c>
      <c r="G134" s="9" t="s">
        <v>1750</v>
      </c>
      <c r="H134" s="5" t="str">
        <f t="shared" si="43"/>
        <v>N/A</v>
      </c>
      <c r="I134" s="8" t="s">
        <v>1750</v>
      </c>
      <c r="J134" s="8" t="s">
        <v>1750</v>
      </c>
      <c r="K134" s="3" t="s">
        <v>734</v>
      </c>
      <c r="L134" s="85" t="str">
        <f t="shared" si="44"/>
        <v>N/A</v>
      </c>
    </row>
    <row r="135" spans="1:12" ht="25" x14ac:dyDescent="0.25">
      <c r="A135" s="108" t="s">
        <v>496</v>
      </c>
      <c r="B135" s="21" t="s">
        <v>213</v>
      </c>
      <c r="C135" s="9" t="s">
        <v>1750</v>
      </c>
      <c r="D135" s="7" t="str">
        <f t="shared" ref="D135:D141" si="46">IF($B135="N/A","N/A",IF(C135&gt;10,"No",IF(C135&lt;-10,"No","Yes")))</f>
        <v>N/A</v>
      </c>
      <c r="E135" s="9" t="s">
        <v>1750</v>
      </c>
      <c r="F135" s="7" t="str">
        <f t="shared" ref="F135:F141" si="47">IF($B135="N/A","N/A",IF(E135&gt;10,"No",IF(E135&lt;-10,"No","Yes")))</f>
        <v>N/A</v>
      </c>
      <c r="G135" s="9" t="s">
        <v>1750</v>
      </c>
      <c r="H135" s="7" t="str">
        <f t="shared" ref="H135:H141" si="48">IF($B135="N/A","N/A",IF(G135&gt;10,"No",IF(G135&lt;-10,"No","Yes")))</f>
        <v>N/A</v>
      </c>
      <c r="I135" s="8" t="s">
        <v>1750</v>
      </c>
      <c r="J135" s="8" t="s">
        <v>1750</v>
      </c>
      <c r="K135" s="3" t="s">
        <v>734</v>
      </c>
      <c r="L135" s="85" t="str">
        <f t="shared" si="44"/>
        <v>N/A</v>
      </c>
    </row>
    <row r="136" spans="1:12" ht="25" x14ac:dyDescent="0.25">
      <c r="A136" s="108" t="s">
        <v>497</v>
      </c>
      <c r="B136" s="21" t="s">
        <v>213</v>
      </c>
      <c r="C136" s="9" t="s">
        <v>1750</v>
      </c>
      <c r="D136" s="7" t="str">
        <f t="shared" si="46"/>
        <v>N/A</v>
      </c>
      <c r="E136" s="9" t="s">
        <v>1750</v>
      </c>
      <c r="F136" s="7" t="str">
        <f t="shared" si="47"/>
        <v>N/A</v>
      </c>
      <c r="G136" s="9" t="s">
        <v>1750</v>
      </c>
      <c r="H136" s="7" t="str">
        <f t="shared" si="48"/>
        <v>N/A</v>
      </c>
      <c r="I136" s="8" t="s">
        <v>1750</v>
      </c>
      <c r="J136" s="8" t="s">
        <v>1750</v>
      </c>
      <c r="K136" s="3" t="s">
        <v>734</v>
      </c>
      <c r="L136" s="85" t="str">
        <f t="shared" si="44"/>
        <v>N/A</v>
      </c>
    </row>
    <row r="137" spans="1:12" ht="25" x14ac:dyDescent="0.25">
      <c r="A137" s="108" t="s">
        <v>498</v>
      </c>
      <c r="B137" s="21" t="s">
        <v>213</v>
      </c>
      <c r="C137" s="9" t="s">
        <v>1750</v>
      </c>
      <c r="D137" s="7" t="str">
        <f t="shared" si="46"/>
        <v>N/A</v>
      </c>
      <c r="E137" s="9" t="s">
        <v>1750</v>
      </c>
      <c r="F137" s="7" t="str">
        <f t="shared" si="47"/>
        <v>N/A</v>
      </c>
      <c r="G137" s="9" t="s">
        <v>1750</v>
      </c>
      <c r="H137" s="7" t="str">
        <f t="shared" si="48"/>
        <v>N/A</v>
      </c>
      <c r="I137" s="8" t="s">
        <v>1750</v>
      </c>
      <c r="J137" s="8" t="s">
        <v>1750</v>
      </c>
      <c r="K137" s="3" t="s">
        <v>734</v>
      </c>
      <c r="L137" s="85" t="str">
        <f t="shared" si="44"/>
        <v>N/A</v>
      </c>
    </row>
    <row r="138" spans="1:12" ht="25" x14ac:dyDescent="0.25">
      <c r="A138" s="108" t="s">
        <v>499</v>
      </c>
      <c r="B138" s="21" t="s">
        <v>213</v>
      </c>
      <c r="C138" s="9" t="s">
        <v>1750</v>
      </c>
      <c r="D138" s="7" t="str">
        <f t="shared" si="46"/>
        <v>N/A</v>
      </c>
      <c r="E138" s="9" t="s">
        <v>1750</v>
      </c>
      <c r="F138" s="7" t="str">
        <f t="shared" si="47"/>
        <v>N/A</v>
      </c>
      <c r="G138" s="9" t="s">
        <v>1750</v>
      </c>
      <c r="H138" s="7" t="str">
        <f t="shared" si="48"/>
        <v>N/A</v>
      </c>
      <c r="I138" s="8" t="s">
        <v>1750</v>
      </c>
      <c r="J138" s="8" t="s">
        <v>1750</v>
      </c>
      <c r="K138" s="3" t="s">
        <v>734</v>
      </c>
      <c r="L138" s="85" t="str">
        <f t="shared" si="44"/>
        <v>N/A</v>
      </c>
    </row>
    <row r="139" spans="1:12" ht="25" x14ac:dyDescent="0.25">
      <c r="A139" s="108" t="s">
        <v>500</v>
      </c>
      <c r="B139" s="21" t="s">
        <v>213</v>
      </c>
      <c r="C139" s="9" t="s">
        <v>1750</v>
      </c>
      <c r="D139" s="7" t="str">
        <f t="shared" si="46"/>
        <v>N/A</v>
      </c>
      <c r="E139" s="9" t="s">
        <v>1750</v>
      </c>
      <c r="F139" s="7" t="str">
        <f t="shared" si="47"/>
        <v>N/A</v>
      </c>
      <c r="G139" s="9" t="s">
        <v>1750</v>
      </c>
      <c r="H139" s="7" t="str">
        <f t="shared" si="48"/>
        <v>N/A</v>
      </c>
      <c r="I139" s="8" t="s">
        <v>1750</v>
      </c>
      <c r="J139" s="8" t="s">
        <v>1750</v>
      </c>
      <c r="K139" s="3" t="s">
        <v>734</v>
      </c>
      <c r="L139" s="85" t="str">
        <f t="shared" si="44"/>
        <v>N/A</v>
      </c>
    </row>
    <row r="140" spans="1:12" ht="25" x14ac:dyDescent="0.25">
      <c r="A140" s="108" t="s">
        <v>501</v>
      </c>
      <c r="B140" s="21" t="s">
        <v>213</v>
      </c>
      <c r="C140" s="9" t="s">
        <v>1750</v>
      </c>
      <c r="D140" s="7" t="str">
        <f t="shared" si="46"/>
        <v>N/A</v>
      </c>
      <c r="E140" s="9" t="s">
        <v>1750</v>
      </c>
      <c r="F140" s="7" t="str">
        <f t="shared" si="47"/>
        <v>N/A</v>
      </c>
      <c r="G140" s="9" t="s">
        <v>1750</v>
      </c>
      <c r="H140" s="7" t="str">
        <f t="shared" si="48"/>
        <v>N/A</v>
      </c>
      <c r="I140" s="8" t="s">
        <v>1750</v>
      </c>
      <c r="J140" s="8" t="s">
        <v>1750</v>
      </c>
      <c r="K140" s="3" t="s">
        <v>734</v>
      </c>
      <c r="L140" s="85" t="str">
        <f t="shared" si="44"/>
        <v>N/A</v>
      </c>
    </row>
    <row r="141" spans="1:12" ht="25" x14ac:dyDescent="0.25">
      <c r="A141" s="108" t="s">
        <v>502</v>
      </c>
      <c r="B141" s="21" t="s">
        <v>213</v>
      </c>
      <c r="C141" s="9" t="s">
        <v>1750</v>
      </c>
      <c r="D141" s="7" t="str">
        <f t="shared" si="46"/>
        <v>N/A</v>
      </c>
      <c r="E141" s="9" t="s">
        <v>1750</v>
      </c>
      <c r="F141" s="7" t="str">
        <f t="shared" si="47"/>
        <v>N/A</v>
      </c>
      <c r="G141" s="9" t="s">
        <v>1750</v>
      </c>
      <c r="H141" s="7" t="str">
        <f t="shared" si="48"/>
        <v>N/A</v>
      </c>
      <c r="I141" s="8" t="s">
        <v>1750</v>
      </c>
      <c r="J141" s="8" t="s">
        <v>1750</v>
      </c>
      <c r="K141" s="3" t="s">
        <v>734</v>
      </c>
      <c r="L141" s="85" t="str">
        <f t="shared" si="44"/>
        <v>N/A</v>
      </c>
    </row>
    <row r="142" spans="1:12" ht="25" x14ac:dyDescent="0.25">
      <c r="A142" s="108" t="s">
        <v>503</v>
      </c>
      <c r="B142" s="21" t="s">
        <v>213</v>
      </c>
      <c r="C142" s="9" t="s">
        <v>1750</v>
      </c>
      <c r="D142" s="5" t="str">
        <f t="shared" ref="D142" si="49">IF($B142="N/A","N/A",IF(C142&lt;0,"No","Yes"))</f>
        <v>N/A</v>
      </c>
      <c r="E142" s="9" t="s">
        <v>1750</v>
      </c>
      <c r="F142" s="5" t="str">
        <f t="shared" ref="F142" si="50">IF($B142="N/A","N/A",IF(E142&lt;0,"No","Yes"))</f>
        <v>N/A</v>
      </c>
      <c r="G142" s="9" t="s">
        <v>1750</v>
      </c>
      <c r="H142" s="5" t="str">
        <f t="shared" ref="H142" si="51">IF($B142="N/A","N/A",IF(G142&lt;0,"No","Yes"))</f>
        <v>N/A</v>
      </c>
      <c r="I142" s="8" t="s">
        <v>1750</v>
      </c>
      <c r="J142" s="8" t="s">
        <v>1750</v>
      </c>
      <c r="K142" s="3" t="s">
        <v>734</v>
      </c>
      <c r="L142" s="85" t="str">
        <f t="shared" si="44"/>
        <v>N/A</v>
      </c>
    </row>
    <row r="143" spans="1:12" x14ac:dyDescent="0.25">
      <c r="A143" s="84" t="s">
        <v>731</v>
      </c>
      <c r="B143" s="21" t="s">
        <v>213</v>
      </c>
      <c r="C143" s="10">
        <v>6028150</v>
      </c>
      <c r="D143" s="7" t="str">
        <f>IF($B143="N/A","N/A",IF(C143&gt;10,"No",IF(C143&lt;-10,"No","Yes")))</f>
        <v>N/A</v>
      </c>
      <c r="E143" s="10">
        <v>5982170</v>
      </c>
      <c r="F143" s="7" t="str">
        <f>IF($B143="N/A","N/A",IF(E143&gt;10,"No",IF(E143&lt;-10,"No","Yes")))</f>
        <v>N/A</v>
      </c>
      <c r="G143" s="10">
        <v>5780710</v>
      </c>
      <c r="H143" s="7" t="str">
        <f>IF($B143="N/A","N/A",IF(G143&gt;10,"No",IF(G143&lt;-10,"No","Yes")))</f>
        <v>N/A</v>
      </c>
      <c r="I143" s="8">
        <v>-0.76300000000000001</v>
      </c>
      <c r="J143" s="8">
        <v>-3.37</v>
      </c>
      <c r="K143" s="25" t="s">
        <v>734</v>
      </c>
      <c r="L143" s="85" t="str">
        <f>IF(J143="Div by 0", "N/A", IF(K143="N/A","N/A", IF(J143&gt;VALUE(MID(K143,1,2)), "No", IF(J143&lt;-1*VALUE(MID(K143,1,2)), "No", "Yes"))))</f>
        <v>Yes</v>
      </c>
    </row>
    <row r="144" spans="1:12" x14ac:dyDescent="0.25">
      <c r="A144" s="84" t="s">
        <v>732</v>
      </c>
      <c r="B144" s="21" t="s">
        <v>213</v>
      </c>
      <c r="C144" s="1">
        <v>136011</v>
      </c>
      <c r="D144" s="7" t="str">
        <f>IF($B144="N/A","N/A",IF(C144&gt;10,"No",IF(C144&lt;-10,"No","Yes")))</f>
        <v>N/A</v>
      </c>
      <c r="E144" s="1">
        <v>137972</v>
      </c>
      <c r="F144" s="7" t="str">
        <f>IF($B144="N/A","N/A",IF(E144&gt;10,"No",IF(E144&lt;-10,"No","Yes")))</f>
        <v>N/A</v>
      </c>
      <c r="G144" s="1">
        <v>144751</v>
      </c>
      <c r="H144" s="7" t="str">
        <f>IF($B144="N/A","N/A",IF(G144&gt;10,"No",IF(G144&lt;-10,"No","Yes")))</f>
        <v>N/A</v>
      </c>
      <c r="I144" s="8">
        <v>1.4419999999999999</v>
      </c>
      <c r="J144" s="8">
        <v>4.9130000000000003</v>
      </c>
      <c r="K144" s="25" t="s">
        <v>734</v>
      </c>
      <c r="L144" s="85" t="str">
        <f>IF(J144="Div by 0", "N/A", IF(K144="N/A","N/A", IF(J144&gt;VALUE(MID(K144,1,2)), "No", IF(J144&lt;-1*VALUE(MID(K144,1,2)), "No", "Yes"))))</f>
        <v>Yes</v>
      </c>
    </row>
    <row r="145" spans="1:12" x14ac:dyDescent="0.25">
      <c r="A145" s="108" t="s">
        <v>504</v>
      </c>
      <c r="B145" s="3" t="s">
        <v>213</v>
      </c>
      <c r="C145" s="9">
        <v>76.853227856999993</v>
      </c>
      <c r="D145" s="5" t="str">
        <f t="shared" ref="D145:D149" si="52">IF($B145="N/A","N/A",IF(C145&lt;0,"No","Yes"))</f>
        <v>N/A</v>
      </c>
      <c r="E145" s="9">
        <v>73.774716871999999</v>
      </c>
      <c r="F145" s="5" t="str">
        <f t="shared" ref="F145:F149" si="53">IF($B145="N/A","N/A",IF(E145&lt;0,"No","Yes"))</f>
        <v>N/A</v>
      </c>
      <c r="G145" s="9">
        <v>72.315116876999994</v>
      </c>
      <c r="H145" s="5" t="str">
        <f t="shared" ref="H145:H149" si="54">IF($B145="N/A","N/A",IF(G145&lt;0,"No","Yes"))</f>
        <v>N/A</v>
      </c>
      <c r="I145" s="8">
        <v>-4.01</v>
      </c>
      <c r="J145" s="8">
        <v>-1.98</v>
      </c>
      <c r="K145" s="25" t="s">
        <v>734</v>
      </c>
      <c r="L145" s="85" t="str">
        <f>IF(J145="Div by 0", "N/A", IF(OR(J145="N/A",K145="N/A"),"N/A", IF(J145&gt;VALUE(MID(K145,1,2)), "No", IF(J145&lt;-1*VALUE(MID(K145,1,2)), "No", "Yes"))))</f>
        <v>Yes</v>
      </c>
    </row>
    <row r="146" spans="1:12" x14ac:dyDescent="0.25">
      <c r="A146" s="108" t="s">
        <v>505</v>
      </c>
      <c r="B146" s="3" t="s">
        <v>213</v>
      </c>
      <c r="C146" s="9">
        <v>5.8507302213000001</v>
      </c>
      <c r="D146" s="5" t="str">
        <f t="shared" si="52"/>
        <v>N/A</v>
      </c>
      <c r="E146" s="9">
        <v>7.2638379605000001</v>
      </c>
      <c r="F146" s="5" t="str">
        <f t="shared" si="53"/>
        <v>N/A</v>
      </c>
      <c r="G146" s="9">
        <v>7.5323160656999999</v>
      </c>
      <c r="H146" s="5" t="str">
        <f t="shared" si="54"/>
        <v>N/A</v>
      </c>
      <c r="I146" s="8">
        <v>24.15</v>
      </c>
      <c r="J146" s="8">
        <v>3.6960000000000002</v>
      </c>
      <c r="K146" s="3" t="s">
        <v>734</v>
      </c>
      <c r="L146" s="85" t="str">
        <f t="shared" ref="L146:L149" si="55">IF(J146="Div by 0", "N/A", IF(OR(J146="N/A",K146="N/A"),"N/A", IF(J146&gt;VALUE(MID(K146,1,2)), "No", IF(J146&lt;-1*VALUE(MID(K146,1,2)), "No", "Yes"))))</f>
        <v>Yes</v>
      </c>
    </row>
    <row r="147" spans="1:12" x14ac:dyDescent="0.25">
      <c r="A147" s="108" t="s">
        <v>506</v>
      </c>
      <c r="B147" s="3" t="s">
        <v>213</v>
      </c>
      <c r="C147" s="9">
        <v>42.15210356</v>
      </c>
      <c r="D147" s="5" t="str">
        <f t="shared" si="52"/>
        <v>N/A</v>
      </c>
      <c r="E147" s="9">
        <v>39.760415749000003</v>
      </c>
      <c r="F147" s="5" t="str">
        <f t="shared" si="53"/>
        <v>N/A</v>
      </c>
      <c r="G147" s="9">
        <v>35.979342801000001</v>
      </c>
      <c r="H147" s="5" t="str">
        <f t="shared" si="54"/>
        <v>N/A</v>
      </c>
      <c r="I147" s="8">
        <v>-5.67</v>
      </c>
      <c r="J147" s="8">
        <v>-9.51</v>
      </c>
      <c r="K147" s="3" t="s">
        <v>734</v>
      </c>
      <c r="L147" s="85" t="str">
        <f t="shared" si="55"/>
        <v>Yes</v>
      </c>
    </row>
    <row r="148" spans="1:12" x14ac:dyDescent="0.25">
      <c r="A148" s="108" t="s">
        <v>507</v>
      </c>
      <c r="B148" s="3" t="s">
        <v>213</v>
      </c>
      <c r="C148" s="9">
        <v>87.120259251999997</v>
      </c>
      <c r="D148" s="5" t="str">
        <f t="shared" si="52"/>
        <v>N/A</v>
      </c>
      <c r="E148" s="9">
        <v>85.948776000999999</v>
      </c>
      <c r="F148" s="5" t="str">
        <f t="shared" si="53"/>
        <v>N/A</v>
      </c>
      <c r="G148" s="9">
        <v>82.506551604999999</v>
      </c>
      <c r="H148" s="5" t="str">
        <f t="shared" si="54"/>
        <v>N/A</v>
      </c>
      <c r="I148" s="8">
        <v>-1.34</v>
      </c>
      <c r="J148" s="8">
        <v>-4</v>
      </c>
      <c r="K148" s="3" t="s">
        <v>734</v>
      </c>
      <c r="L148" s="85" t="str">
        <f t="shared" si="55"/>
        <v>Yes</v>
      </c>
    </row>
    <row r="149" spans="1:12" x14ac:dyDescent="0.25">
      <c r="A149" s="108" t="s">
        <v>508</v>
      </c>
      <c r="B149" s="3" t="s">
        <v>213</v>
      </c>
      <c r="C149" s="9">
        <v>89.074393654000005</v>
      </c>
      <c r="D149" s="5" t="str">
        <f t="shared" si="52"/>
        <v>N/A</v>
      </c>
      <c r="E149" s="9">
        <v>81.973037426000005</v>
      </c>
      <c r="F149" s="5" t="str">
        <f t="shared" si="53"/>
        <v>N/A</v>
      </c>
      <c r="G149" s="9">
        <v>80.918163226999994</v>
      </c>
      <c r="H149" s="5" t="str">
        <f t="shared" si="54"/>
        <v>N/A</v>
      </c>
      <c r="I149" s="8">
        <v>-7.97</v>
      </c>
      <c r="J149" s="8">
        <v>-1.29</v>
      </c>
      <c r="K149" s="3" t="s">
        <v>734</v>
      </c>
      <c r="L149" s="85" t="str">
        <f t="shared" si="55"/>
        <v>Yes</v>
      </c>
    </row>
    <row r="150" spans="1:12" x14ac:dyDescent="0.25">
      <c r="A150" s="116" t="s">
        <v>733</v>
      </c>
      <c r="B150" s="25" t="s">
        <v>213</v>
      </c>
      <c r="C150" s="1">
        <v>126</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v>-100</v>
      </c>
      <c r="J150" s="8" t="s">
        <v>1750</v>
      </c>
      <c r="K150" s="25" t="s">
        <v>734</v>
      </c>
      <c r="L150" s="85" t="str">
        <f t="shared" ref="L150:L172" si="59">IF(J150="Div by 0", "N/A", IF(K150="N/A","N/A", IF(J150&gt;VALUE(MID(K150,1,2)), "No", IF(J150&lt;-1*VALUE(MID(K150,1,2)), "No", "Yes"))))</f>
        <v>N/A</v>
      </c>
    </row>
    <row r="151" spans="1:12" x14ac:dyDescent="0.25">
      <c r="A151" s="116" t="s">
        <v>531</v>
      </c>
      <c r="B151" s="25" t="s">
        <v>213</v>
      </c>
      <c r="C151" s="1">
        <v>113</v>
      </c>
      <c r="D151" s="7" t="str">
        <f t="shared" si="56"/>
        <v>N/A</v>
      </c>
      <c r="E151" s="1">
        <v>0</v>
      </c>
      <c r="F151" s="7" t="str">
        <f t="shared" si="57"/>
        <v>N/A</v>
      </c>
      <c r="G151" s="1">
        <v>0</v>
      </c>
      <c r="H151" s="7" t="str">
        <f t="shared" si="58"/>
        <v>N/A</v>
      </c>
      <c r="I151" s="8">
        <v>-100</v>
      </c>
      <c r="J151" s="8" t="s">
        <v>1750</v>
      </c>
      <c r="K151" s="25" t="s">
        <v>734</v>
      </c>
      <c r="L151" s="85" t="str">
        <f t="shared" si="59"/>
        <v>N/A</v>
      </c>
    </row>
    <row r="152" spans="1:12" x14ac:dyDescent="0.25">
      <c r="A152" s="116" t="s">
        <v>532</v>
      </c>
      <c r="B152" s="25" t="s">
        <v>213</v>
      </c>
      <c r="C152" s="1">
        <v>13</v>
      </c>
      <c r="D152" s="7" t="str">
        <f t="shared" si="56"/>
        <v>N/A</v>
      </c>
      <c r="E152" s="1">
        <v>0</v>
      </c>
      <c r="F152" s="7" t="str">
        <f t="shared" si="57"/>
        <v>N/A</v>
      </c>
      <c r="G152" s="1">
        <v>0</v>
      </c>
      <c r="H152" s="7" t="str">
        <f t="shared" si="58"/>
        <v>N/A</v>
      </c>
      <c r="I152" s="8">
        <v>-100</v>
      </c>
      <c r="J152" s="8" t="s">
        <v>1750</v>
      </c>
      <c r="K152" s="25" t="s">
        <v>734</v>
      </c>
      <c r="L152" s="85" t="str">
        <f t="shared" si="59"/>
        <v>N/A</v>
      </c>
    </row>
    <row r="153" spans="1:12" x14ac:dyDescent="0.25">
      <c r="A153" s="116" t="s">
        <v>533</v>
      </c>
      <c r="B153" s="25" t="s">
        <v>213</v>
      </c>
      <c r="C153" s="1">
        <v>0</v>
      </c>
      <c r="D153" s="7" t="str">
        <f t="shared" si="56"/>
        <v>N/A</v>
      </c>
      <c r="E153" s="1">
        <v>0</v>
      </c>
      <c r="F153" s="7" t="str">
        <f t="shared" si="57"/>
        <v>N/A</v>
      </c>
      <c r="G153" s="1">
        <v>0</v>
      </c>
      <c r="H153" s="7" t="str">
        <f t="shared" si="58"/>
        <v>N/A</v>
      </c>
      <c r="I153" s="8" t="s">
        <v>1750</v>
      </c>
      <c r="J153" s="8" t="s">
        <v>1750</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1750</v>
      </c>
      <c r="J154" s="8" t="s">
        <v>1750</v>
      </c>
      <c r="K154" s="25" t="s">
        <v>734</v>
      </c>
      <c r="L154" s="85" t="str">
        <f t="shared" si="59"/>
        <v>N/A</v>
      </c>
    </row>
    <row r="155" spans="1:12" x14ac:dyDescent="0.25">
      <c r="A155" s="108" t="s">
        <v>535</v>
      </c>
      <c r="B155" s="3" t="s">
        <v>213</v>
      </c>
      <c r="C155" s="9">
        <v>7.11964967E-2</v>
      </c>
      <c r="D155" s="5" t="str">
        <f t="shared" ref="D155:D159" si="60">IF($B155="N/A","N/A",IF(C155&lt;0,"No","Yes"))</f>
        <v>N/A</v>
      </c>
      <c r="E155" s="9">
        <v>0</v>
      </c>
      <c r="F155" s="5" t="str">
        <f t="shared" ref="F155:F159" si="61">IF($B155="N/A","N/A",IF(E155&lt;0,"No","Yes"))</f>
        <v>N/A</v>
      </c>
      <c r="G155" s="9">
        <v>0</v>
      </c>
      <c r="H155" s="5" t="str">
        <f t="shared" ref="H155:H159" si="62">IF($B155="N/A","N/A",IF(G155&lt;0,"No","Yes"))</f>
        <v>N/A</v>
      </c>
      <c r="I155" s="8">
        <v>-100</v>
      </c>
      <c r="J155" s="8" t="s">
        <v>1750</v>
      </c>
      <c r="K155" s="25" t="s">
        <v>734</v>
      </c>
      <c r="L155" s="85" t="str">
        <f>IF(J155="Div by 0", "N/A", IF(OR(J155="N/A",K155="N/A"),"N/A", IF(J155&gt;VALUE(MID(K155,1,2)), "No", IF(J155&lt;-1*VALUE(MID(K155,1,2)), "No", "Yes"))))</f>
        <v>N/A</v>
      </c>
    </row>
    <row r="156" spans="1:12" x14ac:dyDescent="0.25">
      <c r="A156" s="108" t="s">
        <v>536</v>
      </c>
      <c r="B156" s="3" t="s">
        <v>213</v>
      </c>
      <c r="C156" s="9">
        <v>1.0124540812</v>
      </c>
      <c r="D156" s="5" t="str">
        <f t="shared" si="60"/>
        <v>N/A</v>
      </c>
      <c r="E156" s="9">
        <v>0</v>
      </c>
      <c r="F156" s="5" t="str">
        <f t="shared" si="61"/>
        <v>N/A</v>
      </c>
      <c r="G156" s="9">
        <v>0</v>
      </c>
      <c r="H156" s="5" t="str">
        <f t="shared" si="62"/>
        <v>N/A</v>
      </c>
      <c r="I156" s="8">
        <v>-100</v>
      </c>
      <c r="J156" s="8" t="s">
        <v>1750</v>
      </c>
      <c r="K156" s="3" t="s">
        <v>734</v>
      </c>
      <c r="L156" s="85" t="str">
        <f t="shared" ref="L156:L159" si="63">IF(J156="Div by 0", "N/A", IF(OR(J156="N/A",K156="N/A"),"N/A", IF(J156&gt;VALUE(MID(K156,1,2)), "No", IF(J156&lt;-1*VALUE(MID(K156,1,2)), "No", "Yes"))))</f>
        <v>N/A</v>
      </c>
    </row>
    <row r="157" spans="1:12" ht="25" x14ac:dyDescent="0.25">
      <c r="A157" s="108" t="s">
        <v>537</v>
      </c>
      <c r="B157" s="3" t="s">
        <v>213</v>
      </c>
      <c r="C157" s="9">
        <v>5.5356838700000001E-2</v>
      </c>
      <c r="D157" s="5" t="str">
        <f t="shared" si="60"/>
        <v>N/A</v>
      </c>
      <c r="E157" s="9">
        <v>0</v>
      </c>
      <c r="F157" s="5" t="str">
        <f t="shared" si="61"/>
        <v>N/A</v>
      </c>
      <c r="G157" s="9">
        <v>0</v>
      </c>
      <c r="H157" s="5" t="str">
        <f t="shared" si="62"/>
        <v>N/A</v>
      </c>
      <c r="I157" s="8">
        <v>-100</v>
      </c>
      <c r="J157" s="8" t="s">
        <v>1750</v>
      </c>
      <c r="K157" s="3" t="s">
        <v>734</v>
      </c>
      <c r="L157" s="85" t="str">
        <f t="shared" si="63"/>
        <v>N/A</v>
      </c>
    </row>
    <row r="158" spans="1:12" x14ac:dyDescent="0.25">
      <c r="A158" s="108" t="s">
        <v>538</v>
      </c>
      <c r="B158" s="3" t="s">
        <v>213</v>
      </c>
      <c r="C158" s="9">
        <v>0</v>
      </c>
      <c r="D158" s="5" t="str">
        <f t="shared" si="60"/>
        <v>N/A</v>
      </c>
      <c r="E158" s="9">
        <v>0</v>
      </c>
      <c r="F158" s="5" t="str">
        <f t="shared" si="61"/>
        <v>N/A</v>
      </c>
      <c r="G158" s="9">
        <v>0</v>
      </c>
      <c r="H158" s="5" t="str">
        <f t="shared" si="62"/>
        <v>N/A</v>
      </c>
      <c r="I158" s="8" t="s">
        <v>1750</v>
      </c>
      <c r="J158" s="8" t="s">
        <v>1750</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1750</v>
      </c>
      <c r="J159" s="8" t="s">
        <v>1750</v>
      </c>
      <c r="K159" s="3" t="s">
        <v>734</v>
      </c>
      <c r="L159" s="85" t="str">
        <f t="shared" si="63"/>
        <v>N/A</v>
      </c>
    </row>
    <row r="160" spans="1:12" ht="25" x14ac:dyDescent="0.25">
      <c r="A160" s="116" t="s">
        <v>540</v>
      </c>
      <c r="B160" s="25" t="s">
        <v>213</v>
      </c>
      <c r="C160" s="1">
        <v>22.06</v>
      </c>
      <c r="D160" s="7" t="str">
        <f t="shared" si="56"/>
        <v>N/A</v>
      </c>
      <c r="E160" s="1">
        <v>0</v>
      </c>
      <c r="F160" s="7" t="str">
        <f t="shared" si="57"/>
        <v>N/A</v>
      </c>
      <c r="G160" s="1">
        <v>0</v>
      </c>
      <c r="H160" s="7" t="str">
        <f t="shared" si="58"/>
        <v>N/A</v>
      </c>
      <c r="I160" s="8">
        <v>-100</v>
      </c>
      <c r="J160" s="8" t="s">
        <v>1750</v>
      </c>
      <c r="K160" s="25" t="s">
        <v>734</v>
      </c>
      <c r="L160" s="85" t="str">
        <f t="shared" si="59"/>
        <v>N/A</v>
      </c>
    </row>
    <row r="161" spans="1:12" x14ac:dyDescent="0.25">
      <c r="A161" s="116" t="s">
        <v>541</v>
      </c>
      <c r="B161" s="25" t="s">
        <v>213</v>
      </c>
      <c r="C161" s="10">
        <v>10</v>
      </c>
      <c r="D161" s="7" t="str">
        <f t="shared" si="56"/>
        <v>N/A</v>
      </c>
      <c r="E161" s="10">
        <v>0</v>
      </c>
      <c r="F161" s="7" t="str">
        <f t="shared" si="57"/>
        <v>N/A</v>
      </c>
      <c r="G161" s="10">
        <v>0</v>
      </c>
      <c r="H161" s="7" t="str">
        <f t="shared" si="58"/>
        <v>N/A</v>
      </c>
      <c r="I161" s="8">
        <v>-100</v>
      </c>
      <c r="J161" s="8" t="s">
        <v>1750</v>
      </c>
      <c r="K161" s="25" t="s">
        <v>734</v>
      </c>
      <c r="L161" s="85" t="str">
        <f t="shared" si="59"/>
        <v>N/A</v>
      </c>
    </row>
    <row r="162" spans="1:12" x14ac:dyDescent="0.25">
      <c r="A162" s="116" t="s">
        <v>1262</v>
      </c>
      <c r="B162" s="25" t="s">
        <v>213</v>
      </c>
      <c r="C162" s="10">
        <v>7.9365079399999997E-2</v>
      </c>
      <c r="D162" s="7" t="str">
        <f t="shared" si="56"/>
        <v>N/A</v>
      </c>
      <c r="E162" s="10" t="s">
        <v>1750</v>
      </c>
      <c r="F162" s="7" t="str">
        <f t="shared" si="57"/>
        <v>N/A</v>
      </c>
      <c r="G162" s="10" t="s">
        <v>1750</v>
      </c>
      <c r="H162" s="7" t="str">
        <f t="shared" si="58"/>
        <v>N/A</v>
      </c>
      <c r="I162" s="8" t="s">
        <v>1750</v>
      </c>
      <c r="J162" s="8" t="s">
        <v>1750</v>
      </c>
      <c r="K162" s="25" t="s">
        <v>734</v>
      </c>
      <c r="L162" s="85" t="str">
        <f t="shared" si="59"/>
        <v>N/A</v>
      </c>
    </row>
    <row r="163" spans="1:12" ht="25" x14ac:dyDescent="0.25">
      <c r="A163" s="116" t="s">
        <v>1263</v>
      </c>
      <c r="B163" s="25" t="s">
        <v>213</v>
      </c>
      <c r="C163" s="10">
        <v>8.8495575199999996E-2</v>
      </c>
      <c r="D163" s="7" t="str">
        <f t="shared" si="56"/>
        <v>N/A</v>
      </c>
      <c r="E163" s="10" t="s">
        <v>1750</v>
      </c>
      <c r="F163" s="7" t="str">
        <f t="shared" si="57"/>
        <v>N/A</v>
      </c>
      <c r="G163" s="10" t="s">
        <v>1750</v>
      </c>
      <c r="H163" s="7" t="str">
        <f t="shared" si="58"/>
        <v>N/A</v>
      </c>
      <c r="I163" s="8" t="s">
        <v>1750</v>
      </c>
      <c r="J163" s="8" t="s">
        <v>1750</v>
      </c>
      <c r="K163" s="25" t="s">
        <v>734</v>
      </c>
      <c r="L163" s="85" t="str">
        <f t="shared" si="59"/>
        <v>N/A</v>
      </c>
    </row>
    <row r="164" spans="1:12" ht="25" x14ac:dyDescent="0.25">
      <c r="A164" s="116" t="s">
        <v>1264</v>
      </c>
      <c r="B164" s="25" t="s">
        <v>213</v>
      </c>
      <c r="C164" s="10">
        <v>0</v>
      </c>
      <c r="D164" s="7" t="str">
        <f t="shared" si="56"/>
        <v>N/A</v>
      </c>
      <c r="E164" s="10" t="s">
        <v>1750</v>
      </c>
      <c r="F164" s="7" t="str">
        <f t="shared" si="57"/>
        <v>N/A</v>
      </c>
      <c r="G164" s="10" t="s">
        <v>1750</v>
      </c>
      <c r="H164" s="7" t="str">
        <f t="shared" si="58"/>
        <v>N/A</v>
      </c>
      <c r="I164" s="8" t="s">
        <v>1750</v>
      </c>
      <c r="J164" s="8" t="s">
        <v>1750</v>
      </c>
      <c r="K164" s="25" t="s">
        <v>734</v>
      </c>
      <c r="L164" s="85" t="str">
        <f t="shared" si="59"/>
        <v>N/A</v>
      </c>
    </row>
    <row r="165" spans="1:12" ht="25" x14ac:dyDescent="0.25">
      <c r="A165" s="116" t="s">
        <v>1265</v>
      </c>
      <c r="B165" s="25" t="s">
        <v>213</v>
      </c>
      <c r="C165" s="10" t="s">
        <v>1750</v>
      </c>
      <c r="D165" s="7" t="str">
        <f t="shared" si="56"/>
        <v>N/A</v>
      </c>
      <c r="E165" s="10" t="s">
        <v>1750</v>
      </c>
      <c r="F165" s="7" t="str">
        <f t="shared" si="57"/>
        <v>N/A</v>
      </c>
      <c r="G165" s="10" t="s">
        <v>1750</v>
      </c>
      <c r="H165" s="7" t="str">
        <f t="shared" si="58"/>
        <v>N/A</v>
      </c>
      <c r="I165" s="8" t="s">
        <v>1750</v>
      </c>
      <c r="J165" s="8" t="s">
        <v>1750</v>
      </c>
      <c r="K165" s="25" t="s">
        <v>734</v>
      </c>
      <c r="L165" s="85" t="str">
        <f t="shared" si="59"/>
        <v>N/A</v>
      </c>
    </row>
    <row r="166" spans="1:12" ht="25" x14ac:dyDescent="0.25">
      <c r="A166" s="116" t="s">
        <v>1266</v>
      </c>
      <c r="B166" s="25" t="s">
        <v>213</v>
      </c>
      <c r="C166" s="10" t="s">
        <v>1750</v>
      </c>
      <c r="D166" s="7" t="str">
        <f t="shared" si="56"/>
        <v>N/A</v>
      </c>
      <c r="E166" s="10" t="s">
        <v>1750</v>
      </c>
      <c r="F166" s="7" t="str">
        <f t="shared" si="57"/>
        <v>N/A</v>
      </c>
      <c r="G166" s="10" t="s">
        <v>1750</v>
      </c>
      <c r="H166" s="7" t="str">
        <f t="shared" si="58"/>
        <v>N/A</v>
      </c>
      <c r="I166" s="8" t="s">
        <v>1750</v>
      </c>
      <c r="J166" s="8" t="s">
        <v>1750</v>
      </c>
      <c r="K166" s="25" t="s">
        <v>734</v>
      </c>
      <c r="L166" s="85" t="str">
        <f t="shared" si="59"/>
        <v>N/A</v>
      </c>
    </row>
    <row r="167" spans="1:12" x14ac:dyDescent="0.25">
      <c r="A167" s="142" t="s">
        <v>542</v>
      </c>
      <c r="B167" s="21" t="s">
        <v>213</v>
      </c>
      <c r="C167" s="26">
        <v>9760166</v>
      </c>
      <c r="D167" s="7" t="str">
        <f t="shared" si="56"/>
        <v>N/A</v>
      </c>
      <c r="E167" s="26">
        <v>0</v>
      </c>
      <c r="F167" s="7" t="str">
        <f t="shared" si="57"/>
        <v>N/A</v>
      </c>
      <c r="G167" s="26">
        <v>0</v>
      </c>
      <c r="H167" s="7" t="str">
        <f t="shared" si="58"/>
        <v>N/A</v>
      </c>
      <c r="I167" s="8">
        <v>-100</v>
      </c>
      <c r="J167" s="8" t="s">
        <v>1750</v>
      </c>
      <c r="K167" s="25" t="s">
        <v>734</v>
      </c>
      <c r="L167" s="85" t="str">
        <f t="shared" si="59"/>
        <v>N/A</v>
      </c>
    </row>
    <row r="168" spans="1:12" x14ac:dyDescent="0.25">
      <c r="A168" s="142" t="s">
        <v>1267</v>
      </c>
      <c r="B168" s="21" t="s">
        <v>213</v>
      </c>
      <c r="C168" s="26">
        <v>77461.634921000004</v>
      </c>
      <c r="D168" s="7" t="str">
        <f t="shared" si="56"/>
        <v>N/A</v>
      </c>
      <c r="E168" s="26" t="s">
        <v>1750</v>
      </c>
      <c r="F168" s="7" t="str">
        <f t="shared" si="57"/>
        <v>N/A</v>
      </c>
      <c r="G168" s="26" t="s">
        <v>1750</v>
      </c>
      <c r="H168" s="7" t="str">
        <f t="shared" si="58"/>
        <v>N/A</v>
      </c>
      <c r="I168" s="8" t="s">
        <v>1750</v>
      </c>
      <c r="J168" s="8" t="s">
        <v>1750</v>
      </c>
      <c r="K168" s="25" t="s">
        <v>734</v>
      </c>
      <c r="L168" s="85" t="str">
        <f t="shared" si="59"/>
        <v>N/A</v>
      </c>
    </row>
    <row r="169" spans="1:12" ht="25" x14ac:dyDescent="0.25">
      <c r="A169" s="142" t="s">
        <v>1268</v>
      </c>
      <c r="B169" s="25" t="s">
        <v>213</v>
      </c>
      <c r="C169" s="10">
        <v>82367.079645999998</v>
      </c>
      <c r="D169" s="7" t="str">
        <f t="shared" si="56"/>
        <v>N/A</v>
      </c>
      <c r="E169" s="10" t="s">
        <v>1750</v>
      </c>
      <c r="F169" s="7" t="str">
        <f t="shared" si="57"/>
        <v>N/A</v>
      </c>
      <c r="G169" s="10" t="s">
        <v>1750</v>
      </c>
      <c r="H169" s="7" t="str">
        <f t="shared" si="58"/>
        <v>N/A</v>
      </c>
      <c r="I169" s="8" t="s">
        <v>1750</v>
      </c>
      <c r="J169" s="8" t="s">
        <v>1750</v>
      </c>
      <c r="K169" s="25" t="s">
        <v>734</v>
      </c>
      <c r="L169" s="85" t="str">
        <f t="shared" si="59"/>
        <v>N/A</v>
      </c>
    </row>
    <row r="170" spans="1:12" ht="25" x14ac:dyDescent="0.25">
      <c r="A170" s="142" t="s">
        <v>1269</v>
      </c>
      <c r="B170" s="25" t="s">
        <v>213</v>
      </c>
      <c r="C170" s="10">
        <v>34822</v>
      </c>
      <c r="D170" s="7" t="str">
        <f t="shared" si="56"/>
        <v>N/A</v>
      </c>
      <c r="E170" s="10" t="s">
        <v>1750</v>
      </c>
      <c r="F170" s="7" t="str">
        <f t="shared" si="57"/>
        <v>N/A</v>
      </c>
      <c r="G170" s="10" t="s">
        <v>1750</v>
      </c>
      <c r="H170" s="7" t="str">
        <f t="shared" si="58"/>
        <v>N/A</v>
      </c>
      <c r="I170" s="8" t="s">
        <v>1750</v>
      </c>
      <c r="J170" s="8" t="s">
        <v>1750</v>
      </c>
      <c r="K170" s="25" t="s">
        <v>734</v>
      </c>
      <c r="L170" s="85" t="str">
        <f t="shared" si="59"/>
        <v>N/A</v>
      </c>
    </row>
    <row r="171" spans="1:12" ht="25" x14ac:dyDescent="0.25">
      <c r="A171" s="142" t="s">
        <v>1270</v>
      </c>
      <c r="B171" s="25" t="s">
        <v>213</v>
      </c>
      <c r="C171" s="10" t="s">
        <v>1750</v>
      </c>
      <c r="D171" s="7" t="str">
        <f t="shared" si="56"/>
        <v>N/A</v>
      </c>
      <c r="E171" s="10" t="s">
        <v>1750</v>
      </c>
      <c r="F171" s="7" t="str">
        <f t="shared" si="57"/>
        <v>N/A</v>
      </c>
      <c r="G171" s="10" t="s">
        <v>1750</v>
      </c>
      <c r="H171" s="7" t="str">
        <f t="shared" si="58"/>
        <v>N/A</v>
      </c>
      <c r="I171" s="8" t="s">
        <v>1750</v>
      </c>
      <c r="J171" s="8" t="s">
        <v>1750</v>
      </c>
      <c r="K171" s="25" t="s">
        <v>734</v>
      </c>
      <c r="L171" s="85" t="str">
        <f t="shared" si="59"/>
        <v>N/A</v>
      </c>
    </row>
    <row r="172" spans="1:12" ht="25" x14ac:dyDescent="0.25">
      <c r="A172" s="142" t="s">
        <v>1271</v>
      </c>
      <c r="B172" s="25" t="s">
        <v>213</v>
      </c>
      <c r="C172" s="10" t="s">
        <v>1750</v>
      </c>
      <c r="D172" s="7" t="str">
        <f t="shared" si="56"/>
        <v>N/A</v>
      </c>
      <c r="E172" s="10" t="s">
        <v>1750</v>
      </c>
      <c r="F172" s="7" t="str">
        <f t="shared" si="57"/>
        <v>N/A</v>
      </c>
      <c r="G172" s="10" t="s">
        <v>1750</v>
      </c>
      <c r="H172" s="7" t="str">
        <f t="shared" si="58"/>
        <v>N/A</v>
      </c>
      <c r="I172" s="8" t="s">
        <v>1750</v>
      </c>
      <c r="J172" s="8" t="s">
        <v>1750</v>
      </c>
      <c r="K172" s="25" t="s">
        <v>734</v>
      </c>
      <c r="L172" s="85" t="str">
        <f t="shared" si="59"/>
        <v>N/A</v>
      </c>
    </row>
    <row r="173" spans="1:12" ht="25" x14ac:dyDescent="0.25">
      <c r="A173" s="108" t="s">
        <v>543</v>
      </c>
      <c r="B173" s="76" t="s">
        <v>213</v>
      </c>
      <c r="C173" s="77">
        <v>49854</v>
      </c>
      <c r="D173" s="72" t="str">
        <f>IF($B173="N/A","N/A",IF(C173&gt;10,"No",IF(C173&lt;-10,"No","Yes")))</f>
        <v>N/A</v>
      </c>
      <c r="E173" s="77">
        <v>0</v>
      </c>
      <c r="F173" s="72" t="str">
        <f>IF($B173="N/A","N/A",IF(E173&gt;10,"No",IF(E173&lt;-10,"No","Yes")))</f>
        <v>N/A</v>
      </c>
      <c r="G173" s="77">
        <v>0</v>
      </c>
      <c r="H173" s="72" t="str">
        <f>IF($B173="N/A","N/A",IF(G173&gt;10,"No",IF(G173&lt;-10,"No","Yes")))</f>
        <v>N/A</v>
      </c>
      <c r="I173" s="73">
        <v>-100</v>
      </c>
      <c r="J173" s="73" t="s">
        <v>1750</v>
      </c>
      <c r="K173" s="74" t="s">
        <v>734</v>
      </c>
      <c r="L173" s="87" t="str">
        <f>IF(J173="Div by 0", "N/A", IF(K173="N/A","N/A", IF(J173&gt;VALUE(MID(K173,1,2)), "No", IF(J173&lt;-1*VALUE(MID(K173,1,2)), "No", "Yes"))))</f>
        <v>N/A</v>
      </c>
    </row>
    <row r="174" spans="1:12" ht="25" x14ac:dyDescent="0.25">
      <c r="A174" s="108" t="s">
        <v>1272</v>
      </c>
      <c r="B174" s="25" t="s">
        <v>213</v>
      </c>
      <c r="C174" s="10">
        <v>1263103</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v>-100</v>
      </c>
      <c r="J174" s="8" t="s">
        <v>1750</v>
      </c>
      <c r="K174" s="25" t="s">
        <v>734</v>
      </c>
      <c r="L174" s="85" t="str">
        <f t="shared" ref="L174:L181" si="67">IF(J174="Div by 0", "N/A", IF(K174="N/A","N/A", IF(J174&gt;VALUE(MID(K174,1,2)), "No", IF(J174&lt;-1*VALUE(MID(K174,1,2)), "No", "Yes"))))</f>
        <v>N/A</v>
      </c>
    </row>
    <row r="175" spans="1:12" ht="25" x14ac:dyDescent="0.25">
      <c r="A175" s="108" t="s">
        <v>544</v>
      </c>
      <c r="B175" s="25" t="s">
        <v>213</v>
      </c>
      <c r="C175" s="10">
        <v>36810</v>
      </c>
      <c r="D175" s="7" t="str">
        <f t="shared" si="64"/>
        <v>N/A</v>
      </c>
      <c r="E175" s="10">
        <v>0</v>
      </c>
      <c r="F175" s="7" t="str">
        <f t="shared" si="65"/>
        <v>N/A</v>
      </c>
      <c r="G175" s="10">
        <v>0</v>
      </c>
      <c r="H175" s="7" t="str">
        <f t="shared" si="66"/>
        <v>N/A</v>
      </c>
      <c r="I175" s="8">
        <v>-100</v>
      </c>
      <c r="J175" s="8" t="s">
        <v>1750</v>
      </c>
      <c r="K175" s="25" t="s">
        <v>734</v>
      </c>
      <c r="L175" s="85" t="str">
        <f t="shared" si="67"/>
        <v>N/A</v>
      </c>
    </row>
    <row r="176" spans="1:12" ht="25" x14ac:dyDescent="0.25">
      <c r="A176" s="108" t="s">
        <v>509</v>
      </c>
      <c r="B176" s="25" t="s">
        <v>213</v>
      </c>
      <c r="C176" s="10">
        <v>8410399</v>
      </c>
      <c r="D176" s="7" t="str">
        <f t="shared" si="64"/>
        <v>N/A</v>
      </c>
      <c r="E176" s="10">
        <v>0</v>
      </c>
      <c r="F176" s="7" t="str">
        <f t="shared" si="65"/>
        <v>N/A</v>
      </c>
      <c r="G176" s="10">
        <v>0</v>
      </c>
      <c r="H176" s="7" t="str">
        <f t="shared" si="66"/>
        <v>N/A</v>
      </c>
      <c r="I176" s="8">
        <v>-100</v>
      </c>
      <c r="J176" s="8" t="s">
        <v>1750</v>
      </c>
      <c r="K176" s="25" t="s">
        <v>734</v>
      </c>
      <c r="L176" s="85" t="str">
        <f t="shared" si="67"/>
        <v>N/A</v>
      </c>
    </row>
    <row r="177" spans="1:12" ht="25" x14ac:dyDescent="0.25">
      <c r="A177" s="108" t="s">
        <v>510</v>
      </c>
      <c r="B177" s="25" t="s">
        <v>213</v>
      </c>
      <c r="C177" s="10">
        <v>395.66666666999998</v>
      </c>
      <c r="D177" s="7" t="str">
        <f t="shared" si="64"/>
        <v>N/A</v>
      </c>
      <c r="E177" s="10" t="s">
        <v>1750</v>
      </c>
      <c r="F177" s="7" t="str">
        <f t="shared" si="65"/>
        <v>N/A</v>
      </c>
      <c r="G177" s="10" t="s">
        <v>1750</v>
      </c>
      <c r="H177" s="7" t="str">
        <f t="shared" si="66"/>
        <v>N/A</v>
      </c>
      <c r="I177" s="8" t="s">
        <v>1750</v>
      </c>
      <c r="J177" s="8" t="s">
        <v>1750</v>
      </c>
      <c r="K177" s="25" t="s">
        <v>734</v>
      </c>
      <c r="L177" s="85" t="str">
        <f t="shared" si="67"/>
        <v>N/A</v>
      </c>
    </row>
    <row r="178" spans="1:12" ht="25" x14ac:dyDescent="0.25">
      <c r="A178" s="108" t="s">
        <v>1273</v>
      </c>
      <c r="B178" s="21" t="s">
        <v>213</v>
      </c>
      <c r="C178" s="26">
        <v>10024.626984</v>
      </c>
      <c r="D178" s="7" t="str">
        <f t="shared" si="64"/>
        <v>N/A</v>
      </c>
      <c r="E178" s="26" t="s">
        <v>1750</v>
      </c>
      <c r="F178" s="7" t="str">
        <f t="shared" si="65"/>
        <v>N/A</v>
      </c>
      <c r="G178" s="26" t="s">
        <v>1750</v>
      </c>
      <c r="H178" s="7" t="str">
        <f t="shared" si="66"/>
        <v>N/A</v>
      </c>
      <c r="I178" s="8" t="s">
        <v>1750</v>
      </c>
      <c r="J178" s="8" t="s">
        <v>1750</v>
      </c>
      <c r="K178" s="25" t="s">
        <v>734</v>
      </c>
      <c r="L178" s="85" t="str">
        <f t="shared" si="67"/>
        <v>N/A</v>
      </c>
    </row>
    <row r="179" spans="1:12" ht="25" x14ac:dyDescent="0.25">
      <c r="A179" s="108" t="s">
        <v>511</v>
      </c>
      <c r="B179" s="21" t="s">
        <v>213</v>
      </c>
      <c r="C179" s="26">
        <v>292.14285713999999</v>
      </c>
      <c r="D179" s="7" t="str">
        <f t="shared" si="64"/>
        <v>N/A</v>
      </c>
      <c r="E179" s="26" t="s">
        <v>1750</v>
      </c>
      <c r="F179" s="7" t="str">
        <f t="shared" si="65"/>
        <v>N/A</v>
      </c>
      <c r="G179" s="26" t="s">
        <v>1750</v>
      </c>
      <c r="H179" s="7" t="str">
        <f t="shared" si="66"/>
        <v>N/A</v>
      </c>
      <c r="I179" s="8" t="s">
        <v>1750</v>
      </c>
      <c r="J179" s="8" t="s">
        <v>1750</v>
      </c>
      <c r="K179" s="25" t="s">
        <v>734</v>
      </c>
      <c r="L179" s="85" t="str">
        <f t="shared" si="67"/>
        <v>N/A</v>
      </c>
    </row>
    <row r="180" spans="1:12" ht="25" x14ac:dyDescent="0.25">
      <c r="A180" s="108" t="s">
        <v>512</v>
      </c>
      <c r="B180" s="21" t="s">
        <v>213</v>
      </c>
      <c r="C180" s="26">
        <v>66749.198413000006</v>
      </c>
      <c r="D180" s="7" t="str">
        <f t="shared" si="64"/>
        <v>N/A</v>
      </c>
      <c r="E180" s="26" t="s">
        <v>1750</v>
      </c>
      <c r="F180" s="7" t="str">
        <f t="shared" si="65"/>
        <v>N/A</v>
      </c>
      <c r="G180" s="26" t="s">
        <v>1750</v>
      </c>
      <c r="H180" s="7" t="str">
        <f t="shared" si="66"/>
        <v>N/A</v>
      </c>
      <c r="I180" s="8" t="s">
        <v>1750</v>
      </c>
      <c r="J180" s="8" t="s">
        <v>1750</v>
      </c>
      <c r="K180" s="25" t="s">
        <v>734</v>
      </c>
      <c r="L180" s="85" t="str">
        <f t="shared" si="67"/>
        <v>N/A</v>
      </c>
    </row>
    <row r="181" spans="1:12" ht="25" x14ac:dyDescent="0.25">
      <c r="A181" s="108" t="s">
        <v>1624</v>
      </c>
      <c r="B181" s="25" t="s">
        <v>213</v>
      </c>
      <c r="C181" s="9">
        <v>0</v>
      </c>
      <c r="D181" s="7" t="str">
        <f t="shared" si="64"/>
        <v>N/A</v>
      </c>
      <c r="E181" s="9" t="s">
        <v>1750</v>
      </c>
      <c r="F181" s="7" t="str">
        <f t="shared" si="65"/>
        <v>N/A</v>
      </c>
      <c r="G181" s="9" t="s">
        <v>1750</v>
      </c>
      <c r="H181" s="7" t="str">
        <f t="shared" si="66"/>
        <v>N/A</v>
      </c>
      <c r="I181" s="8" t="s">
        <v>1750</v>
      </c>
      <c r="J181" s="8" t="s">
        <v>1750</v>
      </c>
      <c r="K181" s="25" t="s">
        <v>734</v>
      </c>
      <c r="L181" s="85" t="str">
        <f t="shared" si="67"/>
        <v>N/A</v>
      </c>
    </row>
    <row r="182" spans="1:12" ht="25" x14ac:dyDescent="0.25">
      <c r="A182" s="108" t="s">
        <v>1625</v>
      </c>
      <c r="B182" s="78" t="s">
        <v>213</v>
      </c>
      <c r="C182" s="79">
        <v>0</v>
      </c>
      <c r="D182" s="75" t="str">
        <f t="shared" ref="D182" si="68">IF($B182="N/A","N/A",IF(C182&lt;0,"No","Yes"))</f>
        <v>N/A</v>
      </c>
      <c r="E182" s="79" t="s">
        <v>1750</v>
      </c>
      <c r="F182" s="75" t="str">
        <f t="shared" ref="F182" si="69">IF($B182="N/A","N/A",IF(E182&lt;0,"No","Yes"))</f>
        <v>N/A</v>
      </c>
      <c r="G182" s="79" t="s">
        <v>1750</v>
      </c>
      <c r="H182" s="75" t="str">
        <f t="shared" ref="H182" si="70">IF($B182="N/A","N/A",IF(G182&lt;0,"No","Yes"))</f>
        <v>N/A</v>
      </c>
      <c r="I182" s="73" t="s">
        <v>1750</v>
      </c>
      <c r="J182" s="73" t="s">
        <v>1750</v>
      </c>
      <c r="K182" s="78" t="s">
        <v>734</v>
      </c>
      <c r="L182" s="87" t="str">
        <f t="shared" ref="L182" si="71">IF(J182="Div by 0", "N/A", IF(OR(J182="N/A",K182="N/A"),"N/A", IF(J182&gt;VALUE(MID(K182,1,2)), "No", IF(J182&lt;-1*VALUE(MID(K182,1,2)), "No", "Yes"))))</f>
        <v>N/A</v>
      </c>
    </row>
    <row r="183" spans="1:12" ht="25" x14ac:dyDescent="0.25">
      <c r="A183" s="108" t="s">
        <v>1626</v>
      </c>
      <c r="B183" s="3" t="s">
        <v>213</v>
      </c>
      <c r="C183" s="9">
        <v>0</v>
      </c>
      <c r="D183" s="5" t="str">
        <f t="shared" ref="D183:D185" si="72">IF($B183="N/A","N/A",IF(C183&lt;0,"No","Yes"))</f>
        <v>N/A</v>
      </c>
      <c r="E183" s="9" t="s">
        <v>1750</v>
      </c>
      <c r="F183" s="5" t="str">
        <f t="shared" ref="F183:F185" si="73">IF($B183="N/A","N/A",IF(E183&lt;0,"No","Yes"))</f>
        <v>N/A</v>
      </c>
      <c r="G183" s="9" t="s">
        <v>1750</v>
      </c>
      <c r="H183" s="5" t="str">
        <f t="shared" ref="H183:H185" si="74">IF($B183="N/A","N/A",IF(G183&lt;0,"No","Yes"))</f>
        <v>N/A</v>
      </c>
      <c r="I183" s="8" t="s">
        <v>1750</v>
      </c>
      <c r="J183" s="8" t="s">
        <v>1750</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1750</v>
      </c>
      <c r="D184" s="5" t="str">
        <f t="shared" si="72"/>
        <v>N/A</v>
      </c>
      <c r="E184" s="9" t="s">
        <v>1750</v>
      </c>
      <c r="F184" s="5" t="str">
        <f t="shared" si="73"/>
        <v>N/A</v>
      </c>
      <c r="G184" s="9" t="s">
        <v>1750</v>
      </c>
      <c r="H184" s="5" t="str">
        <f t="shared" si="74"/>
        <v>N/A</v>
      </c>
      <c r="I184" s="8" t="s">
        <v>1750</v>
      </c>
      <c r="J184" s="8" t="s">
        <v>1750</v>
      </c>
      <c r="K184" s="3" t="s">
        <v>734</v>
      </c>
      <c r="L184" s="85" t="str">
        <f t="shared" si="75"/>
        <v>N/A</v>
      </c>
    </row>
    <row r="185" spans="1:12" ht="25" x14ac:dyDescent="0.25">
      <c r="A185" s="108" t="s">
        <v>1628</v>
      </c>
      <c r="B185" s="3" t="s">
        <v>213</v>
      </c>
      <c r="C185" s="9" t="s">
        <v>1750</v>
      </c>
      <c r="D185" s="5" t="str">
        <f t="shared" si="72"/>
        <v>N/A</v>
      </c>
      <c r="E185" s="9" t="s">
        <v>1750</v>
      </c>
      <c r="F185" s="5" t="str">
        <f t="shared" si="73"/>
        <v>N/A</v>
      </c>
      <c r="G185" s="9" t="s">
        <v>1750</v>
      </c>
      <c r="H185" s="5" t="str">
        <f t="shared" si="74"/>
        <v>N/A</v>
      </c>
      <c r="I185" s="8" t="s">
        <v>1750</v>
      </c>
      <c r="J185" s="8" t="s">
        <v>1750</v>
      </c>
      <c r="K185" s="3" t="s">
        <v>734</v>
      </c>
      <c r="L185" s="85" t="str">
        <f t="shared" si="75"/>
        <v>N/A</v>
      </c>
    </row>
    <row r="186" spans="1:12" ht="25" x14ac:dyDescent="0.25">
      <c r="A186" s="108" t="s">
        <v>1630</v>
      </c>
      <c r="B186" s="74" t="s">
        <v>213</v>
      </c>
      <c r="C186" s="79">
        <v>0</v>
      </c>
      <c r="D186" s="72" t="str">
        <f>IF($B186="N/A","N/A",IF(C186&gt;10,"No",IF(C186&lt;-10,"No","Yes")))</f>
        <v>N/A</v>
      </c>
      <c r="E186" s="79" t="s">
        <v>1750</v>
      </c>
      <c r="F186" s="72" t="str">
        <f>IF($B186="N/A","N/A",IF(E186&gt;10,"No",IF(E186&lt;-10,"No","Yes")))</f>
        <v>N/A</v>
      </c>
      <c r="G186" s="79" t="s">
        <v>1750</v>
      </c>
      <c r="H186" s="72" t="str">
        <f>IF($B186="N/A","N/A",IF(G186&gt;10,"No",IF(G186&lt;-10,"No","Yes")))</f>
        <v>N/A</v>
      </c>
      <c r="I186" s="73" t="s">
        <v>1750</v>
      </c>
      <c r="J186" s="73" t="s">
        <v>1750</v>
      </c>
      <c r="K186" s="74" t="s">
        <v>734</v>
      </c>
      <c r="L186" s="85" t="str">
        <f t="shared" si="75"/>
        <v>N/A</v>
      </c>
    </row>
    <row r="187" spans="1:12" ht="25" x14ac:dyDescent="0.25">
      <c r="A187" s="108" t="s">
        <v>1631</v>
      </c>
      <c r="B187" s="21" t="s">
        <v>213</v>
      </c>
      <c r="C187" s="9">
        <v>0</v>
      </c>
      <c r="D187" s="7" t="str">
        <f t="shared" ref="D187:D213" si="76">IF($B187="N/A","N/A",IF(C187&gt;10,"No",IF(C187&lt;-10,"No","Yes")))</f>
        <v>N/A</v>
      </c>
      <c r="E187" s="9" t="s">
        <v>1750</v>
      </c>
      <c r="F187" s="7" t="str">
        <f t="shared" ref="F187:F213" si="77">IF($B187="N/A","N/A",IF(E187&gt;10,"No",IF(E187&lt;-10,"No","Yes")))</f>
        <v>N/A</v>
      </c>
      <c r="G187" s="9" t="s">
        <v>1750</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v>0</v>
      </c>
      <c r="D188" s="7" t="str">
        <f t="shared" si="76"/>
        <v>N/A</v>
      </c>
      <c r="E188" s="9" t="s">
        <v>1750</v>
      </c>
      <c r="F188" s="7" t="str">
        <f t="shared" si="77"/>
        <v>N/A</v>
      </c>
      <c r="G188" s="9" t="s">
        <v>1750</v>
      </c>
      <c r="H188" s="7" t="str">
        <f t="shared" si="78"/>
        <v>N/A</v>
      </c>
      <c r="I188" s="8" t="s">
        <v>1750</v>
      </c>
      <c r="J188" s="8" t="s">
        <v>1750</v>
      </c>
      <c r="K188" s="25" t="s">
        <v>734</v>
      </c>
      <c r="L188" s="85" t="str">
        <f t="shared" si="75"/>
        <v>N/A</v>
      </c>
    </row>
    <row r="189" spans="1:12" ht="25" x14ac:dyDescent="0.25">
      <c r="A189" s="108" t="s">
        <v>1633</v>
      </c>
      <c r="B189" s="21" t="s">
        <v>213</v>
      </c>
      <c r="C189" s="9">
        <v>0</v>
      </c>
      <c r="D189" s="7" t="str">
        <f t="shared" si="76"/>
        <v>N/A</v>
      </c>
      <c r="E189" s="9" t="s">
        <v>1750</v>
      </c>
      <c r="F189" s="7" t="str">
        <f t="shared" si="77"/>
        <v>N/A</v>
      </c>
      <c r="G189" s="9" t="s">
        <v>1750</v>
      </c>
      <c r="H189" s="7" t="str">
        <f t="shared" si="78"/>
        <v>N/A</v>
      </c>
      <c r="I189" s="8" t="s">
        <v>1750</v>
      </c>
      <c r="J189" s="8" t="s">
        <v>1750</v>
      </c>
      <c r="K189" s="25" t="s">
        <v>734</v>
      </c>
      <c r="L189" s="85" t="str">
        <f t="shared" si="75"/>
        <v>N/A</v>
      </c>
    </row>
    <row r="190" spans="1:12" ht="25" x14ac:dyDescent="0.25">
      <c r="A190" s="108" t="s">
        <v>1634</v>
      </c>
      <c r="B190" s="21" t="s">
        <v>213</v>
      </c>
      <c r="C190" s="9">
        <v>0</v>
      </c>
      <c r="D190" s="7" t="str">
        <f t="shared" si="76"/>
        <v>N/A</v>
      </c>
      <c r="E190" s="9" t="s">
        <v>1750</v>
      </c>
      <c r="F190" s="7" t="str">
        <f t="shared" si="77"/>
        <v>N/A</v>
      </c>
      <c r="G190" s="9" t="s">
        <v>1750</v>
      </c>
      <c r="H190" s="7" t="str">
        <f t="shared" si="78"/>
        <v>N/A</v>
      </c>
      <c r="I190" s="8" t="s">
        <v>1750</v>
      </c>
      <c r="J190" s="8" t="s">
        <v>1750</v>
      </c>
      <c r="K190" s="25" t="s">
        <v>734</v>
      </c>
      <c r="L190" s="85" t="str">
        <f t="shared" si="75"/>
        <v>N/A</v>
      </c>
    </row>
    <row r="191" spans="1:12" ht="25" x14ac:dyDescent="0.25">
      <c r="A191" s="108" t="s">
        <v>1635</v>
      </c>
      <c r="B191" s="21" t="s">
        <v>213</v>
      </c>
      <c r="C191" s="9">
        <v>0</v>
      </c>
      <c r="D191" s="7" t="str">
        <f t="shared" si="76"/>
        <v>N/A</v>
      </c>
      <c r="E191" s="9" t="s">
        <v>1750</v>
      </c>
      <c r="F191" s="7" t="str">
        <f t="shared" si="77"/>
        <v>N/A</v>
      </c>
      <c r="G191" s="9" t="s">
        <v>1750</v>
      </c>
      <c r="H191" s="7" t="str">
        <f t="shared" si="78"/>
        <v>N/A</v>
      </c>
      <c r="I191" s="8" t="s">
        <v>1750</v>
      </c>
      <c r="J191" s="8" t="s">
        <v>1750</v>
      </c>
      <c r="K191" s="25" t="s">
        <v>734</v>
      </c>
      <c r="L191" s="85" t="str">
        <f t="shared" si="75"/>
        <v>N/A</v>
      </c>
    </row>
    <row r="192" spans="1:12" ht="25" x14ac:dyDescent="0.25">
      <c r="A192" s="108" t="s">
        <v>1636</v>
      </c>
      <c r="B192" s="21" t="s">
        <v>213</v>
      </c>
      <c r="C192" s="9">
        <v>0</v>
      </c>
      <c r="D192" s="7" t="str">
        <f t="shared" si="76"/>
        <v>N/A</v>
      </c>
      <c r="E192" s="9" t="s">
        <v>1750</v>
      </c>
      <c r="F192" s="7" t="str">
        <f t="shared" si="77"/>
        <v>N/A</v>
      </c>
      <c r="G192" s="9" t="s">
        <v>1750</v>
      </c>
      <c r="H192" s="7" t="str">
        <f t="shared" si="78"/>
        <v>N/A</v>
      </c>
      <c r="I192" s="8" t="s">
        <v>1750</v>
      </c>
      <c r="J192" s="8" t="s">
        <v>1750</v>
      </c>
      <c r="K192" s="25" t="s">
        <v>734</v>
      </c>
      <c r="L192" s="85" t="str">
        <f t="shared" si="75"/>
        <v>N/A</v>
      </c>
    </row>
    <row r="193" spans="1:12" ht="25" x14ac:dyDescent="0.25">
      <c r="A193" s="108" t="s">
        <v>1637</v>
      </c>
      <c r="B193" s="21" t="s">
        <v>213</v>
      </c>
      <c r="C193" s="9">
        <v>0</v>
      </c>
      <c r="D193" s="7" t="str">
        <f t="shared" si="76"/>
        <v>N/A</v>
      </c>
      <c r="E193" s="9" t="s">
        <v>1750</v>
      </c>
      <c r="F193" s="7" t="str">
        <f t="shared" si="77"/>
        <v>N/A</v>
      </c>
      <c r="G193" s="9" t="s">
        <v>1750</v>
      </c>
      <c r="H193" s="7" t="str">
        <f t="shared" si="78"/>
        <v>N/A</v>
      </c>
      <c r="I193" s="8" t="s">
        <v>1750</v>
      </c>
      <c r="J193" s="8" t="s">
        <v>1750</v>
      </c>
      <c r="K193" s="25" t="s">
        <v>734</v>
      </c>
      <c r="L193" s="85" t="str">
        <f t="shared" si="75"/>
        <v>N/A</v>
      </c>
    </row>
    <row r="194" spans="1:12" ht="25" x14ac:dyDescent="0.25">
      <c r="A194" s="108" t="s">
        <v>1638</v>
      </c>
      <c r="B194" s="21" t="s">
        <v>213</v>
      </c>
      <c r="C194" s="9">
        <v>0</v>
      </c>
      <c r="D194" s="7" t="str">
        <f t="shared" si="76"/>
        <v>N/A</v>
      </c>
      <c r="E194" s="9" t="s">
        <v>1750</v>
      </c>
      <c r="F194" s="7" t="str">
        <f t="shared" si="77"/>
        <v>N/A</v>
      </c>
      <c r="G194" s="9" t="s">
        <v>1750</v>
      </c>
      <c r="H194" s="7" t="str">
        <f t="shared" si="78"/>
        <v>N/A</v>
      </c>
      <c r="I194" s="8" t="s">
        <v>1750</v>
      </c>
      <c r="J194" s="8" t="s">
        <v>1750</v>
      </c>
      <c r="K194" s="25" t="s">
        <v>734</v>
      </c>
      <c r="L194" s="85" t="str">
        <f t="shared" si="75"/>
        <v>N/A</v>
      </c>
    </row>
    <row r="195" spans="1:12" ht="25" x14ac:dyDescent="0.25">
      <c r="A195" s="108" t="s">
        <v>1639</v>
      </c>
      <c r="B195" s="21" t="s">
        <v>213</v>
      </c>
      <c r="C195" s="9">
        <v>0</v>
      </c>
      <c r="D195" s="7" t="str">
        <f t="shared" si="76"/>
        <v>N/A</v>
      </c>
      <c r="E195" s="9" t="s">
        <v>1750</v>
      </c>
      <c r="F195" s="7" t="str">
        <f t="shared" si="77"/>
        <v>N/A</v>
      </c>
      <c r="G195" s="9" t="s">
        <v>1750</v>
      </c>
      <c r="H195" s="7" t="str">
        <f t="shared" si="78"/>
        <v>N/A</v>
      </c>
      <c r="I195" s="8" t="s">
        <v>1750</v>
      </c>
      <c r="J195" s="8" t="s">
        <v>1750</v>
      </c>
      <c r="K195" s="25" t="s">
        <v>734</v>
      </c>
      <c r="L195" s="85" t="str">
        <f t="shared" si="75"/>
        <v>N/A</v>
      </c>
    </row>
    <row r="196" spans="1:12" ht="25" x14ac:dyDescent="0.25">
      <c r="A196" s="108" t="s">
        <v>1640</v>
      </c>
      <c r="B196" s="21" t="s">
        <v>213</v>
      </c>
      <c r="C196" s="9">
        <v>0</v>
      </c>
      <c r="D196" s="7" t="str">
        <f t="shared" si="76"/>
        <v>N/A</v>
      </c>
      <c r="E196" s="9" t="s">
        <v>1750</v>
      </c>
      <c r="F196" s="7" t="str">
        <f t="shared" si="77"/>
        <v>N/A</v>
      </c>
      <c r="G196" s="9" t="s">
        <v>1750</v>
      </c>
      <c r="H196" s="7" t="str">
        <f t="shared" si="78"/>
        <v>N/A</v>
      </c>
      <c r="I196" s="8" t="s">
        <v>1750</v>
      </c>
      <c r="J196" s="8" t="s">
        <v>1750</v>
      </c>
      <c r="K196" s="25" t="s">
        <v>734</v>
      </c>
      <c r="L196" s="85" t="str">
        <f t="shared" si="75"/>
        <v>N/A</v>
      </c>
    </row>
    <row r="197" spans="1:12" ht="25" x14ac:dyDescent="0.25">
      <c r="A197" s="108" t="s">
        <v>1641</v>
      </c>
      <c r="B197" s="21" t="s">
        <v>213</v>
      </c>
      <c r="C197" s="9">
        <v>0</v>
      </c>
      <c r="D197" s="7" t="str">
        <f t="shared" si="76"/>
        <v>N/A</v>
      </c>
      <c r="E197" s="9" t="s">
        <v>1750</v>
      </c>
      <c r="F197" s="7" t="str">
        <f t="shared" si="77"/>
        <v>N/A</v>
      </c>
      <c r="G197" s="9" t="s">
        <v>1750</v>
      </c>
      <c r="H197" s="7" t="str">
        <f t="shared" si="78"/>
        <v>N/A</v>
      </c>
      <c r="I197" s="8" t="s">
        <v>1750</v>
      </c>
      <c r="J197" s="8" t="s">
        <v>1750</v>
      </c>
      <c r="K197" s="25" t="s">
        <v>734</v>
      </c>
      <c r="L197" s="85" t="str">
        <f t="shared" si="75"/>
        <v>N/A</v>
      </c>
    </row>
    <row r="198" spans="1:12" ht="25" x14ac:dyDescent="0.25">
      <c r="A198" s="108" t="s">
        <v>1642</v>
      </c>
      <c r="B198" s="21" t="s">
        <v>213</v>
      </c>
      <c r="C198" s="9">
        <v>0</v>
      </c>
      <c r="D198" s="7" t="str">
        <f t="shared" si="76"/>
        <v>N/A</v>
      </c>
      <c r="E198" s="9" t="s">
        <v>1750</v>
      </c>
      <c r="F198" s="7" t="str">
        <f t="shared" si="77"/>
        <v>N/A</v>
      </c>
      <c r="G198" s="9" t="s">
        <v>1750</v>
      </c>
      <c r="H198" s="7" t="str">
        <f t="shared" si="78"/>
        <v>N/A</v>
      </c>
      <c r="I198" s="8" t="s">
        <v>1750</v>
      </c>
      <c r="J198" s="8" t="s">
        <v>1750</v>
      </c>
      <c r="K198" s="25" t="s">
        <v>734</v>
      </c>
      <c r="L198" s="85" t="str">
        <f t="shared" si="75"/>
        <v>N/A</v>
      </c>
    </row>
    <row r="199" spans="1:12" ht="25" x14ac:dyDescent="0.25">
      <c r="A199" s="108" t="s">
        <v>1643</v>
      </c>
      <c r="B199" s="21" t="s">
        <v>213</v>
      </c>
      <c r="C199" s="9">
        <v>0</v>
      </c>
      <c r="D199" s="7" t="str">
        <f t="shared" si="76"/>
        <v>N/A</v>
      </c>
      <c r="E199" s="9" t="s">
        <v>1750</v>
      </c>
      <c r="F199" s="7" t="str">
        <f t="shared" si="77"/>
        <v>N/A</v>
      </c>
      <c r="G199" s="9" t="s">
        <v>1750</v>
      </c>
      <c r="H199" s="7" t="str">
        <f t="shared" si="78"/>
        <v>N/A</v>
      </c>
      <c r="I199" s="8" t="s">
        <v>1750</v>
      </c>
      <c r="J199" s="8" t="s">
        <v>1750</v>
      </c>
      <c r="K199" s="25" t="s">
        <v>734</v>
      </c>
      <c r="L199" s="85" t="str">
        <f t="shared" si="75"/>
        <v>N/A</v>
      </c>
    </row>
    <row r="200" spans="1:12" ht="25" x14ac:dyDescent="0.25">
      <c r="A200" s="108" t="s">
        <v>1644</v>
      </c>
      <c r="B200" s="21" t="s">
        <v>213</v>
      </c>
      <c r="C200" s="9">
        <v>0</v>
      </c>
      <c r="D200" s="7" t="str">
        <f t="shared" si="76"/>
        <v>N/A</v>
      </c>
      <c r="E200" s="9" t="s">
        <v>1750</v>
      </c>
      <c r="F200" s="7" t="str">
        <f t="shared" si="77"/>
        <v>N/A</v>
      </c>
      <c r="G200" s="9" t="s">
        <v>1750</v>
      </c>
      <c r="H200" s="7" t="str">
        <f t="shared" si="78"/>
        <v>N/A</v>
      </c>
      <c r="I200" s="8" t="s">
        <v>1750</v>
      </c>
      <c r="J200" s="8" t="s">
        <v>1750</v>
      </c>
      <c r="K200" s="25" t="s">
        <v>734</v>
      </c>
      <c r="L200" s="85" t="str">
        <f t="shared" si="75"/>
        <v>N/A</v>
      </c>
    </row>
    <row r="201" spans="1:12" ht="25" x14ac:dyDescent="0.25">
      <c r="A201" s="108" t="s">
        <v>1645</v>
      </c>
      <c r="B201" s="21" t="s">
        <v>213</v>
      </c>
      <c r="C201" s="9">
        <v>0</v>
      </c>
      <c r="D201" s="7" t="str">
        <f t="shared" si="76"/>
        <v>N/A</v>
      </c>
      <c r="E201" s="9" t="s">
        <v>1750</v>
      </c>
      <c r="F201" s="7" t="str">
        <f t="shared" si="77"/>
        <v>N/A</v>
      </c>
      <c r="G201" s="9" t="s">
        <v>1750</v>
      </c>
      <c r="H201" s="7" t="str">
        <f t="shared" si="78"/>
        <v>N/A</v>
      </c>
      <c r="I201" s="8" t="s">
        <v>1750</v>
      </c>
      <c r="J201" s="8" t="s">
        <v>1750</v>
      </c>
      <c r="K201" s="25" t="s">
        <v>734</v>
      </c>
      <c r="L201" s="85" t="str">
        <f t="shared" si="75"/>
        <v>N/A</v>
      </c>
    </row>
    <row r="202" spans="1:12" ht="25" x14ac:dyDescent="0.25">
      <c r="A202" s="108" t="s">
        <v>1646</v>
      </c>
      <c r="B202" s="21" t="s">
        <v>213</v>
      </c>
      <c r="C202" s="9">
        <v>0</v>
      </c>
      <c r="D202" s="7" t="str">
        <f t="shared" si="76"/>
        <v>N/A</v>
      </c>
      <c r="E202" s="9" t="s">
        <v>1750</v>
      </c>
      <c r="F202" s="7" t="str">
        <f t="shared" si="77"/>
        <v>N/A</v>
      </c>
      <c r="G202" s="9" t="s">
        <v>1750</v>
      </c>
      <c r="H202" s="7" t="str">
        <f t="shared" si="78"/>
        <v>N/A</v>
      </c>
      <c r="I202" s="8" t="s">
        <v>1750</v>
      </c>
      <c r="J202" s="8" t="s">
        <v>1750</v>
      </c>
      <c r="K202" s="25" t="s">
        <v>734</v>
      </c>
      <c r="L202" s="85" t="str">
        <f t="shared" si="75"/>
        <v>N/A</v>
      </c>
    </row>
    <row r="203" spans="1:12" ht="25" x14ac:dyDescent="0.25">
      <c r="A203" s="108" t="s">
        <v>1647</v>
      </c>
      <c r="B203" s="21" t="s">
        <v>213</v>
      </c>
      <c r="C203" s="9">
        <v>0</v>
      </c>
      <c r="D203" s="7" t="str">
        <f t="shared" si="76"/>
        <v>N/A</v>
      </c>
      <c r="E203" s="9" t="s">
        <v>1750</v>
      </c>
      <c r="F203" s="7" t="str">
        <f t="shared" si="77"/>
        <v>N/A</v>
      </c>
      <c r="G203" s="9" t="s">
        <v>1750</v>
      </c>
      <c r="H203" s="7" t="str">
        <f t="shared" si="78"/>
        <v>N/A</v>
      </c>
      <c r="I203" s="8" t="s">
        <v>1750</v>
      </c>
      <c r="J203" s="8" t="s">
        <v>1750</v>
      </c>
      <c r="K203" s="25" t="s">
        <v>734</v>
      </c>
      <c r="L203" s="85" t="str">
        <f t="shared" si="75"/>
        <v>N/A</v>
      </c>
    </row>
    <row r="204" spans="1:12" ht="25" x14ac:dyDescent="0.25">
      <c r="A204" s="108" t="s">
        <v>1648</v>
      </c>
      <c r="B204" s="21" t="s">
        <v>213</v>
      </c>
      <c r="C204" s="9">
        <v>0</v>
      </c>
      <c r="D204" s="7" t="str">
        <f t="shared" si="76"/>
        <v>N/A</v>
      </c>
      <c r="E204" s="9" t="s">
        <v>1750</v>
      </c>
      <c r="F204" s="7" t="str">
        <f t="shared" si="77"/>
        <v>N/A</v>
      </c>
      <c r="G204" s="9" t="s">
        <v>1750</v>
      </c>
      <c r="H204" s="7" t="str">
        <f t="shared" si="78"/>
        <v>N/A</v>
      </c>
      <c r="I204" s="8" t="s">
        <v>1750</v>
      </c>
      <c r="J204" s="8" t="s">
        <v>1750</v>
      </c>
      <c r="K204" s="25" t="s">
        <v>734</v>
      </c>
      <c r="L204" s="85" t="str">
        <f t="shared" si="75"/>
        <v>N/A</v>
      </c>
    </row>
    <row r="205" spans="1:12" ht="25" x14ac:dyDescent="0.25">
      <c r="A205" s="108" t="s">
        <v>1649</v>
      </c>
      <c r="B205" s="21" t="s">
        <v>213</v>
      </c>
      <c r="C205" s="9">
        <v>0</v>
      </c>
      <c r="D205" s="7" t="str">
        <f t="shared" si="76"/>
        <v>N/A</v>
      </c>
      <c r="E205" s="9" t="s">
        <v>1750</v>
      </c>
      <c r="F205" s="7" t="str">
        <f t="shared" si="77"/>
        <v>N/A</v>
      </c>
      <c r="G205" s="9" t="s">
        <v>1750</v>
      </c>
      <c r="H205" s="7" t="str">
        <f t="shared" si="78"/>
        <v>N/A</v>
      </c>
      <c r="I205" s="8" t="s">
        <v>1750</v>
      </c>
      <c r="J205" s="8" t="s">
        <v>1750</v>
      </c>
      <c r="K205" s="25" t="s">
        <v>734</v>
      </c>
      <c r="L205" s="85" t="str">
        <f t="shared" si="75"/>
        <v>N/A</v>
      </c>
    </row>
    <row r="206" spans="1:12" ht="25" x14ac:dyDescent="0.25">
      <c r="A206" s="108" t="s">
        <v>1650</v>
      </c>
      <c r="B206" s="21" t="s">
        <v>213</v>
      </c>
      <c r="C206" s="9">
        <v>0</v>
      </c>
      <c r="D206" s="7" t="str">
        <f t="shared" si="76"/>
        <v>N/A</v>
      </c>
      <c r="E206" s="9" t="s">
        <v>1750</v>
      </c>
      <c r="F206" s="7" t="str">
        <f t="shared" si="77"/>
        <v>N/A</v>
      </c>
      <c r="G206" s="9" t="s">
        <v>1750</v>
      </c>
      <c r="H206" s="7" t="str">
        <f t="shared" si="78"/>
        <v>N/A</v>
      </c>
      <c r="I206" s="8" t="s">
        <v>1750</v>
      </c>
      <c r="J206" s="8" t="s">
        <v>1750</v>
      </c>
      <c r="K206" s="25" t="s">
        <v>734</v>
      </c>
      <c r="L206" s="85" t="str">
        <f t="shared" si="75"/>
        <v>N/A</v>
      </c>
    </row>
    <row r="207" spans="1:12" ht="25" x14ac:dyDescent="0.25">
      <c r="A207" s="108" t="s">
        <v>1651</v>
      </c>
      <c r="B207" s="21" t="s">
        <v>213</v>
      </c>
      <c r="C207" s="9">
        <v>0</v>
      </c>
      <c r="D207" s="7" t="str">
        <f t="shared" si="76"/>
        <v>N/A</v>
      </c>
      <c r="E207" s="9" t="s">
        <v>1750</v>
      </c>
      <c r="F207" s="7" t="str">
        <f t="shared" si="77"/>
        <v>N/A</v>
      </c>
      <c r="G207" s="9" t="s">
        <v>1750</v>
      </c>
      <c r="H207" s="7" t="str">
        <f t="shared" si="78"/>
        <v>N/A</v>
      </c>
      <c r="I207" s="8" t="s">
        <v>1750</v>
      </c>
      <c r="J207" s="8" t="s">
        <v>1750</v>
      </c>
      <c r="K207" s="25" t="s">
        <v>734</v>
      </c>
      <c r="L207" s="85" t="str">
        <f t="shared" si="75"/>
        <v>N/A</v>
      </c>
    </row>
    <row r="208" spans="1:12" ht="25" x14ac:dyDescent="0.25">
      <c r="A208" s="108" t="s">
        <v>1652</v>
      </c>
      <c r="B208" s="21" t="s">
        <v>213</v>
      </c>
      <c r="C208" s="9">
        <v>0</v>
      </c>
      <c r="D208" s="7" t="str">
        <f t="shared" si="76"/>
        <v>N/A</v>
      </c>
      <c r="E208" s="9" t="s">
        <v>1750</v>
      </c>
      <c r="F208" s="7" t="str">
        <f t="shared" si="77"/>
        <v>N/A</v>
      </c>
      <c r="G208" s="9" t="s">
        <v>1750</v>
      </c>
      <c r="H208" s="7" t="str">
        <f t="shared" si="78"/>
        <v>N/A</v>
      </c>
      <c r="I208" s="8" t="s">
        <v>1750</v>
      </c>
      <c r="J208" s="8" t="s">
        <v>1750</v>
      </c>
      <c r="K208" s="25" t="s">
        <v>734</v>
      </c>
      <c r="L208" s="85" t="str">
        <f t="shared" si="75"/>
        <v>N/A</v>
      </c>
    </row>
    <row r="209" spans="1:12" ht="25" x14ac:dyDescent="0.25">
      <c r="A209" s="108" t="s">
        <v>1653</v>
      </c>
      <c r="B209" s="21" t="s">
        <v>213</v>
      </c>
      <c r="C209" s="9">
        <v>0</v>
      </c>
      <c r="D209" s="7" t="str">
        <f t="shared" si="76"/>
        <v>N/A</v>
      </c>
      <c r="E209" s="9" t="s">
        <v>1750</v>
      </c>
      <c r="F209" s="7" t="str">
        <f t="shared" si="77"/>
        <v>N/A</v>
      </c>
      <c r="G209" s="9" t="s">
        <v>1750</v>
      </c>
      <c r="H209" s="7" t="str">
        <f t="shared" si="78"/>
        <v>N/A</v>
      </c>
      <c r="I209" s="8" t="s">
        <v>1750</v>
      </c>
      <c r="J209" s="8" t="s">
        <v>1750</v>
      </c>
      <c r="K209" s="25" t="s">
        <v>734</v>
      </c>
      <c r="L209" s="85" t="str">
        <f t="shared" si="75"/>
        <v>N/A</v>
      </c>
    </row>
    <row r="210" spans="1:12" ht="25" x14ac:dyDescent="0.25">
      <c r="A210" s="108" t="s">
        <v>1654</v>
      </c>
      <c r="B210" s="21" t="s">
        <v>213</v>
      </c>
      <c r="C210" s="9">
        <v>0</v>
      </c>
      <c r="D210" s="7" t="str">
        <f t="shared" si="76"/>
        <v>N/A</v>
      </c>
      <c r="E210" s="9" t="s">
        <v>1750</v>
      </c>
      <c r="F210" s="7" t="str">
        <f t="shared" si="77"/>
        <v>N/A</v>
      </c>
      <c r="G210" s="9" t="s">
        <v>1750</v>
      </c>
      <c r="H210" s="7" t="str">
        <f t="shared" si="78"/>
        <v>N/A</v>
      </c>
      <c r="I210" s="8" t="s">
        <v>1750</v>
      </c>
      <c r="J210" s="8" t="s">
        <v>1750</v>
      </c>
      <c r="K210" s="25" t="s">
        <v>734</v>
      </c>
      <c r="L210" s="85" t="str">
        <f t="shared" si="75"/>
        <v>N/A</v>
      </c>
    </row>
    <row r="211" spans="1:12" ht="25" x14ac:dyDescent="0.25">
      <c r="A211" s="108" t="s">
        <v>1655</v>
      </c>
      <c r="B211" s="21" t="s">
        <v>213</v>
      </c>
      <c r="C211" s="9">
        <v>0</v>
      </c>
      <c r="D211" s="7" t="str">
        <f t="shared" si="76"/>
        <v>N/A</v>
      </c>
      <c r="E211" s="9" t="s">
        <v>1750</v>
      </c>
      <c r="F211" s="7" t="str">
        <f t="shared" si="77"/>
        <v>N/A</v>
      </c>
      <c r="G211" s="9" t="s">
        <v>1750</v>
      </c>
      <c r="H211" s="7" t="str">
        <f t="shared" si="78"/>
        <v>N/A</v>
      </c>
      <c r="I211" s="8" t="s">
        <v>1750</v>
      </c>
      <c r="J211" s="8" t="s">
        <v>1750</v>
      </c>
      <c r="K211" s="25" t="s">
        <v>734</v>
      </c>
      <c r="L211" s="85" t="str">
        <f t="shared" si="75"/>
        <v>N/A</v>
      </c>
    </row>
    <row r="212" spans="1:12" ht="25" x14ac:dyDescent="0.25">
      <c r="A212" s="108" t="s">
        <v>1656</v>
      </c>
      <c r="B212" s="21" t="s">
        <v>213</v>
      </c>
      <c r="C212" s="9">
        <v>0</v>
      </c>
      <c r="D212" s="7" t="str">
        <f t="shared" si="76"/>
        <v>N/A</v>
      </c>
      <c r="E212" s="9" t="s">
        <v>1750</v>
      </c>
      <c r="F212" s="7" t="str">
        <f t="shared" si="77"/>
        <v>N/A</v>
      </c>
      <c r="G212" s="9" t="s">
        <v>1750</v>
      </c>
      <c r="H212" s="7" t="str">
        <f t="shared" si="78"/>
        <v>N/A</v>
      </c>
      <c r="I212" s="8" t="s">
        <v>1750</v>
      </c>
      <c r="J212" s="8" t="s">
        <v>1750</v>
      </c>
      <c r="K212" s="25" t="s">
        <v>734</v>
      </c>
      <c r="L212" s="85" t="str">
        <f t="shared" si="75"/>
        <v>N/A</v>
      </c>
    </row>
    <row r="213" spans="1:12" ht="25" x14ac:dyDescent="0.25">
      <c r="A213" s="109" t="s">
        <v>1629</v>
      </c>
      <c r="B213" s="93" t="s">
        <v>213</v>
      </c>
      <c r="C213" s="143">
        <v>0</v>
      </c>
      <c r="D213" s="124" t="str">
        <f t="shared" si="76"/>
        <v>N/A</v>
      </c>
      <c r="E213" s="143" t="s">
        <v>1750</v>
      </c>
      <c r="F213" s="124" t="str">
        <f t="shared" si="77"/>
        <v>N/A</v>
      </c>
      <c r="G213" s="143" t="s">
        <v>1750</v>
      </c>
      <c r="H213" s="124" t="str">
        <f t="shared" si="78"/>
        <v>N/A</v>
      </c>
      <c r="I213" s="125" t="s">
        <v>1750</v>
      </c>
      <c r="J213" s="125" t="s">
        <v>1750</v>
      </c>
      <c r="K213" s="138" t="s">
        <v>734</v>
      </c>
      <c r="L213" s="96" t="str">
        <f t="shared" si="75"/>
        <v>N/A</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153126</v>
      </c>
      <c r="D6" s="7" t="str">
        <f t="shared" ref="D6:D39" si="0">IF($B6="N/A","N/A",IF(C6&gt;10,"No",IF(C6&lt;-10,"No","Yes")))</f>
        <v>N/A</v>
      </c>
      <c r="E6" s="1">
        <v>162861</v>
      </c>
      <c r="F6" s="7" t="str">
        <f t="shared" ref="F6:F39" si="1">IF($B6="N/A","N/A",IF(E6&gt;10,"No",IF(E6&lt;-10,"No","Yes")))</f>
        <v>N/A</v>
      </c>
      <c r="G6" s="1">
        <v>174579</v>
      </c>
      <c r="H6" s="7" t="str">
        <f t="shared" ref="H6:H39" si="2">IF($B6="N/A","N/A",IF(G6&gt;10,"No",IF(G6&lt;-10,"No","Yes")))</f>
        <v>N/A</v>
      </c>
      <c r="I6" s="8">
        <v>6.3579999999999997</v>
      </c>
      <c r="J6" s="8">
        <v>7.1950000000000003</v>
      </c>
      <c r="K6" s="25" t="s">
        <v>734</v>
      </c>
      <c r="L6" s="85" t="str">
        <f t="shared" ref="L6:L39" si="3">IF(J6="Div by 0", "N/A", IF(K6="N/A","N/A", IF(J6&gt;VALUE(MID(K6,1,2)), "No", IF(J6&lt;-1*VALUE(MID(K6,1,2)), "No", "Yes"))))</f>
        <v>Yes</v>
      </c>
    </row>
    <row r="7" spans="1:12" x14ac:dyDescent="0.25">
      <c r="A7" s="117" t="s">
        <v>4</v>
      </c>
      <c r="B7" s="21" t="s">
        <v>213</v>
      </c>
      <c r="C7" s="22">
        <v>133457</v>
      </c>
      <c r="D7" s="7" t="str">
        <f t="shared" si="0"/>
        <v>N/A</v>
      </c>
      <c r="E7" s="22">
        <v>142536</v>
      </c>
      <c r="F7" s="7" t="str">
        <f t="shared" si="1"/>
        <v>N/A</v>
      </c>
      <c r="G7" s="22">
        <v>149699</v>
      </c>
      <c r="H7" s="7" t="str">
        <f t="shared" si="2"/>
        <v>N/A</v>
      </c>
      <c r="I7" s="8">
        <v>6.8029999999999999</v>
      </c>
      <c r="J7" s="8">
        <v>5.0250000000000004</v>
      </c>
      <c r="K7" s="25" t="s">
        <v>734</v>
      </c>
      <c r="L7" s="85" t="str">
        <f t="shared" si="3"/>
        <v>Yes</v>
      </c>
    </row>
    <row r="8" spans="1:12" x14ac:dyDescent="0.25">
      <c r="A8" s="117" t="s">
        <v>359</v>
      </c>
      <c r="B8" s="21" t="s">
        <v>213</v>
      </c>
      <c r="C8" s="4">
        <v>87.155022661000004</v>
      </c>
      <c r="D8" s="7" t="str">
        <f>IF($B8="N/A","N/A",IF(C8&gt;10,"No",IF(C8&lt;-10,"No","Yes")))</f>
        <v>N/A</v>
      </c>
      <c r="E8" s="4">
        <v>87.520032420000007</v>
      </c>
      <c r="F8" s="7" t="str">
        <f t="shared" si="1"/>
        <v>N/A</v>
      </c>
      <c r="G8" s="4">
        <v>85.748572280000005</v>
      </c>
      <c r="H8" s="7" t="str">
        <f t="shared" si="2"/>
        <v>N/A</v>
      </c>
      <c r="I8" s="8">
        <v>0.41880000000000001</v>
      </c>
      <c r="J8" s="8">
        <v>-2.02</v>
      </c>
      <c r="K8" s="25" t="s">
        <v>734</v>
      </c>
      <c r="L8" s="85" t="str">
        <f t="shared" si="3"/>
        <v>Yes</v>
      </c>
    </row>
    <row r="9" spans="1:12" x14ac:dyDescent="0.25">
      <c r="A9" s="117" t="s">
        <v>83</v>
      </c>
      <c r="B9" s="21" t="s">
        <v>213</v>
      </c>
      <c r="C9" s="22">
        <v>126782.52</v>
      </c>
      <c r="D9" s="7" t="str">
        <f t="shared" si="0"/>
        <v>N/A</v>
      </c>
      <c r="E9" s="22">
        <v>143185.4</v>
      </c>
      <c r="F9" s="7" t="str">
        <f t="shared" si="1"/>
        <v>N/A</v>
      </c>
      <c r="G9" s="22">
        <v>159327.23000000001</v>
      </c>
      <c r="H9" s="7" t="str">
        <f t="shared" si="2"/>
        <v>N/A</v>
      </c>
      <c r="I9" s="8">
        <v>12.94</v>
      </c>
      <c r="J9" s="8">
        <v>11.27</v>
      </c>
      <c r="K9" s="25" t="s">
        <v>734</v>
      </c>
      <c r="L9" s="85" t="str">
        <f t="shared" si="3"/>
        <v>Yes</v>
      </c>
    </row>
    <row r="10" spans="1:12" x14ac:dyDescent="0.25">
      <c r="A10" s="117" t="s">
        <v>100</v>
      </c>
      <c r="B10" s="21" t="s">
        <v>213</v>
      </c>
      <c r="C10" s="22">
        <v>256</v>
      </c>
      <c r="D10" s="7" t="str">
        <f t="shared" si="0"/>
        <v>N/A</v>
      </c>
      <c r="E10" s="22">
        <v>370</v>
      </c>
      <c r="F10" s="7" t="str">
        <f t="shared" si="1"/>
        <v>N/A</v>
      </c>
      <c r="G10" s="22">
        <v>303</v>
      </c>
      <c r="H10" s="7" t="str">
        <f t="shared" si="2"/>
        <v>N/A</v>
      </c>
      <c r="I10" s="8">
        <v>44.53</v>
      </c>
      <c r="J10" s="8">
        <v>-18.100000000000001</v>
      </c>
      <c r="K10" s="25" t="s">
        <v>734</v>
      </c>
      <c r="L10" s="85" t="str">
        <f t="shared" si="3"/>
        <v>Yes</v>
      </c>
    </row>
    <row r="11" spans="1:12" x14ac:dyDescent="0.25">
      <c r="A11" s="117" t="s">
        <v>974</v>
      </c>
      <c r="B11" s="21" t="s">
        <v>213</v>
      </c>
      <c r="C11" s="22">
        <v>89</v>
      </c>
      <c r="D11" s="7" t="str">
        <f t="shared" si="0"/>
        <v>N/A</v>
      </c>
      <c r="E11" s="22">
        <v>101</v>
      </c>
      <c r="F11" s="7" t="str">
        <f t="shared" si="1"/>
        <v>N/A</v>
      </c>
      <c r="G11" s="22">
        <v>51</v>
      </c>
      <c r="H11" s="7" t="str">
        <f t="shared" si="2"/>
        <v>N/A</v>
      </c>
      <c r="I11" s="8">
        <v>13.48</v>
      </c>
      <c r="J11" s="8">
        <v>-49.5</v>
      </c>
      <c r="K11" s="25" t="s">
        <v>734</v>
      </c>
      <c r="L11" s="85" t="str">
        <f t="shared" si="3"/>
        <v>No</v>
      </c>
    </row>
    <row r="12" spans="1:12" x14ac:dyDescent="0.25">
      <c r="A12" s="117" t="s">
        <v>975</v>
      </c>
      <c r="B12" s="21" t="s">
        <v>213</v>
      </c>
      <c r="C12" s="22">
        <v>92</v>
      </c>
      <c r="D12" s="7" t="str">
        <f t="shared" si="0"/>
        <v>N/A</v>
      </c>
      <c r="E12" s="22">
        <v>109</v>
      </c>
      <c r="F12" s="7" t="str">
        <f t="shared" si="1"/>
        <v>N/A</v>
      </c>
      <c r="G12" s="22">
        <v>116</v>
      </c>
      <c r="H12" s="7" t="str">
        <f t="shared" si="2"/>
        <v>N/A</v>
      </c>
      <c r="I12" s="8">
        <v>18.48</v>
      </c>
      <c r="J12" s="8">
        <v>6.4219999999999997</v>
      </c>
      <c r="K12" s="25" t="s">
        <v>734</v>
      </c>
      <c r="L12" s="85" t="str">
        <f t="shared" si="3"/>
        <v>Yes</v>
      </c>
    </row>
    <row r="13" spans="1:12" x14ac:dyDescent="0.25">
      <c r="A13" s="117" t="s">
        <v>976</v>
      </c>
      <c r="B13" s="21" t="s">
        <v>213</v>
      </c>
      <c r="C13" s="22">
        <v>0</v>
      </c>
      <c r="D13" s="7" t="str">
        <f t="shared" si="0"/>
        <v>N/A</v>
      </c>
      <c r="E13" s="22">
        <v>0</v>
      </c>
      <c r="F13" s="7" t="str">
        <f t="shared" si="1"/>
        <v>N/A</v>
      </c>
      <c r="G13" s="22">
        <v>11</v>
      </c>
      <c r="H13" s="7" t="str">
        <f t="shared" si="2"/>
        <v>N/A</v>
      </c>
      <c r="I13" s="8" t="s">
        <v>1750</v>
      </c>
      <c r="J13" s="8" t="s">
        <v>1750</v>
      </c>
      <c r="K13" s="25" t="s">
        <v>734</v>
      </c>
      <c r="L13" s="85" t="str">
        <f t="shared" si="3"/>
        <v>N/A</v>
      </c>
    </row>
    <row r="14" spans="1:12" x14ac:dyDescent="0.25">
      <c r="A14" s="117" t="s">
        <v>977</v>
      </c>
      <c r="B14" s="21" t="s">
        <v>213</v>
      </c>
      <c r="C14" s="22">
        <v>34</v>
      </c>
      <c r="D14" s="7" t="str">
        <f t="shared" si="0"/>
        <v>N/A</v>
      </c>
      <c r="E14" s="22">
        <v>113</v>
      </c>
      <c r="F14" s="7" t="str">
        <f t="shared" si="1"/>
        <v>N/A</v>
      </c>
      <c r="G14" s="22">
        <v>68</v>
      </c>
      <c r="H14" s="7" t="str">
        <f t="shared" si="2"/>
        <v>N/A</v>
      </c>
      <c r="I14" s="8">
        <v>232.4</v>
      </c>
      <c r="J14" s="8">
        <v>-39.799999999999997</v>
      </c>
      <c r="K14" s="25" t="s">
        <v>734</v>
      </c>
      <c r="L14" s="85" t="str">
        <f t="shared" si="3"/>
        <v>No</v>
      </c>
    </row>
    <row r="15" spans="1:12" x14ac:dyDescent="0.25">
      <c r="A15" s="116" t="s">
        <v>978</v>
      </c>
      <c r="B15" s="21" t="s">
        <v>213</v>
      </c>
      <c r="C15" s="22">
        <v>41</v>
      </c>
      <c r="D15" s="7" t="str">
        <f t="shared" si="0"/>
        <v>N/A</v>
      </c>
      <c r="E15" s="22">
        <v>47</v>
      </c>
      <c r="F15" s="7" t="str">
        <f t="shared" si="1"/>
        <v>N/A</v>
      </c>
      <c r="G15" s="22">
        <v>66</v>
      </c>
      <c r="H15" s="7" t="str">
        <f t="shared" si="2"/>
        <v>N/A</v>
      </c>
      <c r="I15" s="8">
        <v>14.63</v>
      </c>
      <c r="J15" s="8">
        <v>40.43</v>
      </c>
      <c r="K15" s="25" t="s">
        <v>734</v>
      </c>
      <c r="L15" s="85" t="str">
        <f t="shared" si="3"/>
        <v>No</v>
      </c>
    </row>
    <row r="16" spans="1:12" x14ac:dyDescent="0.25">
      <c r="A16" s="116" t="s">
        <v>102</v>
      </c>
      <c r="B16" s="21" t="s">
        <v>213</v>
      </c>
      <c r="C16" s="22">
        <v>10927</v>
      </c>
      <c r="D16" s="7" t="str">
        <f t="shared" si="0"/>
        <v>N/A</v>
      </c>
      <c r="E16" s="22">
        <v>10362</v>
      </c>
      <c r="F16" s="7" t="str">
        <f t="shared" si="1"/>
        <v>N/A</v>
      </c>
      <c r="G16" s="22">
        <v>9985</v>
      </c>
      <c r="H16" s="7" t="str">
        <f t="shared" si="2"/>
        <v>N/A</v>
      </c>
      <c r="I16" s="8">
        <v>-5.17</v>
      </c>
      <c r="J16" s="8">
        <v>-3.64</v>
      </c>
      <c r="K16" s="25" t="s">
        <v>734</v>
      </c>
      <c r="L16" s="85" t="str">
        <f t="shared" si="3"/>
        <v>Yes</v>
      </c>
    </row>
    <row r="17" spans="1:12" x14ac:dyDescent="0.25">
      <c r="A17" s="116" t="s">
        <v>979</v>
      </c>
      <c r="B17" s="21" t="s">
        <v>213</v>
      </c>
      <c r="C17" s="22">
        <v>9533</v>
      </c>
      <c r="D17" s="7" t="str">
        <f t="shared" si="0"/>
        <v>N/A</v>
      </c>
      <c r="E17" s="22">
        <v>9134</v>
      </c>
      <c r="F17" s="7" t="str">
        <f t="shared" si="1"/>
        <v>N/A</v>
      </c>
      <c r="G17" s="22">
        <v>8749</v>
      </c>
      <c r="H17" s="7" t="str">
        <f t="shared" si="2"/>
        <v>N/A</v>
      </c>
      <c r="I17" s="8">
        <v>-4.1900000000000004</v>
      </c>
      <c r="J17" s="8">
        <v>-4.22</v>
      </c>
      <c r="K17" s="25" t="s">
        <v>734</v>
      </c>
      <c r="L17" s="85" t="str">
        <f t="shared" si="3"/>
        <v>Yes</v>
      </c>
    </row>
    <row r="18" spans="1:12" x14ac:dyDescent="0.25">
      <c r="A18" s="116" t="s">
        <v>980</v>
      </c>
      <c r="B18" s="21" t="s">
        <v>213</v>
      </c>
      <c r="C18" s="22">
        <v>448</v>
      </c>
      <c r="D18" s="7" t="str">
        <f t="shared" si="0"/>
        <v>N/A</v>
      </c>
      <c r="E18" s="22">
        <v>279</v>
      </c>
      <c r="F18" s="7" t="str">
        <f t="shared" si="1"/>
        <v>N/A</v>
      </c>
      <c r="G18" s="22">
        <v>275</v>
      </c>
      <c r="H18" s="7" t="str">
        <f t="shared" si="2"/>
        <v>N/A</v>
      </c>
      <c r="I18" s="8">
        <v>-37.700000000000003</v>
      </c>
      <c r="J18" s="8">
        <v>-1.43</v>
      </c>
      <c r="K18" s="25" t="s">
        <v>734</v>
      </c>
      <c r="L18" s="85" t="str">
        <f t="shared" si="3"/>
        <v>Yes</v>
      </c>
    </row>
    <row r="19" spans="1:12" x14ac:dyDescent="0.25">
      <c r="A19" s="116" t="s">
        <v>981</v>
      </c>
      <c r="B19" s="21" t="s">
        <v>213</v>
      </c>
      <c r="C19" s="22">
        <v>61</v>
      </c>
      <c r="D19" s="7" t="str">
        <f t="shared" si="0"/>
        <v>N/A</v>
      </c>
      <c r="E19" s="22">
        <v>52</v>
      </c>
      <c r="F19" s="7" t="str">
        <f t="shared" si="1"/>
        <v>N/A</v>
      </c>
      <c r="G19" s="22">
        <v>58</v>
      </c>
      <c r="H19" s="7" t="str">
        <f t="shared" si="2"/>
        <v>N/A</v>
      </c>
      <c r="I19" s="8">
        <v>-14.8</v>
      </c>
      <c r="J19" s="8">
        <v>11.54</v>
      </c>
      <c r="K19" s="25" t="s">
        <v>734</v>
      </c>
      <c r="L19" s="85" t="str">
        <f t="shared" si="3"/>
        <v>Yes</v>
      </c>
    </row>
    <row r="20" spans="1:12" x14ac:dyDescent="0.25">
      <c r="A20" s="116" t="s">
        <v>982</v>
      </c>
      <c r="B20" s="21" t="s">
        <v>213</v>
      </c>
      <c r="C20" s="22">
        <v>874</v>
      </c>
      <c r="D20" s="7" t="str">
        <f t="shared" si="0"/>
        <v>N/A</v>
      </c>
      <c r="E20" s="22">
        <v>884</v>
      </c>
      <c r="F20" s="7" t="str">
        <f t="shared" si="1"/>
        <v>N/A</v>
      </c>
      <c r="G20" s="22">
        <v>899</v>
      </c>
      <c r="H20" s="7" t="str">
        <f t="shared" si="2"/>
        <v>N/A</v>
      </c>
      <c r="I20" s="8">
        <v>1.1439999999999999</v>
      </c>
      <c r="J20" s="8">
        <v>1.6970000000000001</v>
      </c>
      <c r="K20" s="25" t="s">
        <v>734</v>
      </c>
      <c r="L20" s="85" t="str">
        <f t="shared" si="3"/>
        <v>Yes</v>
      </c>
    </row>
    <row r="21" spans="1:12" x14ac:dyDescent="0.25">
      <c r="A21" s="108" t="s">
        <v>983</v>
      </c>
      <c r="B21" s="21" t="s">
        <v>213</v>
      </c>
      <c r="C21" s="22">
        <v>11</v>
      </c>
      <c r="D21" s="7" t="str">
        <f t="shared" si="0"/>
        <v>N/A</v>
      </c>
      <c r="E21" s="22">
        <v>13</v>
      </c>
      <c r="F21" s="7" t="str">
        <f t="shared" si="1"/>
        <v>N/A</v>
      </c>
      <c r="G21" s="22">
        <v>11</v>
      </c>
      <c r="H21" s="7" t="str">
        <f t="shared" si="2"/>
        <v>N/A</v>
      </c>
      <c r="I21" s="8">
        <v>18.18</v>
      </c>
      <c r="J21" s="8">
        <v>-69.2</v>
      </c>
      <c r="K21" s="25" t="s">
        <v>734</v>
      </c>
      <c r="L21" s="85" t="str">
        <f t="shared" si="3"/>
        <v>No</v>
      </c>
    </row>
    <row r="22" spans="1:12" x14ac:dyDescent="0.25">
      <c r="A22" s="116" t="s">
        <v>1688</v>
      </c>
      <c r="B22" s="21" t="s">
        <v>213</v>
      </c>
      <c r="C22" s="22">
        <v>67569</v>
      </c>
      <c r="D22" s="7" t="str">
        <f t="shared" si="0"/>
        <v>N/A</v>
      </c>
      <c r="E22" s="22">
        <v>70656</v>
      </c>
      <c r="F22" s="7" t="str">
        <f t="shared" si="1"/>
        <v>N/A</v>
      </c>
      <c r="G22" s="22">
        <v>75528</v>
      </c>
      <c r="H22" s="7" t="str">
        <f t="shared" si="2"/>
        <v>N/A</v>
      </c>
      <c r="I22" s="8">
        <v>4.569</v>
      </c>
      <c r="J22" s="8">
        <v>6.8949999999999996</v>
      </c>
      <c r="K22" s="25" t="s">
        <v>734</v>
      </c>
      <c r="L22" s="85" t="str">
        <f t="shared" si="3"/>
        <v>Yes</v>
      </c>
    </row>
    <row r="23" spans="1:12" x14ac:dyDescent="0.25">
      <c r="A23" s="116" t="s">
        <v>984</v>
      </c>
      <c r="B23" s="21" t="s">
        <v>213</v>
      </c>
      <c r="C23" s="22">
        <v>10668</v>
      </c>
      <c r="D23" s="7" t="str">
        <f t="shared" si="0"/>
        <v>N/A</v>
      </c>
      <c r="E23" s="22">
        <v>4329</v>
      </c>
      <c r="F23" s="7" t="str">
        <f t="shared" si="1"/>
        <v>N/A</v>
      </c>
      <c r="G23" s="22">
        <v>2275</v>
      </c>
      <c r="H23" s="7" t="str">
        <f t="shared" si="2"/>
        <v>N/A</v>
      </c>
      <c r="I23" s="8">
        <v>-59.4</v>
      </c>
      <c r="J23" s="8">
        <v>-47.4</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116" t="s">
        <v>986</v>
      </c>
      <c r="B25" s="21" t="s">
        <v>213</v>
      </c>
      <c r="C25" s="22">
        <v>2480</v>
      </c>
      <c r="D25" s="7" t="str">
        <f t="shared" si="0"/>
        <v>N/A</v>
      </c>
      <c r="E25" s="22">
        <v>2528</v>
      </c>
      <c r="F25" s="7" t="str">
        <f t="shared" si="1"/>
        <v>N/A</v>
      </c>
      <c r="G25" s="22">
        <v>2472</v>
      </c>
      <c r="H25" s="7" t="str">
        <f t="shared" si="2"/>
        <v>N/A</v>
      </c>
      <c r="I25" s="8">
        <v>1.9350000000000001</v>
      </c>
      <c r="J25" s="8">
        <v>-2.2200000000000002</v>
      </c>
      <c r="K25" s="25" t="s">
        <v>734</v>
      </c>
      <c r="L25" s="85" t="str">
        <f t="shared" si="3"/>
        <v>Yes</v>
      </c>
    </row>
    <row r="26" spans="1:12" x14ac:dyDescent="0.25">
      <c r="A26" s="116" t="s">
        <v>987</v>
      </c>
      <c r="B26" s="21" t="s">
        <v>213</v>
      </c>
      <c r="C26" s="22">
        <v>45797</v>
      </c>
      <c r="D26" s="7" t="str">
        <f t="shared" si="0"/>
        <v>N/A</v>
      </c>
      <c r="E26" s="22">
        <v>54761</v>
      </c>
      <c r="F26" s="7" t="str">
        <f t="shared" si="1"/>
        <v>N/A</v>
      </c>
      <c r="G26" s="22">
        <v>62243</v>
      </c>
      <c r="H26" s="7" t="str">
        <f t="shared" si="2"/>
        <v>N/A</v>
      </c>
      <c r="I26" s="8">
        <v>19.57</v>
      </c>
      <c r="J26" s="8">
        <v>13.66</v>
      </c>
      <c r="K26" s="25" t="s">
        <v>734</v>
      </c>
      <c r="L26" s="85" t="str">
        <f t="shared" si="3"/>
        <v>Yes</v>
      </c>
    </row>
    <row r="27" spans="1:12" x14ac:dyDescent="0.25">
      <c r="A27" s="116" t="s">
        <v>988</v>
      </c>
      <c r="B27" s="21" t="s">
        <v>213</v>
      </c>
      <c r="C27" s="22">
        <v>4818</v>
      </c>
      <c r="D27" s="7" t="str">
        <f t="shared" si="0"/>
        <v>N/A</v>
      </c>
      <c r="E27" s="22">
        <v>3701</v>
      </c>
      <c r="F27" s="7" t="str">
        <f t="shared" si="1"/>
        <v>N/A</v>
      </c>
      <c r="G27" s="22">
        <v>3059</v>
      </c>
      <c r="H27" s="7" t="str">
        <f t="shared" si="2"/>
        <v>N/A</v>
      </c>
      <c r="I27" s="8">
        <v>-23.2</v>
      </c>
      <c r="J27" s="8">
        <v>-17.3</v>
      </c>
      <c r="K27" s="25" t="s">
        <v>734</v>
      </c>
      <c r="L27" s="85" t="str">
        <f t="shared" si="3"/>
        <v>Yes</v>
      </c>
    </row>
    <row r="28" spans="1:12" x14ac:dyDescent="0.25">
      <c r="A28" s="134" t="s">
        <v>989</v>
      </c>
      <c r="B28" s="21" t="s">
        <v>213</v>
      </c>
      <c r="C28" s="22">
        <v>2593</v>
      </c>
      <c r="D28" s="7" t="str">
        <f t="shared" si="0"/>
        <v>N/A</v>
      </c>
      <c r="E28" s="22">
        <v>2900</v>
      </c>
      <c r="F28" s="7" t="str">
        <f t="shared" si="1"/>
        <v>N/A</v>
      </c>
      <c r="G28" s="22">
        <v>3260</v>
      </c>
      <c r="H28" s="7" t="str">
        <f t="shared" si="2"/>
        <v>N/A</v>
      </c>
      <c r="I28" s="8">
        <v>11.84</v>
      </c>
      <c r="J28" s="8">
        <v>12.41</v>
      </c>
      <c r="K28" s="25" t="s">
        <v>734</v>
      </c>
      <c r="L28" s="85" t="str">
        <f t="shared" si="3"/>
        <v>Yes</v>
      </c>
    </row>
    <row r="29" spans="1:12" x14ac:dyDescent="0.25">
      <c r="A29" s="134" t="s">
        <v>990</v>
      </c>
      <c r="B29" s="21" t="s">
        <v>213</v>
      </c>
      <c r="C29" s="22">
        <v>1213</v>
      </c>
      <c r="D29" s="7" t="str">
        <f t="shared" si="0"/>
        <v>N/A</v>
      </c>
      <c r="E29" s="22">
        <v>2437</v>
      </c>
      <c r="F29" s="7" t="str">
        <f t="shared" si="1"/>
        <v>N/A</v>
      </c>
      <c r="G29" s="22">
        <v>2219</v>
      </c>
      <c r="H29" s="7" t="str">
        <f t="shared" si="2"/>
        <v>N/A</v>
      </c>
      <c r="I29" s="8">
        <v>100.9</v>
      </c>
      <c r="J29" s="8">
        <v>-8.9499999999999993</v>
      </c>
      <c r="K29" s="25" t="s">
        <v>734</v>
      </c>
      <c r="L29" s="85" t="str">
        <f t="shared" si="3"/>
        <v>Yes</v>
      </c>
    </row>
    <row r="30" spans="1:12" x14ac:dyDescent="0.25">
      <c r="A30" s="134" t="s">
        <v>106</v>
      </c>
      <c r="B30" s="21" t="s">
        <v>213</v>
      </c>
      <c r="C30" s="22">
        <v>74374</v>
      </c>
      <c r="D30" s="7" t="str">
        <f t="shared" si="0"/>
        <v>N/A</v>
      </c>
      <c r="E30" s="22">
        <v>81473</v>
      </c>
      <c r="F30" s="7" t="str">
        <f t="shared" si="1"/>
        <v>N/A</v>
      </c>
      <c r="G30" s="22">
        <v>87933</v>
      </c>
      <c r="H30" s="7" t="str">
        <f t="shared" si="2"/>
        <v>N/A</v>
      </c>
      <c r="I30" s="8">
        <v>9.5449999999999999</v>
      </c>
      <c r="J30" s="8">
        <v>7.9290000000000003</v>
      </c>
      <c r="K30" s="25" t="s">
        <v>734</v>
      </c>
      <c r="L30" s="85" t="str">
        <f t="shared" si="3"/>
        <v>Yes</v>
      </c>
    </row>
    <row r="31" spans="1:12" x14ac:dyDescent="0.25">
      <c r="A31" s="142" t="s">
        <v>991</v>
      </c>
      <c r="B31" s="21" t="s">
        <v>213</v>
      </c>
      <c r="C31" s="22">
        <v>5206</v>
      </c>
      <c r="D31" s="7" t="str">
        <f t="shared" si="0"/>
        <v>N/A</v>
      </c>
      <c r="E31" s="22">
        <v>2106</v>
      </c>
      <c r="F31" s="7" t="str">
        <f t="shared" si="1"/>
        <v>N/A</v>
      </c>
      <c r="G31" s="22">
        <v>1016</v>
      </c>
      <c r="H31" s="7" t="str">
        <f t="shared" si="2"/>
        <v>N/A</v>
      </c>
      <c r="I31" s="8">
        <v>-59.5</v>
      </c>
      <c r="J31" s="8">
        <v>-51.8</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1750</v>
      </c>
      <c r="J32" s="8" t="s">
        <v>1750</v>
      </c>
      <c r="K32" s="25" t="s">
        <v>734</v>
      </c>
      <c r="L32" s="85" t="str">
        <f t="shared" si="3"/>
        <v>N/A</v>
      </c>
    </row>
    <row r="33" spans="1:12" x14ac:dyDescent="0.25">
      <c r="A33" s="142" t="s">
        <v>993</v>
      </c>
      <c r="B33" s="21" t="s">
        <v>213</v>
      </c>
      <c r="C33" s="22">
        <v>6965</v>
      </c>
      <c r="D33" s="7" t="str">
        <f t="shared" si="0"/>
        <v>N/A</v>
      </c>
      <c r="E33" s="22">
        <v>8198</v>
      </c>
      <c r="F33" s="7" t="str">
        <f t="shared" si="1"/>
        <v>N/A</v>
      </c>
      <c r="G33" s="22">
        <v>8272</v>
      </c>
      <c r="H33" s="7" t="str">
        <f t="shared" si="2"/>
        <v>N/A</v>
      </c>
      <c r="I33" s="8">
        <v>17.7</v>
      </c>
      <c r="J33" s="8">
        <v>0.90269999999999995</v>
      </c>
      <c r="K33" s="25" t="s">
        <v>734</v>
      </c>
      <c r="L33" s="85" t="str">
        <f t="shared" si="3"/>
        <v>Yes</v>
      </c>
    </row>
    <row r="34" spans="1:12" x14ac:dyDescent="0.25">
      <c r="A34" s="142" t="s">
        <v>994</v>
      </c>
      <c r="B34" s="21" t="s">
        <v>213</v>
      </c>
      <c r="C34" s="22">
        <v>2177</v>
      </c>
      <c r="D34" s="7" t="str">
        <f t="shared" si="0"/>
        <v>N/A</v>
      </c>
      <c r="E34" s="22">
        <v>2522</v>
      </c>
      <c r="F34" s="7" t="str">
        <f t="shared" si="1"/>
        <v>N/A</v>
      </c>
      <c r="G34" s="22">
        <v>2767</v>
      </c>
      <c r="H34" s="7" t="str">
        <f t="shared" si="2"/>
        <v>N/A</v>
      </c>
      <c r="I34" s="8">
        <v>15.85</v>
      </c>
      <c r="J34" s="8">
        <v>9.7149999999999999</v>
      </c>
      <c r="K34" s="25" t="s">
        <v>734</v>
      </c>
      <c r="L34" s="85" t="str">
        <f t="shared" si="3"/>
        <v>Yes</v>
      </c>
    </row>
    <row r="35" spans="1:12" x14ac:dyDescent="0.25">
      <c r="A35" s="142" t="s">
        <v>995</v>
      </c>
      <c r="B35" s="21" t="s">
        <v>213</v>
      </c>
      <c r="C35" s="22">
        <v>3770</v>
      </c>
      <c r="D35" s="7" t="str">
        <f t="shared" si="0"/>
        <v>N/A</v>
      </c>
      <c r="E35" s="22">
        <v>65367</v>
      </c>
      <c r="F35" s="7" t="str">
        <f t="shared" si="1"/>
        <v>N/A</v>
      </c>
      <c r="G35" s="22">
        <v>75869</v>
      </c>
      <c r="H35" s="7" t="str">
        <f t="shared" si="2"/>
        <v>N/A</v>
      </c>
      <c r="I35" s="8">
        <v>1634</v>
      </c>
      <c r="J35" s="8">
        <v>16.07</v>
      </c>
      <c r="K35" s="25" t="s">
        <v>734</v>
      </c>
      <c r="L35" s="85" t="str">
        <f t="shared" si="3"/>
        <v>Yes</v>
      </c>
    </row>
    <row r="36" spans="1:12" x14ac:dyDescent="0.25">
      <c r="A36" s="142" t="s">
        <v>996</v>
      </c>
      <c r="B36" s="21" t="s">
        <v>213</v>
      </c>
      <c r="C36" s="22">
        <v>56256</v>
      </c>
      <c r="D36" s="7" t="str">
        <f t="shared" si="0"/>
        <v>N/A</v>
      </c>
      <c r="E36" s="22">
        <v>3280</v>
      </c>
      <c r="F36" s="7" t="str">
        <f t="shared" si="1"/>
        <v>N/A</v>
      </c>
      <c r="G36" s="22">
        <v>11</v>
      </c>
      <c r="H36" s="7" t="str">
        <f t="shared" si="2"/>
        <v>N/A</v>
      </c>
      <c r="I36" s="8">
        <v>-94.2</v>
      </c>
      <c r="J36" s="8">
        <v>-99.7</v>
      </c>
      <c r="K36" s="25" t="s">
        <v>734</v>
      </c>
      <c r="L36" s="85" t="str">
        <f t="shared" si="3"/>
        <v>No</v>
      </c>
    </row>
    <row r="37" spans="1:12" x14ac:dyDescent="0.25">
      <c r="A37" s="142" t="s">
        <v>122</v>
      </c>
      <c r="B37" s="21" t="s">
        <v>213</v>
      </c>
      <c r="C37" s="22">
        <v>71</v>
      </c>
      <c r="D37" s="7" t="str">
        <f t="shared" si="0"/>
        <v>N/A</v>
      </c>
      <c r="E37" s="22">
        <v>93</v>
      </c>
      <c r="F37" s="7" t="str">
        <f t="shared" si="1"/>
        <v>N/A</v>
      </c>
      <c r="G37" s="22">
        <v>752</v>
      </c>
      <c r="H37" s="7" t="str">
        <f t="shared" si="2"/>
        <v>N/A</v>
      </c>
      <c r="I37" s="8">
        <v>30.99</v>
      </c>
      <c r="J37" s="8">
        <v>708.6</v>
      </c>
      <c r="K37" s="25" t="s">
        <v>734</v>
      </c>
      <c r="L37" s="85" t="str">
        <f t="shared" si="3"/>
        <v>No</v>
      </c>
    </row>
    <row r="38" spans="1:12" x14ac:dyDescent="0.25">
      <c r="A38" s="142" t="s">
        <v>84</v>
      </c>
      <c r="B38" s="21" t="s">
        <v>213</v>
      </c>
      <c r="C38" s="26">
        <v>793386308</v>
      </c>
      <c r="D38" s="7" t="str">
        <f t="shared" si="0"/>
        <v>N/A</v>
      </c>
      <c r="E38" s="26">
        <v>881592651</v>
      </c>
      <c r="F38" s="7" t="str">
        <f t="shared" si="1"/>
        <v>N/A</v>
      </c>
      <c r="G38" s="26">
        <v>923704167</v>
      </c>
      <c r="H38" s="7" t="str">
        <f t="shared" si="2"/>
        <v>N/A</v>
      </c>
      <c r="I38" s="8">
        <v>11.12</v>
      </c>
      <c r="J38" s="8">
        <v>4.7770000000000001</v>
      </c>
      <c r="K38" s="25" t="s">
        <v>734</v>
      </c>
      <c r="L38" s="85" t="str">
        <f t="shared" si="3"/>
        <v>Yes</v>
      </c>
    </row>
    <row r="39" spans="1:12" x14ac:dyDescent="0.25">
      <c r="A39" s="142" t="s">
        <v>1274</v>
      </c>
      <c r="B39" s="21" t="s">
        <v>213</v>
      </c>
      <c r="C39" s="26">
        <v>5181.2645011000004</v>
      </c>
      <c r="D39" s="7" t="str">
        <f t="shared" si="0"/>
        <v>N/A</v>
      </c>
      <c r="E39" s="26">
        <v>5413.1600015000004</v>
      </c>
      <c r="F39" s="7" t="str">
        <f t="shared" si="1"/>
        <v>N/A</v>
      </c>
      <c r="G39" s="26">
        <v>5291.0382520000003</v>
      </c>
      <c r="H39" s="7" t="str">
        <f t="shared" si="2"/>
        <v>N/A</v>
      </c>
      <c r="I39" s="8">
        <v>4.476</v>
      </c>
      <c r="J39" s="8">
        <v>-2.2599999999999998</v>
      </c>
      <c r="K39" s="25" t="s">
        <v>734</v>
      </c>
      <c r="L39" s="85" t="str">
        <f t="shared" si="3"/>
        <v>Yes</v>
      </c>
    </row>
    <row r="40" spans="1:12" x14ac:dyDescent="0.25">
      <c r="A40" s="142" t="s">
        <v>1275</v>
      </c>
      <c r="B40" s="21" t="s">
        <v>213</v>
      </c>
      <c r="C40" s="26">
        <v>5944.8834305999999</v>
      </c>
      <c r="D40" s="7" t="str">
        <f>IF($B40="N/A","N/A",IF(C40&gt;10,"No",IF(C40&lt;-10,"No","Yes")))</f>
        <v>N/A</v>
      </c>
      <c r="E40" s="26">
        <v>6185.0525551000001</v>
      </c>
      <c r="F40" s="7" t="str">
        <f>IF($B40="N/A","N/A",IF(E40&gt;10,"No",IF(E40&lt;-10,"No","Yes")))</f>
        <v>N/A</v>
      </c>
      <c r="G40" s="26">
        <v>6170.4097355000004</v>
      </c>
      <c r="H40" s="7" t="str">
        <f>IF($B40="N/A","N/A",IF(G40&gt;10,"No",IF(G40&lt;-10,"No","Yes")))</f>
        <v>N/A</v>
      </c>
      <c r="I40" s="8">
        <v>4.04</v>
      </c>
      <c r="J40" s="8">
        <v>-0.23699999999999999</v>
      </c>
      <c r="K40" s="25" t="s">
        <v>734</v>
      </c>
      <c r="L40" s="85" t="str">
        <f>IF(J40="Div by 0", "N/A", IF(K40="N/A","N/A", IF(J40&gt;VALUE(MID(K40,1,2)), "No", IF(J40&lt;-1*VALUE(MID(K40,1,2)), "No", "Yes"))))</f>
        <v>Yes</v>
      </c>
    </row>
    <row r="41" spans="1:12" x14ac:dyDescent="0.25">
      <c r="A41" s="142" t="s">
        <v>107</v>
      </c>
      <c r="B41" s="21" t="s">
        <v>213</v>
      </c>
      <c r="C41" s="26">
        <v>5982080</v>
      </c>
      <c r="D41" s="7" t="str">
        <f t="shared" ref="D41:D44" si="4">IF($B41="N/A","N/A",IF(C41&gt;10,"No",IF(C41&lt;-10,"No","Yes")))</f>
        <v>N/A</v>
      </c>
      <c r="E41" s="26">
        <v>5936120</v>
      </c>
      <c r="F41" s="7" t="str">
        <f t="shared" ref="F41:F44" si="5">IF($B41="N/A","N/A",IF(E41&gt;10,"No",IF(E41&lt;-10,"No","Yes")))</f>
        <v>N/A</v>
      </c>
      <c r="G41" s="26">
        <v>5722135</v>
      </c>
      <c r="H41" s="7" t="str">
        <f t="shared" ref="H41:H44" si="6">IF($B41="N/A","N/A",IF(G41&gt;10,"No",IF(G41&lt;-10,"No","Yes")))</f>
        <v>N/A</v>
      </c>
      <c r="I41" s="8">
        <v>-0.76800000000000002</v>
      </c>
      <c r="J41" s="8">
        <v>-3.6</v>
      </c>
      <c r="K41" s="25" t="s">
        <v>734</v>
      </c>
      <c r="L41" s="85" t="str">
        <f t="shared" ref="L41:L43" si="7">IF(J41="Div by 0", "N/A", IF(K41="N/A","N/A", IF(J41&gt;VALUE(MID(K41,1,2)), "No", IF(J41&lt;-1*VALUE(MID(K41,1,2)), "No", "Yes"))))</f>
        <v>Yes</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1750</v>
      </c>
      <c r="J42" s="8" t="s">
        <v>1750</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1750</v>
      </c>
      <c r="J43" s="8" t="s">
        <v>1750</v>
      </c>
      <c r="K43" s="25" t="s">
        <v>734</v>
      </c>
      <c r="L43" s="85" t="str">
        <f t="shared" si="7"/>
        <v>N/A</v>
      </c>
    </row>
    <row r="44" spans="1:12" x14ac:dyDescent="0.25">
      <c r="A44" s="142" t="s">
        <v>1276</v>
      </c>
      <c r="B44" s="21" t="s">
        <v>213</v>
      </c>
      <c r="C44" s="26" t="s">
        <v>1750</v>
      </c>
      <c r="D44" s="7" t="str">
        <f t="shared" si="4"/>
        <v>N/A</v>
      </c>
      <c r="E44" s="26" t="s">
        <v>1750</v>
      </c>
      <c r="F44" s="7" t="str">
        <f t="shared" si="5"/>
        <v>N/A</v>
      </c>
      <c r="G44" s="26" t="s">
        <v>1750</v>
      </c>
      <c r="H44" s="7" t="str">
        <f t="shared" si="6"/>
        <v>N/A</v>
      </c>
      <c r="I44" s="8" t="s">
        <v>1750</v>
      </c>
      <c r="J44" s="8" t="s">
        <v>1750</v>
      </c>
      <c r="K44" s="25" t="s">
        <v>734</v>
      </c>
      <c r="L44" s="85" t="str">
        <f>IF(J44="Div by 0", "N/A", IF(OR(J44="N/A",K44="N/A"),"N/A", IF(J44&gt;VALUE(MID(K44,1,2)), "No", IF(J44&lt;-1*VALUE(MID(K44,1,2)), "No", "Yes"))))</f>
        <v>N/A</v>
      </c>
    </row>
    <row r="45" spans="1:12" x14ac:dyDescent="0.25">
      <c r="A45" s="142" t="s">
        <v>1277</v>
      </c>
      <c r="B45" s="21" t="s">
        <v>213</v>
      </c>
      <c r="C45" s="26">
        <v>38158.570312999997</v>
      </c>
      <c r="D45" s="7" t="str">
        <f t="shared" ref="D45:D71" si="8">IF($B45="N/A","N/A",IF(C45&gt;10,"No",IF(C45&lt;-10,"No","Yes")))</f>
        <v>N/A</v>
      </c>
      <c r="E45" s="26">
        <v>12193.535135</v>
      </c>
      <c r="F45" s="7" t="str">
        <f t="shared" ref="F45:F71" si="9">IF($B45="N/A","N/A",IF(E45&gt;10,"No",IF(E45&lt;-10,"No","Yes")))</f>
        <v>N/A</v>
      </c>
      <c r="G45" s="26">
        <v>12270.462046000001</v>
      </c>
      <c r="H45" s="7" t="str">
        <f t="shared" ref="H45:H71" si="10">IF($B45="N/A","N/A",IF(G45&gt;10,"No",IF(G45&lt;-10,"No","Yes")))</f>
        <v>N/A</v>
      </c>
      <c r="I45" s="8">
        <v>-68</v>
      </c>
      <c r="J45" s="8">
        <v>0.63090000000000002</v>
      </c>
      <c r="K45" s="25" t="s">
        <v>734</v>
      </c>
      <c r="L45" s="85" t="str">
        <f t="shared" ref="L45:L71" si="11">IF(J45="Div by 0", "N/A", IF(K45="N/A","N/A", IF(J45&gt;VALUE(MID(K45,1,2)), "No", IF(J45&lt;-1*VALUE(MID(K45,1,2)), "No", "Yes"))))</f>
        <v>Yes</v>
      </c>
    </row>
    <row r="46" spans="1:12" x14ac:dyDescent="0.25">
      <c r="A46" s="142" t="s">
        <v>1278</v>
      </c>
      <c r="B46" s="21" t="s">
        <v>213</v>
      </c>
      <c r="C46" s="26">
        <v>21021.730337000001</v>
      </c>
      <c r="D46" s="7" t="str">
        <f t="shared" si="8"/>
        <v>N/A</v>
      </c>
      <c r="E46" s="26">
        <v>25284.831683</v>
      </c>
      <c r="F46" s="7" t="str">
        <f t="shared" si="9"/>
        <v>N/A</v>
      </c>
      <c r="G46" s="26">
        <v>27647.960783999999</v>
      </c>
      <c r="H46" s="7" t="str">
        <f t="shared" si="10"/>
        <v>N/A</v>
      </c>
      <c r="I46" s="8">
        <v>20.28</v>
      </c>
      <c r="J46" s="8">
        <v>9.3460000000000001</v>
      </c>
      <c r="K46" s="25" t="s">
        <v>734</v>
      </c>
      <c r="L46" s="85" t="str">
        <f t="shared" si="11"/>
        <v>Yes</v>
      </c>
    </row>
    <row r="47" spans="1:12" x14ac:dyDescent="0.25">
      <c r="A47" s="142" t="s">
        <v>1279</v>
      </c>
      <c r="B47" s="21" t="s">
        <v>213</v>
      </c>
      <c r="C47" s="26">
        <v>4526.5543478</v>
      </c>
      <c r="D47" s="7" t="str">
        <f t="shared" si="8"/>
        <v>N/A</v>
      </c>
      <c r="E47" s="26">
        <v>6067.7339449999999</v>
      </c>
      <c r="F47" s="7" t="str">
        <f t="shared" si="9"/>
        <v>N/A</v>
      </c>
      <c r="G47" s="26">
        <v>5959.8706897000002</v>
      </c>
      <c r="H47" s="7" t="str">
        <f t="shared" si="10"/>
        <v>N/A</v>
      </c>
      <c r="I47" s="8">
        <v>34.049999999999997</v>
      </c>
      <c r="J47" s="8">
        <v>-1.78</v>
      </c>
      <c r="K47" s="25" t="s">
        <v>734</v>
      </c>
      <c r="L47" s="85" t="str">
        <f t="shared" si="11"/>
        <v>Yes</v>
      </c>
    </row>
    <row r="48" spans="1:12" x14ac:dyDescent="0.25">
      <c r="A48" s="142" t="s">
        <v>1280</v>
      </c>
      <c r="B48" s="21" t="s">
        <v>213</v>
      </c>
      <c r="C48" s="26" t="s">
        <v>1750</v>
      </c>
      <c r="D48" s="7" t="str">
        <f t="shared" si="8"/>
        <v>N/A</v>
      </c>
      <c r="E48" s="26" t="s">
        <v>1750</v>
      </c>
      <c r="F48" s="7" t="str">
        <f t="shared" si="9"/>
        <v>N/A</v>
      </c>
      <c r="G48" s="26">
        <v>631.5</v>
      </c>
      <c r="H48" s="7" t="str">
        <f t="shared" si="10"/>
        <v>N/A</v>
      </c>
      <c r="I48" s="8" t="s">
        <v>1750</v>
      </c>
      <c r="J48" s="8" t="s">
        <v>1750</v>
      </c>
      <c r="K48" s="25" t="s">
        <v>734</v>
      </c>
      <c r="L48" s="85" t="str">
        <f t="shared" si="11"/>
        <v>N/A</v>
      </c>
    </row>
    <row r="49" spans="1:12" x14ac:dyDescent="0.25">
      <c r="A49" s="142" t="s">
        <v>1281</v>
      </c>
      <c r="B49" s="21" t="s">
        <v>213</v>
      </c>
      <c r="C49" s="26">
        <v>219425.67647000001</v>
      </c>
      <c r="D49" s="7" t="str">
        <f t="shared" si="8"/>
        <v>N/A</v>
      </c>
      <c r="E49" s="26">
        <v>11290.690264999999</v>
      </c>
      <c r="F49" s="7" t="str">
        <f t="shared" si="9"/>
        <v>N/A</v>
      </c>
      <c r="G49" s="26">
        <v>23202</v>
      </c>
      <c r="H49" s="7" t="str">
        <f t="shared" si="10"/>
        <v>N/A</v>
      </c>
      <c r="I49" s="8">
        <v>-94.9</v>
      </c>
      <c r="J49" s="8">
        <v>105.5</v>
      </c>
      <c r="K49" s="25" t="s">
        <v>734</v>
      </c>
      <c r="L49" s="85" t="str">
        <f t="shared" si="11"/>
        <v>No</v>
      </c>
    </row>
    <row r="50" spans="1:12" x14ac:dyDescent="0.25">
      <c r="A50" s="142" t="s">
        <v>1282</v>
      </c>
      <c r="B50" s="21" t="s">
        <v>213</v>
      </c>
      <c r="C50" s="26">
        <v>505.95121950999999</v>
      </c>
      <c r="D50" s="7" t="str">
        <f t="shared" si="8"/>
        <v>N/A</v>
      </c>
      <c r="E50" s="26">
        <v>438.48936170000002</v>
      </c>
      <c r="F50" s="7" t="str">
        <f t="shared" si="9"/>
        <v>N/A</v>
      </c>
      <c r="G50" s="26">
        <v>569.09090908999997</v>
      </c>
      <c r="H50" s="7" t="str">
        <f t="shared" si="10"/>
        <v>N/A</v>
      </c>
      <c r="I50" s="8">
        <v>-13.3</v>
      </c>
      <c r="J50" s="8">
        <v>29.78</v>
      </c>
      <c r="K50" s="25" t="s">
        <v>734</v>
      </c>
      <c r="L50" s="85" t="str">
        <f t="shared" si="11"/>
        <v>Yes</v>
      </c>
    </row>
    <row r="51" spans="1:12" x14ac:dyDescent="0.25">
      <c r="A51" s="142" t="s">
        <v>1283</v>
      </c>
      <c r="B51" s="21" t="s">
        <v>213</v>
      </c>
      <c r="C51" s="26">
        <v>24409.335316000001</v>
      </c>
      <c r="D51" s="7" t="str">
        <f t="shared" si="8"/>
        <v>N/A</v>
      </c>
      <c r="E51" s="26">
        <v>24546.309496000002</v>
      </c>
      <c r="F51" s="7" t="str">
        <f t="shared" si="9"/>
        <v>N/A</v>
      </c>
      <c r="G51" s="26">
        <v>25404.392489000002</v>
      </c>
      <c r="H51" s="7" t="str">
        <f t="shared" si="10"/>
        <v>N/A</v>
      </c>
      <c r="I51" s="8">
        <v>0.56120000000000003</v>
      </c>
      <c r="J51" s="8">
        <v>3.496</v>
      </c>
      <c r="K51" s="25" t="s">
        <v>734</v>
      </c>
      <c r="L51" s="85" t="str">
        <f t="shared" si="11"/>
        <v>Yes</v>
      </c>
    </row>
    <row r="52" spans="1:12" x14ac:dyDescent="0.25">
      <c r="A52" s="142" t="s">
        <v>1284</v>
      </c>
      <c r="B52" s="21" t="s">
        <v>213</v>
      </c>
      <c r="C52" s="26">
        <v>23473.623099</v>
      </c>
      <c r="D52" s="7" t="str">
        <f t="shared" si="8"/>
        <v>N/A</v>
      </c>
      <c r="E52" s="26">
        <v>23707.625465000001</v>
      </c>
      <c r="F52" s="7" t="str">
        <f t="shared" si="9"/>
        <v>N/A</v>
      </c>
      <c r="G52" s="26">
        <v>25077.496057</v>
      </c>
      <c r="H52" s="7" t="str">
        <f t="shared" si="10"/>
        <v>N/A</v>
      </c>
      <c r="I52" s="8">
        <v>0.99690000000000001</v>
      </c>
      <c r="J52" s="8">
        <v>5.7779999999999996</v>
      </c>
      <c r="K52" s="25" t="s">
        <v>734</v>
      </c>
      <c r="L52" s="85" t="str">
        <f t="shared" si="11"/>
        <v>Yes</v>
      </c>
    </row>
    <row r="53" spans="1:12" x14ac:dyDescent="0.25">
      <c r="A53" s="142" t="s">
        <v>1285</v>
      </c>
      <c r="B53" s="21" t="s">
        <v>213</v>
      </c>
      <c r="C53" s="26">
        <v>14249.142857000001</v>
      </c>
      <c r="D53" s="7" t="str">
        <f t="shared" si="8"/>
        <v>N/A</v>
      </c>
      <c r="E53" s="26">
        <v>13911.125448000001</v>
      </c>
      <c r="F53" s="7" t="str">
        <f t="shared" si="9"/>
        <v>N/A</v>
      </c>
      <c r="G53" s="26">
        <v>14676.741818</v>
      </c>
      <c r="H53" s="7" t="str">
        <f t="shared" si="10"/>
        <v>N/A</v>
      </c>
      <c r="I53" s="8">
        <v>-2.37</v>
      </c>
      <c r="J53" s="8">
        <v>5.5039999999999996</v>
      </c>
      <c r="K53" s="25" t="s">
        <v>734</v>
      </c>
      <c r="L53" s="85" t="str">
        <f t="shared" si="11"/>
        <v>Yes</v>
      </c>
    </row>
    <row r="54" spans="1:12" x14ac:dyDescent="0.25">
      <c r="A54" s="142" t="s">
        <v>1286</v>
      </c>
      <c r="B54" s="21" t="s">
        <v>213</v>
      </c>
      <c r="C54" s="26">
        <v>27371.836066</v>
      </c>
      <c r="D54" s="7" t="str">
        <f t="shared" si="8"/>
        <v>N/A</v>
      </c>
      <c r="E54" s="26">
        <v>23340.673076999999</v>
      </c>
      <c r="F54" s="7" t="str">
        <f t="shared" si="9"/>
        <v>N/A</v>
      </c>
      <c r="G54" s="26">
        <v>19766.810345000002</v>
      </c>
      <c r="H54" s="7" t="str">
        <f t="shared" si="10"/>
        <v>N/A</v>
      </c>
      <c r="I54" s="8">
        <v>-14.7</v>
      </c>
      <c r="J54" s="8">
        <v>-15.3</v>
      </c>
      <c r="K54" s="25" t="s">
        <v>734</v>
      </c>
      <c r="L54" s="85" t="str">
        <f t="shared" si="11"/>
        <v>Yes</v>
      </c>
    </row>
    <row r="55" spans="1:12" x14ac:dyDescent="0.25">
      <c r="A55" s="142" t="s">
        <v>1662</v>
      </c>
      <c r="B55" s="21" t="s">
        <v>213</v>
      </c>
      <c r="C55" s="26">
        <v>39895.339817</v>
      </c>
      <c r="D55" s="7" t="str">
        <f t="shared" si="8"/>
        <v>N/A</v>
      </c>
      <c r="E55" s="26">
        <v>36855.591629000002</v>
      </c>
      <c r="F55" s="7" t="str">
        <f t="shared" si="9"/>
        <v>N/A</v>
      </c>
      <c r="G55" s="26">
        <v>32342.849833</v>
      </c>
      <c r="H55" s="7" t="str">
        <f t="shared" si="10"/>
        <v>N/A</v>
      </c>
      <c r="I55" s="8">
        <v>-7.62</v>
      </c>
      <c r="J55" s="8">
        <v>-12.2</v>
      </c>
      <c r="K55" s="25" t="s">
        <v>734</v>
      </c>
      <c r="L55" s="85" t="str">
        <f t="shared" si="11"/>
        <v>Yes</v>
      </c>
    </row>
    <row r="56" spans="1:12" x14ac:dyDescent="0.25">
      <c r="A56" s="142" t="s">
        <v>1287</v>
      </c>
      <c r="B56" s="21" t="s">
        <v>213</v>
      </c>
      <c r="C56" s="26">
        <v>2266.6363636000001</v>
      </c>
      <c r="D56" s="7" t="str">
        <f t="shared" si="8"/>
        <v>N/A</v>
      </c>
      <c r="E56" s="26">
        <v>9857.3846154000003</v>
      </c>
      <c r="F56" s="7" t="str">
        <f t="shared" si="9"/>
        <v>N/A</v>
      </c>
      <c r="G56" s="26">
        <v>261.25</v>
      </c>
      <c r="H56" s="7" t="str">
        <f t="shared" si="10"/>
        <v>N/A</v>
      </c>
      <c r="I56" s="8">
        <v>334.9</v>
      </c>
      <c r="J56" s="8">
        <v>-97.3</v>
      </c>
      <c r="K56" s="25" t="s">
        <v>734</v>
      </c>
      <c r="L56" s="85" t="str">
        <f t="shared" si="11"/>
        <v>No</v>
      </c>
    </row>
    <row r="57" spans="1:12" x14ac:dyDescent="0.25">
      <c r="A57" s="142" t="s">
        <v>1663</v>
      </c>
      <c r="B57" s="21" t="s">
        <v>213</v>
      </c>
      <c r="C57" s="26">
        <v>3550.0491794</v>
      </c>
      <c r="D57" s="7" t="str">
        <f t="shared" si="8"/>
        <v>N/A</v>
      </c>
      <c r="E57" s="26">
        <v>3891.9231488</v>
      </c>
      <c r="F57" s="7" t="str">
        <f t="shared" si="9"/>
        <v>N/A</v>
      </c>
      <c r="G57" s="26">
        <v>3663.4231543000001</v>
      </c>
      <c r="H57" s="7" t="str">
        <f t="shared" si="10"/>
        <v>N/A</v>
      </c>
      <c r="I57" s="8">
        <v>9.6300000000000008</v>
      </c>
      <c r="J57" s="8">
        <v>-5.87</v>
      </c>
      <c r="K57" s="25" t="s">
        <v>734</v>
      </c>
      <c r="L57" s="85" t="str">
        <f t="shared" si="11"/>
        <v>Yes</v>
      </c>
    </row>
    <row r="58" spans="1:12" x14ac:dyDescent="0.25">
      <c r="A58" s="142" t="s">
        <v>1288</v>
      </c>
      <c r="B58" s="21" t="s">
        <v>213</v>
      </c>
      <c r="C58" s="26">
        <v>4655.2018184999997</v>
      </c>
      <c r="D58" s="7" t="str">
        <f t="shared" si="8"/>
        <v>N/A</v>
      </c>
      <c r="E58" s="26">
        <v>4601.8771078999998</v>
      </c>
      <c r="F58" s="7" t="str">
        <f t="shared" si="9"/>
        <v>N/A</v>
      </c>
      <c r="G58" s="26">
        <v>4647.7178021999998</v>
      </c>
      <c r="H58" s="7" t="str">
        <f t="shared" si="10"/>
        <v>N/A</v>
      </c>
      <c r="I58" s="8">
        <v>-1.1499999999999999</v>
      </c>
      <c r="J58" s="8">
        <v>0.99609999999999999</v>
      </c>
      <c r="K58" s="25" t="s">
        <v>734</v>
      </c>
      <c r="L58" s="85" t="str">
        <f t="shared" si="11"/>
        <v>Yes</v>
      </c>
    </row>
    <row r="59" spans="1:12" ht="12" customHeight="1" x14ac:dyDescent="0.25">
      <c r="A59" s="142" t="s">
        <v>1664</v>
      </c>
      <c r="B59" s="21" t="s">
        <v>213</v>
      </c>
      <c r="C59" s="26" t="s">
        <v>1750</v>
      </c>
      <c r="D59" s="7" t="str">
        <f t="shared" si="8"/>
        <v>N/A</v>
      </c>
      <c r="E59" s="26" t="s">
        <v>1750</v>
      </c>
      <c r="F59" s="7" t="str">
        <f t="shared" si="9"/>
        <v>N/A</v>
      </c>
      <c r="G59" s="26" t="s">
        <v>1750</v>
      </c>
      <c r="H59" s="7" t="str">
        <f t="shared" si="10"/>
        <v>N/A</v>
      </c>
      <c r="I59" s="8" t="s">
        <v>1750</v>
      </c>
      <c r="J59" s="8" t="s">
        <v>1750</v>
      </c>
      <c r="K59" s="25" t="s">
        <v>734</v>
      </c>
      <c r="L59" s="85" t="str">
        <f t="shared" si="11"/>
        <v>N/A</v>
      </c>
    </row>
    <row r="60" spans="1:12" x14ac:dyDescent="0.25">
      <c r="A60" s="142" t="s">
        <v>1665</v>
      </c>
      <c r="B60" s="21" t="s">
        <v>213</v>
      </c>
      <c r="C60" s="26">
        <v>5179.4447581000004</v>
      </c>
      <c r="D60" s="7" t="str">
        <f t="shared" si="8"/>
        <v>N/A</v>
      </c>
      <c r="E60" s="26">
        <v>4760.0854429999999</v>
      </c>
      <c r="F60" s="7" t="str">
        <f t="shared" si="9"/>
        <v>N/A</v>
      </c>
      <c r="G60" s="26">
        <v>5573</v>
      </c>
      <c r="H60" s="7" t="str">
        <f t="shared" si="10"/>
        <v>N/A</v>
      </c>
      <c r="I60" s="8">
        <v>-8.1</v>
      </c>
      <c r="J60" s="8">
        <v>17.079999999999998</v>
      </c>
      <c r="K60" s="25" t="s">
        <v>734</v>
      </c>
      <c r="L60" s="85" t="str">
        <f t="shared" si="11"/>
        <v>Yes</v>
      </c>
    </row>
    <row r="61" spans="1:12" x14ac:dyDescent="0.25">
      <c r="A61" s="84" t="s">
        <v>1666</v>
      </c>
      <c r="B61" s="21" t="s">
        <v>213</v>
      </c>
      <c r="C61" s="26">
        <v>2477.3900036999999</v>
      </c>
      <c r="D61" s="7" t="str">
        <f t="shared" si="8"/>
        <v>N/A</v>
      </c>
      <c r="E61" s="26">
        <v>3112.4114972000002</v>
      </c>
      <c r="F61" s="7" t="str">
        <f t="shared" si="9"/>
        <v>N/A</v>
      </c>
      <c r="G61" s="26">
        <v>2899.0810372000001</v>
      </c>
      <c r="H61" s="7" t="str">
        <f t="shared" si="10"/>
        <v>N/A</v>
      </c>
      <c r="I61" s="8">
        <v>25.63</v>
      </c>
      <c r="J61" s="8">
        <v>-6.85</v>
      </c>
      <c r="K61" s="25" t="s">
        <v>734</v>
      </c>
      <c r="L61" s="85" t="str">
        <f t="shared" si="11"/>
        <v>Yes</v>
      </c>
    </row>
    <row r="62" spans="1:12" x14ac:dyDescent="0.25">
      <c r="A62" s="84" t="s">
        <v>1667</v>
      </c>
      <c r="B62" s="21" t="s">
        <v>213</v>
      </c>
      <c r="C62" s="26">
        <v>3071.6311747999998</v>
      </c>
      <c r="D62" s="7" t="str">
        <f t="shared" si="8"/>
        <v>N/A</v>
      </c>
      <c r="E62" s="26">
        <v>3394.552013</v>
      </c>
      <c r="F62" s="7" t="str">
        <f t="shared" si="9"/>
        <v>N/A</v>
      </c>
      <c r="G62" s="26">
        <v>3366.1055901</v>
      </c>
      <c r="H62" s="7" t="str">
        <f t="shared" si="10"/>
        <v>N/A</v>
      </c>
      <c r="I62" s="8">
        <v>10.51</v>
      </c>
      <c r="J62" s="8">
        <v>-0.83799999999999997</v>
      </c>
      <c r="K62" s="25" t="s">
        <v>734</v>
      </c>
      <c r="L62" s="85" t="str">
        <f t="shared" si="11"/>
        <v>Yes</v>
      </c>
    </row>
    <row r="63" spans="1:12" x14ac:dyDescent="0.25">
      <c r="A63" s="84" t="s">
        <v>1668</v>
      </c>
      <c r="B63" s="21" t="s">
        <v>213</v>
      </c>
      <c r="C63" s="26">
        <v>18099.347473999998</v>
      </c>
      <c r="D63" s="7" t="str">
        <f t="shared" si="8"/>
        <v>N/A</v>
      </c>
      <c r="E63" s="26">
        <v>18861.282414000001</v>
      </c>
      <c r="F63" s="7" t="str">
        <f t="shared" si="9"/>
        <v>N/A</v>
      </c>
      <c r="G63" s="26">
        <v>17560.194785</v>
      </c>
      <c r="H63" s="7" t="str">
        <f t="shared" si="10"/>
        <v>N/A</v>
      </c>
      <c r="I63" s="8">
        <v>4.21</v>
      </c>
      <c r="J63" s="8">
        <v>-6.9</v>
      </c>
      <c r="K63" s="25" t="s">
        <v>734</v>
      </c>
      <c r="L63" s="85" t="str">
        <f t="shared" si="11"/>
        <v>Yes</v>
      </c>
    </row>
    <row r="64" spans="1:12" x14ac:dyDescent="0.25">
      <c r="A64" s="84" t="s">
        <v>1669</v>
      </c>
      <c r="B64" s="21" t="s">
        <v>213</v>
      </c>
      <c r="C64" s="26">
        <v>1796.2077494</v>
      </c>
      <c r="D64" s="7" t="str">
        <f t="shared" si="8"/>
        <v>N/A</v>
      </c>
      <c r="E64" s="26">
        <v>2188.3373000000001</v>
      </c>
      <c r="F64" s="7" t="str">
        <f t="shared" si="9"/>
        <v>N/A</v>
      </c>
      <c r="G64" s="26">
        <v>1960.5033799</v>
      </c>
      <c r="H64" s="7" t="str">
        <f t="shared" si="10"/>
        <v>N/A</v>
      </c>
      <c r="I64" s="8">
        <v>21.83</v>
      </c>
      <c r="J64" s="8">
        <v>-10.4</v>
      </c>
      <c r="K64" s="25" t="s">
        <v>734</v>
      </c>
      <c r="L64" s="85" t="str">
        <f t="shared" si="11"/>
        <v>Yes</v>
      </c>
    </row>
    <row r="65" spans="1:12" x14ac:dyDescent="0.25">
      <c r="A65" s="84" t="s">
        <v>1670</v>
      </c>
      <c r="B65" s="21" t="s">
        <v>213</v>
      </c>
      <c r="C65" s="26">
        <v>3724.7375965000001</v>
      </c>
      <c r="D65" s="7" t="str">
        <f t="shared" si="8"/>
        <v>N/A</v>
      </c>
      <c r="E65" s="26">
        <v>4268.2172252999999</v>
      </c>
      <c r="F65" s="7" t="str">
        <f t="shared" si="9"/>
        <v>N/A</v>
      </c>
      <c r="G65" s="26">
        <v>4411.8958184000003</v>
      </c>
      <c r="H65" s="7" t="str">
        <f t="shared" si="10"/>
        <v>N/A</v>
      </c>
      <c r="I65" s="8">
        <v>14.59</v>
      </c>
      <c r="J65" s="8">
        <v>3.3660000000000001</v>
      </c>
      <c r="K65" s="25" t="s">
        <v>734</v>
      </c>
      <c r="L65" s="85" t="str">
        <f t="shared" si="11"/>
        <v>Yes</v>
      </c>
    </row>
    <row r="66" spans="1:12" x14ac:dyDescent="0.25">
      <c r="A66" s="84" t="s">
        <v>1671</v>
      </c>
      <c r="B66" s="21" t="s">
        <v>213</v>
      </c>
      <c r="C66" s="26">
        <v>6857.4099115999998</v>
      </c>
      <c r="D66" s="7" t="str">
        <f t="shared" si="8"/>
        <v>N/A</v>
      </c>
      <c r="E66" s="26">
        <v>6970.2098765000001</v>
      </c>
      <c r="F66" s="7" t="str">
        <f t="shared" si="9"/>
        <v>N/A</v>
      </c>
      <c r="G66" s="26">
        <v>7261.3562991999997</v>
      </c>
      <c r="H66" s="7" t="str">
        <f t="shared" si="10"/>
        <v>N/A</v>
      </c>
      <c r="I66" s="8">
        <v>1.645</v>
      </c>
      <c r="J66" s="8">
        <v>4.1769999999999996</v>
      </c>
      <c r="K66" s="25" t="s">
        <v>734</v>
      </c>
      <c r="L66" s="85" t="str">
        <f t="shared" si="11"/>
        <v>Yes</v>
      </c>
    </row>
    <row r="67" spans="1:12" x14ac:dyDescent="0.25">
      <c r="A67" s="84" t="s">
        <v>1672</v>
      </c>
      <c r="B67" s="21" t="s">
        <v>213</v>
      </c>
      <c r="C67" s="26" t="s">
        <v>1750</v>
      </c>
      <c r="D67" s="7" t="str">
        <f t="shared" si="8"/>
        <v>N/A</v>
      </c>
      <c r="E67" s="26" t="s">
        <v>1750</v>
      </c>
      <c r="F67" s="7" t="str">
        <f t="shared" si="9"/>
        <v>N/A</v>
      </c>
      <c r="G67" s="26" t="s">
        <v>1750</v>
      </c>
      <c r="H67" s="7" t="str">
        <f t="shared" si="10"/>
        <v>N/A</v>
      </c>
      <c r="I67" s="8" t="s">
        <v>1750</v>
      </c>
      <c r="J67" s="8" t="s">
        <v>1750</v>
      </c>
      <c r="K67" s="25" t="s">
        <v>734</v>
      </c>
      <c r="L67" s="85" t="str">
        <f t="shared" si="11"/>
        <v>N/A</v>
      </c>
    </row>
    <row r="68" spans="1:12" x14ac:dyDescent="0.25">
      <c r="A68" s="108" t="s">
        <v>1673</v>
      </c>
      <c r="B68" s="21" t="s">
        <v>213</v>
      </c>
      <c r="C68" s="26">
        <v>3761.2137831999999</v>
      </c>
      <c r="D68" s="7" t="str">
        <f t="shared" si="8"/>
        <v>N/A</v>
      </c>
      <c r="E68" s="26">
        <v>3949.9014394000001</v>
      </c>
      <c r="F68" s="7" t="str">
        <f t="shared" si="9"/>
        <v>N/A</v>
      </c>
      <c r="G68" s="26">
        <v>4167.9877901</v>
      </c>
      <c r="H68" s="7" t="str">
        <f t="shared" si="10"/>
        <v>N/A</v>
      </c>
      <c r="I68" s="8">
        <v>5.0170000000000003</v>
      </c>
      <c r="J68" s="8">
        <v>5.5209999999999999</v>
      </c>
      <c r="K68" s="25" t="s">
        <v>734</v>
      </c>
      <c r="L68" s="85" t="str">
        <f t="shared" si="11"/>
        <v>Yes</v>
      </c>
    </row>
    <row r="69" spans="1:12" x14ac:dyDescent="0.25">
      <c r="A69" s="108" t="s">
        <v>1674</v>
      </c>
      <c r="B69" s="21" t="s">
        <v>213</v>
      </c>
      <c r="C69" s="26">
        <v>6006.6678916000001</v>
      </c>
      <c r="D69" s="7" t="str">
        <f t="shared" si="8"/>
        <v>N/A</v>
      </c>
      <c r="E69" s="26">
        <v>8656.0931799999998</v>
      </c>
      <c r="F69" s="7" t="str">
        <f t="shared" si="9"/>
        <v>N/A</v>
      </c>
      <c r="G69" s="26">
        <v>5660.0567401999997</v>
      </c>
      <c r="H69" s="7" t="str">
        <f t="shared" si="10"/>
        <v>N/A</v>
      </c>
      <c r="I69" s="8">
        <v>44.11</v>
      </c>
      <c r="J69" s="8">
        <v>-34.6</v>
      </c>
      <c r="K69" s="25" t="s">
        <v>734</v>
      </c>
      <c r="L69" s="85" t="str">
        <f t="shared" si="11"/>
        <v>No</v>
      </c>
    </row>
    <row r="70" spans="1:12" x14ac:dyDescent="0.25">
      <c r="A70" s="142" t="s">
        <v>1675</v>
      </c>
      <c r="B70" s="21" t="s">
        <v>213</v>
      </c>
      <c r="C70" s="26">
        <v>3750.8437666</v>
      </c>
      <c r="D70" s="7" t="str">
        <f t="shared" si="8"/>
        <v>N/A</v>
      </c>
      <c r="E70" s="26">
        <v>4228.6512765999996</v>
      </c>
      <c r="F70" s="7" t="str">
        <f t="shared" si="9"/>
        <v>N/A</v>
      </c>
      <c r="G70" s="26">
        <v>4353.0981691999996</v>
      </c>
      <c r="H70" s="7" t="str">
        <f t="shared" si="10"/>
        <v>N/A</v>
      </c>
      <c r="I70" s="8">
        <v>12.74</v>
      </c>
      <c r="J70" s="8">
        <v>2.9430000000000001</v>
      </c>
      <c r="K70" s="25" t="s">
        <v>734</v>
      </c>
      <c r="L70" s="85" t="str">
        <f t="shared" si="11"/>
        <v>Yes</v>
      </c>
    </row>
    <row r="71" spans="1:12" x14ac:dyDescent="0.25">
      <c r="A71" s="142" t="s">
        <v>1676</v>
      </c>
      <c r="B71" s="21" t="s">
        <v>213</v>
      </c>
      <c r="C71" s="26">
        <v>3340.2642740000001</v>
      </c>
      <c r="D71" s="7" t="str">
        <f t="shared" si="8"/>
        <v>N/A</v>
      </c>
      <c r="E71" s="26">
        <v>743.59542682999995</v>
      </c>
      <c r="F71" s="7" t="str">
        <f t="shared" si="9"/>
        <v>N/A</v>
      </c>
      <c r="G71" s="26">
        <v>18835.555555999999</v>
      </c>
      <c r="H71" s="7" t="str">
        <f t="shared" si="10"/>
        <v>N/A</v>
      </c>
      <c r="I71" s="8">
        <v>-77.7</v>
      </c>
      <c r="J71" s="8">
        <v>2433</v>
      </c>
      <c r="K71" s="25" t="s">
        <v>734</v>
      </c>
      <c r="L71" s="85" t="str">
        <f t="shared" si="11"/>
        <v>No</v>
      </c>
    </row>
    <row r="72" spans="1:12" x14ac:dyDescent="0.25">
      <c r="A72" s="142" t="s">
        <v>1595</v>
      </c>
      <c r="B72" s="21" t="s">
        <v>213</v>
      </c>
      <c r="C72" s="26">
        <v>121952182</v>
      </c>
      <c r="D72" s="7" t="str">
        <f t="shared" ref="D72:D135" si="12">IF($B72="N/A","N/A",IF(C72&gt;10,"No",IF(C72&lt;-10,"No","Yes")))</f>
        <v>N/A</v>
      </c>
      <c r="E72" s="26">
        <v>133794441</v>
      </c>
      <c r="F72" s="7" t="str">
        <f t="shared" ref="F72:F135" si="13">IF($B72="N/A","N/A",IF(E72&gt;10,"No",IF(E72&lt;-10,"No","Yes")))</f>
        <v>N/A</v>
      </c>
      <c r="G72" s="26">
        <v>135478310</v>
      </c>
      <c r="H72" s="7" t="str">
        <f t="shared" ref="H72:H135" si="14">IF($B72="N/A","N/A",IF(G72&gt;10,"No",IF(G72&lt;-10,"No","Yes")))</f>
        <v>N/A</v>
      </c>
      <c r="I72" s="8">
        <v>9.7110000000000003</v>
      </c>
      <c r="J72" s="8">
        <v>1.2589999999999999</v>
      </c>
      <c r="K72" s="25" t="s">
        <v>734</v>
      </c>
      <c r="L72" s="85" t="str">
        <f t="shared" ref="L72:L132" si="15">IF(J72="Div by 0", "N/A", IF(K72="N/A","N/A", IF(J72&gt;VALUE(MID(K72,1,2)), "No", IF(J72&lt;-1*VALUE(MID(K72,1,2)), "No", "Yes"))))</f>
        <v>Yes</v>
      </c>
    </row>
    <row r="73" spans="1:12" x14ac:dyDescent="0.25">
      <c r="A73" s="142" t="s">
        <v>1596</v>
      </c>
      <c r="B73" s="21" t="s">
        <v>213</v>
      </c>
      <c r="C73" s="22">
        <v>9004</v>
      </c>
      <c r="D73" s="7" t="str">
        <f t="shared" si="12"/>
        <v>N/A</v>
      </c>
      <c r="E73" s="22">
        <v>9073</v>
      </c>
      <c r="F73" s="7" t="str">
        <f t="shared" si="13"/>
        <v>N/A</v>
      </c>
      <c r="G73" s="22">
        <v>9327</v>
      </c>
      <c r="H73" s="7" t="str">
        <f t="shared" si="14"/>
        <v>N/A</v>
      </c>
      <c r="I73" s="8">
        <v>0.76629999999999998</v>
      </c>
      <c r="J73" s="8">
        <v>2.8</v>
      </c>
      <c r="K73" s="25" t="s">
        <v>734</v>
      </c>
      <c r="L73" s="85" t="str">
        <f t="shared" si="15"/>
        <v>Yes</v>
      </c>
    </row>
    <row r="74" spans="1:12" x14ac:dyDescent="0.25">
      <c r="A74" s="142" t="s">
        <v>1289</v>
      </c>
      <c r="B74" s="21" t="s">
        <v>213</v>
      </c>
      <c r="C74" s="26">
        <v>13544.22279</v>
      </c>
      <c r="D74" s="7" t="str">
        <f t="shared" si="12"/>
        <v>N/A</v>
      </c>
      <c r="E74" s="26">
        <v>14746.438995</v>
      </c>
      <c r="F74" s="7" t="str">
        <f t="shared" si="13"/>
        <v>N/A</v>
      </c>
      <c r="G74" s="26">
        <v>14525.389729</v>
      </c>
      <c r="H74" s="7" t="str">
        <f t="shared" si="14"/>
        <v>N/A</v>
      </c>
      <c r="I74" s="8">
        <v>8.8759999999999994</v>
      </c>
      <c r="J74" s="8">
        <v>-1.5</v>
      </c>
      <c r="K74" s="25" t="s">
        <v>734</v>
      </c>
      <c r="L74" s="85" t="str">
        <f t="shared" si="15"/>
        <v>Yes</v>
      </c>
    </row>
    <row r="75" spans="1:12" x14ac:dyDescent="0.25">
      <c r="A75" s="142" t="s">
        <v>1290</v>
      </c>
      <c r="B75" s="21" t="s">
        <v>213</v>
      </c>
      <c r="C75" s="22">
        <v>13.286761438999999</v>
      </c>
      <c r="D75" s="7" t="str">
        <f t="shared" si="12"/>
        <v>N/A</v>
      </c>
      <c r="E75" s="22">
        <v>12.109114956000001</v>
      </c>
      <c r="F75" s="7" t="str">
        <f t="shared" si="13"/>
        <v>N/A</v>
      </c>
      <c r="G75" s="22">
        <v>9.7169507880000001</v>
      </c>
      <c r="H75" s="7" t="str">
        <f t="shared" si="14"/>
        <v>N/A</v>
      </c>
      <c r="I75" s="8">
        <v>-8.86</v>
      </c>
      <c r="J75" s="8">
        <v>-19.8</v>
      </c>
      <c r="K75" s="25" t="s">
        <v>734</v>
      </c>
      <c r="L75" s="85" t="str">
        <f t="shared" si="15"/>
        <v>Yes</v>
      </c>
    </row>
    <row r="76" spans="1:12" ht="25" x14ac:dyDescent="0.25">
      <c r="A76" s="142" t="s">
        <v>545</v>
      </c>
      <c r="B76" s="21" t="s">
        <v>213</v>
      </c>
      <c r="C76" s="26">
        <v>1184</v>
      </c>
      <c r="D76" s="7" t="str">
        <f t="shared" si="12"/>
        <v>N/A</v>
      </c>
      <c r="E76" s="26">
        <v>2432</v>
      </c>
      <c r="F76" s="7" t="str">
        <f t="shared" si="13"/>
        <v>N/A</v>
      </c>
      <c r="G76" s="26">
        <v>5040</v>
      </c>
      <c r="H76" s="7" t="str">
        <f t="shared" si="14"/>
        <v>N/A</v>
      </c>
      <c r="I76" s="8">
        <v>105.4</v>
      </c>
      <c r="J76" s="8">
        <v>107.2</v>
      </c>
      <c r="K76" s="25" t="s">
        <v>734</v>
      </c>
      <c r="L76" s="85" t="str">
        <f t="shared" si="15"/>
        <v>No</v>
      </c>
    </row>
    <row r="77" spans="1:12" x14ac:dyDescent="0.25">
      <c r="A77" s="142" t="s">
        <v>546</v>
      </c>
      <c r="B77" s="21" t="s">
        <v>213</v>
      </c>
      <c r="C77" s="22">
        <v>11</v>
      </c>
      <c r="D77" s="7" t="str">
        <f t="shared" si="12"/>
        <v>N/A</v>
      </c>
      <c r="E77" s="22">
        <v>11</v>
      </c>
      <c r="F77" s="7" t="str">
        <f t="shared" si="13"/>
        <v>N/A</v>
      </c>
      <c r="G77" s="22">
        <v>11</v>
      </c>
      <c r="H77" s="7" t="str">
        <f t="shared" si="14"/>
        <v>N/A</v>
      </c>
      <c r="I77" s="8">
        <v>100</v>
      </c>
      <c r="J77" s="8">
        <v>50</v>
      </c>
      <c r="K77" s="25" t="s">
        <v>734</v>
      </c>
      <c r="L77" s="85" t="str">
        <f t="shared" si="15"/>
        <v>No</v>
      </c>
    </row>
    <row r="78" spans="1:12" x14ac:dyDescent="0.25">
      <c r="A78" s="142" t="s">
        <v>1291</v>
      </c>
      <c r="B78" s="21" t="s">
        <v>213</v>
      </c>
      <c r="C78" s="26">
        <v>1184</v>
      </c>
      <c r="D78" s="7" t="str">
        <f t="shared" si="12"/>
        <v>N/A</v>
      </c>
      <c r="E78" s="26">
        <v>1216</v>
      </c>
      <c r="F78" s="7" t="str">
        <f t="shared" si="13"/>
        <v>N/A</v>
      </c>
      <c r="G78" s="26">
        <v>1680</v>
      </c>
      <c r="H78" s="7" t="str">
        <f t="shared" si="14"/>
        <v>N/A</v>
      </c>
      <c r="I78" s="8">
        <v>2.7029999999999998</v>
      </c>
      <c r="J78" s="8">
        <v>38.159999999999997</v>
      </c>
      <c r="K78" s="25" t="s">
        <v>734</v>
      </c>
      <c r="L78" s="85" t="str">
        <f t="shared" si="15"/>
        <v>No</v>
      </c>
    </row>
    <row r="79" spans="1:12" ht="25" x14ac:dyDescent="0.25">
      <c r="A79" s="142" t="s">
        <v>547</v>
      </c>
      <c r="B79" s="21" t="s">
        <v>213</v>
      </c>
      <c r="C79" s="26">
        <v>0</v>
      </c>
      <c r="D79" s="7" t="str">
        <f t="shared" si="12"/>
        <v>N/A</v>
      </c>
      <c r="E79" s="26">
        <v>0</v>
      </c>
      <c r="F79" s="7" t="str">
        <f t="shared" si="13"/>
        <v>N/A</v>
      </c>
      <c r="G79" s="26">
        <v>0</v>
      </c>
      <c r="H79" s="7" t="str">
        <f t="shared" si="14"/>
        <v>N/A</v>
      </c>
      <c r="I79" s="8" t="s">
        <v>1750</v>
      </c>
      <c r="J79" s="8" t="s">
        <v>1750</v>
      </c>
      <c r="K79" s="25" t="s">
        <v>734</v>
      </c>
      <c r="L79" s="85" t="str">
        <f t="shared" si="15"/>
        <v>N/A</v>
      </c>
    </row>
    <row r="80" spans="1:12" x14ac:dyDescent="0.25">
      <c r="A80" s="142" t="s">
        <v>548</v>
      </c>
      <c r="B80" s="21" t="s">
        <v>213</v>
      </c>
      <c r="C80" s="22">
        <v>0</v>
      </c>
      <c r="D80" s="7" t="str">
        <f t="shared" si="12"/>
        <v>N/A</v>
      </c>
      <c r="E80" s="22">
        <v>0</v>
      </c>
      <c r="F80" s="7" t="str">
        <f t="shared" si="13"/>
        <v>N/A</v>
      </c>
      <c r="G80" s="22">
        <v>0</v>
      </c>
      <c r="H80" s="7" t="str">
        <f t="shared" si="14"/>
        <v>N/A</v>
      </c>
      <c r="I80" s="8" t="s">
        <v>1750</v>
      </c>
      <c r="J80" s="8" t="s">
        <v>1750</v>
      </c>
      <c r="K80" s="25" t="s">
        <v>734</v>
      </c>
      <c r="L80" s="85" t="str">
        <f t="shared" si="15"/>
        <v>N/A</v>
      </c>
    </row>
    <row r="81" spans="1:12" ht="25" x14ac:dyDescent="0.25">
      <c r="A81" s="142" t="s">
        <v>1292</v>
      </c>
      <c r="B81" s="21" t="s">
        <v>213</v>
      </c>
      <c r="C81" s="26" t="s">
        <v>1750</v>
      </c>
      <c r="D81" s="7" t="str">
        <f t="shared" si="12"/>
        <v>N/A</v>
      </c>
      <c r="E81" s="26" t="s">
        <v>1750</v>
      </c>
      <c r="F81" s="7" t="str">
        <f t="shared" si="13"/>
        <v>N/A</v>
      </c>
      <c r="G81" s="26" t="s">
        <v>1750</v>
      </c>
      <c r="H81" s="7" t="str">
        <f t="shared" si="14"/>
        <v>N/A</v>
      </c>
      <c r="I81" s="8" t="s">
        <v>1750</v>
      </c>
      <c r="J81" s="8" t="s">
        <v>1750</v>
      </c>
      <c r="K81" s="25" t="s">
        <v>734</v>
      </c>
      <c r="L81" s="85" t="str">
        <f t="shared" si="15"/>
        <v>N/A</v>
      </c>
    </row>
    <row r="82" spans="1:12" x14ac:dyDescent="0.25">
      <c r="A82" s="142" t="s">
        <v>549</v>
      </c>
      <c r="B82" s="21" t="s">
        <v>213</v>
      </c>
      <c r="C82" s="26">
        <v>211035</v>
      </c>
      <c r="D82" s="7" t="str">
        <f t="shared" si="12"/>
        <v>N/A</v>
      </c>
      <c r="E82" s="26">
        <v>220917</v>
      </c>
      <c r="F82" s="7" t="str">
        <f t="shared" si="13"/>
        <v>N/A</v>
      </c>
      <c r="G82" s="26">
        <v>109594</v>
      </c>
      <c r="H82" s="7" t="str">
        <f t="shared" si="14"/>
        <v>N/A</v>
      </c>
      <c r="I82" s="8">
        <v>4.6829999999999998</v>
      </c>
      <c r="J82" s="8">
        <v>-50.4</v>
      </c>
      <c r="K82" s="25" t="s">
        <v>734</v>
      </c>
      <c r="L82" s="85" t="str">
        <f t="shared" si="15"/>
        <v>No</v>
      </c>
    </row>
    <row r="83" spans="1:12" x14ac:dyDescent="0.25">
      <c r="A83" s="142" t="s">
        <v>550</v>
      </c>
      <c r="B83" s="21" t="s">
        <v>213</v>
      </c>
      <c r="C83" s="22">
        <v>11</v>
      </c>
      <c r="D83" s="7" t="str">
        <f t="shared" si="12"/>
        <v>N/A</v>
      </c>
      <c r="E83" s="22">
        <v>11</v>
      </c>
      <c r="F83" s="7" t="str">
        <f t="shared" si="13"/>
        <v>N/A</v>
      </c>
      <c r="G83" s="22">
        <v>11</v>
      </c>
      <c r="H83" s="7" t="str">
        <f t="shared" si="14"/>
        <v>N/A</v>
      </c>
      <c r="I83" s="8">
        <v>0</v>
      </c>
      <c r="J83" s="8">
        <v>0</v>
      </c>
      <c r="K83" s="25" t="s">
        <v>734</v>
      </c>
      <c r="L83" s="85" t="str">
        <f t="shared" si="15"/>
        <v>Yes</v>
      </c>
    </row>
    <row r="84" spans="1:12" x14ac:dyDescent="0.25">
      <c r="A84" s="142" t="s">
        <v>1293</v>
      </c>
      <c r="B84" s="21" t="s">
        <v>213</v>
      </c>
      <c r="C84" s="26">
        <v>211035</v>
      </c>
      <c r="D84" s="7" t="str">
        <f t="shared" si="12"/>
        <v>N/A</v>
      </c>
      <c r="E84" s="26">
        <v>220917</v>
      </c>
      <c r="F84" s="7" t="str">
        <f t="shared" si="13"/>
        <v>N/A</v>
      </c>
      <c r="G84" s="26">
        <v>109594</v>
      </c>
      <c r="H84" s="7" t="str">
        <f t="shared" si="14"/>
        <v>N/A</v>
      </c>
      <c r="I84" s="8">
        <v>4.6829999999999998</v>
      </c>
      <c r="J84" s="8">
        <v>-50.4</v>
      </c>
      <c r="K84" s="25" t="s">
        <v>734</v>
      </c>
      <c r="L84" s="85" t="str">
        <f t="shared" si="15"/>
        <v>No</v>
      </c>
    </row>
    <row r="85" spans="1:12" x14ac:dyDescent="0.25">
      <c r="A85" s="142" t="s">
        <v>551</v>
      </c>
      <c r="B85" s="21" t="s">
        <v>213</v>
      </c>
      <c r="C85" s="26">
        <v>4667006</v>
      </c>
      <c r="D85" s="7" t="str">
        <f t="shared" si="12"/>
        <v>N/A</v>
      </c>
      <c r="E85" s="26">
        <v>4579444</v>
      </c>
      <c r="F85" s="7" t="str">
        <f t="shared" si="13"/>
        <v>N/A</v>
      </c>
      <c r="G85" s="26">
        <v>5809956</v>
      </c>
      <c r="H85" s="7" t="str">
        <f t="shared" si="14"/>
        <v>N/A</v>
      </c>
      <c r="I85" s="8">
        <v>-1.88</v>
      </c>
      <c r="J85" s="8">
        <v>26.87</v>
      </c>
      <c r="K85" s="25" t="s">
        <v>734</v>
      </c>
      <c r="L85" s="85" t="str">
        <f t="shared" si="15"/>
        <v>Yes</v>
      </c>
    </row>
    <row r="86" spans="1:12" x14ac:dyDescent="0.25">
      <c r="A86" s="142" t="s">
        <v>552</v>
      </c>
      <c r="B86" s="21" t="s">
        <v>213</v>
      </c>
      <c r="C86" s="22">
        <v>196</v>
      </c>
      <c r="D86" s="7" t="str">
        <f t="shared" si="12"/>
        <v>N/A</v>
      </c>
      <c r="E86" s="22">
        <v>188</v>
      </c>
      <c r="F86" s="7" t="str">
        <f t="shared" si="13"/>
        <v>N/A</v>
      </c>
      <c r="G86" s="22">
        <v>243</v>
      </c>
      <c r="H86" s="7" t="str">
        <f t="shared" si="14"/>
        <v>N/A</v>
      </c>
      <c r="I86" s="8">
        <v>-4.08</v>
      </c>
      <c r="J86" s="8">
        <v>29.26</v>
      </c>
      <c r="K86" s="25" t="s">
        <v>734</v>
      </c>
      <c r="L86" s="85" t="str">
        <f t="shared" si="15"/>
        <v>Yes</v>
      </c>
    </row>
    <row r="87" spans="1:12" x14ac:dyDescent="0.25">
      <c r="A87" s="142" t="s">
        <v>1294</v>
      </c>
      <c r="B87" s="21" t="s">
        <v>213</v>
      </c>
      <c r="C87" s="26">
        <v>23811.255101999999</v>
      </c>
      <c r="D87" s="7" t="str">
        <f t="shared" si="12"/>
        <v>N/A</v>
      </c>
      <c r="E87" s="26">
        <v>24358.744681</v>
      </c>
      <c r="F87" s="7" t="str">
        <f t="shared" si="13"/>
        <v>N/A</v>
      </c>
      <c r="G87" s="26">
        <v>23909.283951000001</v>
      </c>
      <c r="H87" s="7" t="str">
        <f t="shared" si="14"/>
        <v>N/A</v>
      </c>
      <c r="I87" s="8">
        <v>2.2989999999999999</v>
      </c>
      <c r="J87" s="8">
        <v>-1.85</v>
      </c>
      <c r="K87" s="25" t="s">
        <v>734</v>
      </c>
      <c r="L87" s="85" t="str">
        <f t="shared" si="15"/>
        <v>Yes</v>
      </c>
    </row>
    <row r="88" spans="1:12" ht="25" x14ac:dyDescent="0.25">
      <c r="A88" s="142" t="s">
        <v>553</v>
      </c>
      <c r="B88" s="21" t="s">
        <v>213</v>
      </c>
      <c r="C88" s="26">
        <v>68288192</v>
      </c>
      <c r="D88" s="7" t="str">
        <f t="shared" si="12"/>
        <v>N/A</v>
      </c>
      <c r="E88" s="26">
        <v>71691484</v>
      </c>
      <c r="F88" s="7" t="str">
        <f t="shared" si="13"/>
        <v>N/A</v>
      </c>
      <c r="G88" s="26">
        <v>56105213</v>
      </c>
      <c r="H88" s="7" t="str">
        <f t="shared" si="14"/>
        <v>N/A</v>
      </c>
      <c r="I88" s="8">
        <v>4.984</v>
      </c>
      <c r="J88" s="8">
        <v>-21.7</v>
      </c>
      <c r="K88" s="25" t="s">
        <v>734</v>
      </c>
      <c r="L88" s="85" t="str">
        <f t="shared" si="15"/>
        <v>Yes</v>
      </c>
    </row>
    <row r="89" spans="1:12" x14ac:dyDescent="0.25">
      <c r="A89" s="142" t="s">
        <v>554</v>
      </c>
      <c r="B89" s="21" t="s">
        <v>213</v>
      </c>
      <c r="C89" s="22">
        <v>108694</v>
      </c>
      <c r="D89" s="7" t="str">
        <f t="shared" si="12"/>
        <v>N/A</v>
      </c>
      <c r="E89" s="22">
        <v>115752</v>
      </c>
      <c r="F89" s="7" t="str">
        <f t="shared" si="13"/>
        <v>N/A</v>
      </c>
      <c r="G89" s="22">
        <v>116135</v>
      </c>
      <c r="H89" s="7" t="str">
        <f t="shared" si="14"/>
        <v>N/A</v>
      </c>
      <c r="I89" s="8">
        <v>6.4930000000000003</v>
      </c>
      <c r="J89" s="8">
        <v>0.33090000000000003</v>
      </c>
      <c r="K89" s="25" t="s">
        <v>734</v>
      </c>
      <c r="L89" s="85" t="str">
        <f t="shared" si="15"/>
        <v>Yes</v>
      </c>
    </row>
    <row r="90" spans="1:12" x14ac:dyDescent="0.25">
      <c r="A90" s="142" t="s">
        <v>1295</v>
      </c>
      <c r="B90" s="21" t="s">
        <v>213</v>
      </c>
      <c r="C90" s="26">
        <v>628.26091597000004</v>
      </c>
      <c r="D90" s="7" t="str">
        <f t="shared" si="12"/>
        <v>N/A</v>
      </c>
      <c r="E90" s="26">
        <v>619.35417098999994</v>
      </c>
      <c r="F90" s="7" t="str">
        <f t="shared" si="13"/>
        <v>N/A</v>
      </c>
      <c r="G90" s="26">
        <v>483.10339691000001</v>
      </c>
      <c r="H90" s="7" t="str">
        <f t="shared" si="14"/>
        <v>N/A</v>
      </c>
      <c r="I90" s="8">
        <v>-1.42</v>
      </c>
      <c r="J90" s="8">
        <v>-22</v>
      </c>
      <c r="K90" s="25" t="s">
        <v>734</v>
      </c>
      <c r="L90" s="85" t="str">
        <f t="shared" si="15"/>
        <v>Yes</v>
      </c>
    </row>
    <row r="91" spans="1:12" x14ac:dyDescent="0.25">
      <c r="A91" s="142" t="s">
        <v>555</v>
      </c>
      <c r="B91" s="21" t="s">
        <v>213</v>
      </c>
      <c r="C91" s="26">
        <v>16570429</v>
      </c>
      <c r="D91" s="7" t="str">
        <f t="shared" si="12"/>
        <v>N/A</v>
      </c>
      <c r="E91" s="26">
        <v>21652177</v>
      </c>
      <c r="F91" s="7" t="str">
        <f t="shared" si="13"/>
        <v>N/A</v>
      </c>
      <c r="G91" s="26">
        <v>17804532</v>
      </c>
      <c r="H91" s="7" t="str">
        <f t="shared" si="14"/>
        <v>N/A</v>
      </c>
      <c r="I91" s="8">
        <v>30.67</v>
      </c>
      <c r="J91" s="8">
        <v>-17.8</v>
      </c>
      <c r="K91" s="25" t="s">
        <v>734</v>
      </c>
      <c r="L91" s="85" t="str">
        <f t="shared" si="15"/>
        <v>Yes</v>
      </c>
    </row>
    <row r="92" spans="1:12" x14ac:dyDescent="0.25">
      <c r="A92" s="142" t="s">
        <v>556</v>
      </c>
      <c r="B92" s="21" t="s">
        <v>213</v>
      </c>
      <c r="C92" s="22">
        <v>47123</v>
      </c>
      <c r="D92" s="7" t="str">
        <f t="shared" si="12"/>
        <v>N/A</v>
      </c>
      <c r="E92" s="22">
        <v>60446</v>
      </c>
      <c r="F92" s="7" t="str">
        <f t="shared" si="13"/>
        <v>N/A</v>
      </c>
      <c r="G92" s="22">
        <v>58843</v>
      </c>
      <c r="H92" s="7" t="str">
        <f t="shared" si="14"/>
        <v>N/A</v>
      </c>
      <c r="I92" s="8">
        <v>28.27</v>
      </c>
      <c r="J92" s="8">
        <v>-2.65</v>
      </c>
      <c r="K92" s="25" t="s">
        <v>734</v>
      </c>
      <c r="L92" s="85" t="str">
        <f t="shared" si="15"/>
        <v>Yes</v>
      </c>
    </row>
    <row r="93" spans="1:12" x14ac:dyDescent="0.25">
      <c r="A93" s="142" t="s">
        <v>1296</v>
      </c>
      <c r="B93" s="21" t="s">
        <v>213</v>
      </c>
      <c r="C93" s="26">
        <v>351.64206438000002</v>
      </c>
      <c r="D93" s="7" t="str">
        <f t="shared" si="12"/>
        <v>N/A</v>
      </c>
      <c r="E93" s="26">
        <v>358.20694503999999</v>
      </c>
      <c r="F93" s="7" t="str">
        <f t="shared" si="13"/>
        <v>N/A</v>
      </c>
      <c r="G93" s="26">
        <v>302.57689104999997</v>
      </c>
      <c r="H93" s="7" t="str">
        <f t="shared" si="14"/>
        <v>N/A</v>
      </c>
      <c r="I93" s="8">
        <v>1.867</v>
      </c>
      <c r="J93" s="8">
        <v>-15.5</v>
      </c>
      <c r="K93" s="25" t="s">
        <v>734</v>
      </c>
      <c r="L93" s="85" t="str">
        <f t="shared" si="15"/>
        <v>Yes</v>
      </c>
    </row>
    <row r="94" spans="1:12" ht="25" x14ac:dyDescent="0.25">
      <c r="A94" s="142" t="s">
        <v>557</v>
      </c>
      <c r="B94" s="21" t="s">
        <v>213</v>
      </c>
      <c r="C94" s="26">
        <v>5117119</v>
      </c>
      <c r="D94" s="7" t="str">
        <f t="shared" si="12"/>
        <v>N/A</v>
      </c>
      <c r="E94" s="26">
        <v>5555622</v>
      </c>
      <c r="F94" s="7" t="str">
        <f t="shared" si="13"/>
        <v>N/A</v>
      </c>
      <c r="G94" s="26">
        <v>4474845</v>
      </c>
      <c r="H94" s="7" t="str">
        <f t="shared" si="14"/>
        <v>N/A</v>
      </c>
      <c r="I94" s="8">
        <v>8.5690000000000008</v>
      </c>
      <c r="J94" s="8">
        <v>-19.5</v>
      </c>
      <c r="K94" s="25" t="s">
        <v>734</v>
      </c>
      <c r="L94" s="85" t="str">
        <f t="shared" si="15"/>
        <v>Yes</v>
      </c>
    </row>
    <row r="95" spans="1:12" x14ac:dyDescent="0.25">
      <c r="A95" s="142" t="s">
        <v>558</v>
      </c>
      <c r="B95" s="21" t="s">
        <v>213</v>
      </c>
      <c r="C95" s="22">
        <v>18518</v>
      </c>
      <c r="D95" s="7" t="str">
        <f t="shared" si="12"/>
        <v>N/A</v>
      </c>
      <c r="E95" s="22">
        <v>20779</v>
      </c>
      <c r="F95" s="7" t="str">
        <f t="shared" si="13"/>
        <v>N/A</v>
      </c>
      <c r="G95" s="22">
        <v>18499</v>
      </c>
      <c r="H95" s="7" t="str">
        <f t="shared" si="14"/>
        <v>N/A</v>
      </c>
      <c r="I95" s="8">
        <v>12.21</v>
      </c>
      <c r="J95" s="8">
        <v>-11</v>
      </c>
      <c r="K95" s="25" t="s">
        <v>734</v>
      </c>
      <c r="L95" s="85" t="str">
        <f t="shared" si="15"/>
        <v>Yes</v>
      </c>
    </row>
    <row r="96" spans="1:12" ht="25" x14ac:dyDescent="0.25">
      <c r="A96" s="142" t="s">
        <v>1297</v>
      </c>
      <c r="B96" s="21" t="s">
        <v>213</v>
      </c>
      <c r="C96" s="26">
        <v>276.33216329999999</v>
      </c>
      <c r="D96" s="7" t="str">
        <f t="shared" si="12"/>
        <v>N/A</v>
      </c>
      <c r="E96" s="26">
        <v>267.36714953000001</v>
      </c>
      <c r="F96" s="7" t="str">
        <f t="shared" si="13"/>
        <v>N/A</v>
      </c>
      <c r="G96" s="26">
        <v>241.89658900000001</v>
      </c>
      <c r="H96" s="7" t="str">
        <f t="shared" si="14"/>
        <v>N/A</v>
      </c>
      <c r="I96" s="8">
        <v>-3.24</v>
      </c>
      <c r="J96" s="8">
        <v>-9.5299999999999994</v>
      </c>
      <c r="K96" s="25" t="s">
        <v>734</v>
      </c>
      <c r="L96" s="85" t="str">
        <f t="shared" si="15"/>
        <v>Yes</v>
      </c>
    </row>
    <row r="97" spans="1:12" ht="25" x14ac:dyDescent="0.25">
      <c r="A97" s="142" t="s">
        <v>559</v>
      </c>
      <c r="B97" s="21" t="s">
        <v>213</v>
      </c>
      <c r="C97" s="26">
        <v>58262865</v>
      </c>
      <c r="D97" s="7" t="str">
        <f t="shared" si="12"/>
        <v>N/A</v>
      </c>
      <c r="E97" s="26">
        <v>78891025</v>
      </c>
      <c r="F97" s="7" t="str">
        <f t="shared" si="13"/>
        <v>N/A</v>
      </c>
      <c r="G97" s="26">
        <v>82959647</v>
      </c>
      <c r="H97" s="7" t="str">
        <f t="shared" si="14"/>
        <v>N/A</v>
      </c>
      <c r="I97" s="8">
        <v>35.409999999999997</v>
      </c>
      <c r="J97" s="8">
        <v>5.157</v>
      </c>
      <c r="K97" s="25" t="s">
        <v>734</v>
      </c>
      <c r="L97" s="85" t="str">
        <f t="shared" si="15"/>
        <v>Yes</v>
      </c>
    </row>
    <row r="98" spans="1:12" x14ac:dyDescent="0.25">
      <c r="A98" s="142" t="s">
        <v>560</v>
      </c>
      <c r="B98" s="21" t="s">
        <v>213</v>
      </c>
      <c r="C98" s="22">
        <v>61994</v>
      </c>
      <c r="D98" s="7" t="str">
        <f t="shared" si="12"/>
        <v>N/A</v>
      </c>
      <c r="E98" s="22">
        <v>70670</v>
      </c>
      <c r="F98" s="7" t="str">
        <f t="shared" si="13"/>
        <v>N/A</v>
      </c>
      <c r="G98" s="22">
        <v>85949</v>
      </c>
      <c r="H98" s="7" t="str">
        <f t="shared" si="14"/>
        <v>N/A</v>
      </c>
      <c r="I98" s="8">
        <v>13.99</v>
      </c>
      <c r="J98" s="8">
        <v>21.62</v>
      </c>
      <c r="K98" s="25" t="s">
        <v>734</v>
      </c>
      <c r="L98" s="85" t="str">
        <f t="shared" si="15"/>
        <v>Yes</v>
      </c>
    </row>
    <row r="99" spans="1:12" x14ac:dyDescent="0.25">
      <c r="A99" s="142" t="s">
        <v>1298</v>
      </c>
      <c r="B99" s="21" t="s">
        <v>213</v>
      </c>
      <c r="C99" s="26">
        <v>939.81457882999996</v>
      </c>
      <c r="D99" s="7" t="str">
        <f t="shared" si="12"/>
        <v>N/A</v>
      </c>
      <c r="E99" s="26">
        <v>1116.3297722</v>
      </c>
      <c r="F99" s="7" t="str">
        <f t="shared" si="13"/>
        <v>N/A</v>
      </c>
      <c r="G99" s="26">
        <v>965.21945572000004</v>
      </c>
      <c r="H99" s="7" t="str">
        <f t="shared" si="14"/>
        <v>N/A</v>
      </c>
      <c r="I99" s="8">
        <v>18.78</v>
      </c>
      <c r="J99" s="8">
        <v>-13.5</v>
      </c>
      <c r="K99" s="25" t="s">
        <v>734</v>
      </c>
      <c r="L99" s="85" t="str">
        <f t="shared" si="15"/>
        <v>Yes</v>
      </c>
    </row>
    <row r="100" spans="1:12" x14ac:dyDescent="0.25">
      <c r="A100" s="142" t="s">
        <v>561</v>
      </c>
      <c r="B100" s="21" t="s">
        <v>213</v>
      </c>
      <c r="C100" s="26">
        <v>27890582</v>
      </c>
      <c r="D100" s="7" t="str">
        <f t="shared" si="12"/>
        <v>N/A</v>
      </c>
      <c r="E100" s="26">
        <v>36174878</v>
      </c>
      <c r="F100" s="7" t="str">
        <f t="shared" si="13"/>
        <v>N/A</v>
      </c>
      <c r="G100" s="26">
        <v>31185979</v>
      </c>
      <c r="H100" s="7" t="str">
        <f t="shared" si="14"/>
        <v>N/A</v>
      </c>
      <c r="I100" s="8">
        <v>29.7</v>
      </c>
      <c r="J100" s="8">
        <v>-13.8</v>
      </c>
      <c r="K100" s="25" t="s">
        <v>734</v>
      </c>
      <c r="L100" s="85" t="str">
        <f t="shared" si="15"/>
        <v>Yes</v>
      </c>
    </row>
    <row r="101" spans="1:12" x14ac:dyDescent="0.25">
      <c r="A101" s="142" t="s">
        <v>562</v>
      </c>
      <c r="B101" s="21" t="s">
        <v>213</v>
      </c>
      <c r="C101" s="22">
        <v>43222</v>
      </c>
      <c r="D101" s="7" t="str">
        <f t="shared" si="12"/>
        <v>N/A</v>
      </c>
      <c r="E101" s="22">
        <v>49324</v>
      </c>
      <c r="F101" s="7" t="str">
        <f t="shared" si="13"/>
        <v>N/A</v>
      </c>
      <c r="G101" s="22">
        <v>66391</v>
      </c>
      <c r="H101" s="7" t="str">
        <f t="shared" si="14"/>
        <v>N/A</v>
      </c>
      <c r="I101" s="8">
        <v>14.12</v>
      </c>
      <c r="J101" s="8">
        <v>34.6</v>
      </c>
      <c r="K101" s="25" t="s">
        <v>734</v>
      </c>
      <c r="L101" s="85" t="str">
        <f t="shared" si="15"/>
        <v>No</v>
      </c>
    </row>
    <row r="102" spans="1:12" x14ac:dyDescent="0.25">
      <c r="A102" s="142" t="s">
        <v>1299</v>
      </c>
      <c r="B102" s="21" t="s">
        <v>213</v>
      </c>
      <c r="C102" s="26">
        <v>645.28670583999997</v>
      </c>
      <c r="D102" s="7" t="str">
        <f t="shared" si="12"/>
        <v>N/A</v>
      </c>
      <c r="E102" s="26">
        <v>733.41330791999997</v>
      </c>
      <c r="F102" s="7" t="str">
        <f t="shared" si="13"/>
        <v>N/A</v>
      </c>
      <c r="G102" s="26">
        <v>469.73202693000002</v>
      </c>
      <c r="H102" s="7" t="str">
        <f t="shared" si="14"/>
        <v>N/A</v>
      </c>
      <c r="I102" s="8">
        <v>13.66</v>
      </c>
      <c r="J102" s="8">
        <v>-36</v>
      </c>
      <c r="K102" s="25" t="s">
        <v>734</v>
      </c>
      <c r="L102" s="85" t="str">
        <f t="shared" si="15"/>
        <v>No</v>
      </c>
    </row>
    <row r="103" spans="1:12" ht="25" x14ac:dyDescent="0.25">
      <c r="A103" s="142" t="s">
        <v>563</v>
      </c>
      <c r="B103" s="21" t="s">
        <v>213</v>
      </c>
      <c r="C103" s="26">
        <v>4883417</v>
      </c>
      <c r="D103" s="7" t="str">
        <f t="shared" si="12"/>
        <v>N/A</v>
      </c>
      <c r="E103" s="26">
        <v>5265305</v>
      </c>
      <c r="F103" s="7" t="str">
        <f t="shared" si="13"/>
        <v>N/A</v>
      </c>
      <c r="G103" s="26">
        <v>4838217</v>
      </c>
      <c r="H103" s="7" t="str">
        <f t="shared" si="14"/>
        <v>N/A</v>
      </c>
      <c r="I103" s="8">
        <v>7.82</v>
      </c>
      <c r="J103" s="8">
        <v>-8.11</v>
      </c>
      <c r="K103" s="25" t="s">
        <v>734</v>
      </c>
      <c r="L103" s="85" t="str">
        <f t="shared" si="15"/>
        <v>Yes</v>
      </c>
    </row>
    <row r="104" spans="1:12" x14ac:dyDescent="0.25">
      <c r="A104" s="142" t="s">
        <v>564</v>
      </c>
      <c r="B104" s="21" t="s">
        <v>213</v>
      </c>
      <c r="C104" s="22">
        <v>2524</v>
      </c>
      <c r="D104" s="7" t="str">
        <f t="shared" si="12"/>
        <v>N/A</v>
      </c>
      <c r="E104" s="22">
        <v>2735</v>
      </c>
      <c r="F104" s="7" t="str">
        <f t="shared" si="13"/>
        <v>N/A</v>
      </c>
      <c r="G104" s="22">
        <v>2845</v>
      </c>
      <c r="H104" s="7" t="str">
        <f t="shared" si="14"/>
        <v>N/A</v>
      </c>
      <c r="I104" s="8">
        <v>8.36</v>
      </c>
      <c r="J104" s="8">
        <v>4.0220000000000002</v>
      </c>
      <c r="K104" s="25" t="s">
        <v>734</v>
      </c>
      <c r="L104" s="85" t="str">
        <f t="shared" si="15"/>
        <v>Yes</v>
      </c>
    </row>
    <row r="105" spans="1:12" x14ac:dyDescent="0.25">
      <c r="A105" s="142" t="s">
        <v>1300</v>
      </c>
      <c r="B105" s="21" t="s">
        <v>213</v>
      </c>
      <c r="C105" s="26">
        <v>1934.7927892</v>
      </c>
      <c r="D105" s="7" t="str">
        <f t="shared" si="12"/>
        <v>N/A</v>
      </c>
      <c r="E105" s="26">
        <v>1925.1572212000001</v>
      </c>
      <c r="F105" s="7" t="str">
        <f t="shared" si="13"/>
        <v>N/A</v>
      </c>
      <c r="G105" s="26">
        <v>1700.6035148999999</v>
      </c>
      <c r="H105" s="7" t="str">
        <f t="shared" si="14"/>
        <v>N/A</v>
      </c>
      <c r="I105" s="8">
        <v>-0.498</v>
      </c>
      <c r="J105" s="8">
        <v>-11.7</v>
      </c>
      <c r="K105" s="25" t="s">
        <v>734</v>
      </c>
      <c r="L105" s="85" t="str">
        <f t="shared" si="15"/>
        <v>Yes</v>
      </c>
    </row>
    <row r="106" spans="1:12" x14ac:dyDescent="0.25">
      <c r="A106" s="142" t="s">
        <v>565</v>
      </c>
      <c r="B106" s="21" t="s">
        <v>213</v>
      </c>
      <c r="C106" s="26">
        <v>38086537</v>
      </c>
      <c r="D106" s="7" t="str">
        <f t="shared" si="12"/>
        <v>N/A</v>
      </c>
      <c r="E106" s="26">
        <v>39190877</v>
      </c>
      <c r="F106" s="7" t="str">
        <f t="shared" si="13"/>
        <v>N/A</v>
      </c>
      <c r="G106" s="26">
        <v>45968659</v>
      </c>
      <c r="H106" s="7" t="str">
        <f t="shared" si="14"/>
        <v>N/A</v>
      </c>
      <c r="I106" s="8">
        <v>2.9</v>
      </c>
      <c r="J106" s="8">
        <v>17.29</v>
      </c>
      <c r="K106" s="25" t="s">
        <v>734</v>
      </c>
      <c r="L106" s="85" t="str">
        <f t="shared" si="15"/>
        <v>Yes</v>
      </c>
    </row>
    <row r="107" spans="1:12" x14ac:dyDescent="0.25">
      <c r="A107" s="142" t="s">
        <v>566</v>
      </c>
      <c r="B107" s="21" t="s">
        <v>213</v>
      </c>
      <c r="C107" s="22">
        <v>87933</v>
      </c>
      <c r="D107" s="7" t="str">
        <f t="shared" si="12"/>
        <v>N/A</v>
      </c>
      <c r="E107" s="22">
        <v>90625</v>
      </c>
      <c r="F107" s="7" t="str">
        <f t="shared" si="13"/>
        <v>N/A</v>
      </c>
      <c r="G107" s="22">
        <v>90604</v>
      </c>
      <c r="H107" s="7" t="str">
        <f t="shared" si="14"/>
        <v>N/A</v>
      </c>
      <c r="I107" s="8">
        <v>3.0609999999999999</v>
      </c>
      <c r="J107" s="8">
        <v>-2.3E-2</v>
      </c>
      <c r="K107" s="25" t="s">
        <v>734</v>
      </c>
      <c r="L107" s="85" t="str">
        <f t="shared" si="15"/>
        <v>Yes</v>
      </c>
    </row>
    <row r="108" spans="1:12" x14ac:dyDescent="0.25">
      <c r="A108" s="142" t="s">
        <v>1301</v>
      </c>
      <c r="B108" s="21" t="s">
        <v>213</v>
      </c>
      <c r="C108" s="26">
        <v>433.13132725999998</v>
      </c>
      <c r="D108" s="7" t="str">
        <f t="shared" si="12"/>
        <v>N/A</v>
      </c>
      <c r="E108" s="26">
        <v>432.45105654999998</v>
      </c>
      <c r="F108" s="7" t="str">
        <f t="shared" si="13"/>
        <v>N/A</v>
      </c>
      <c r="G108" s="26">
        <v>507.35794225000001</v>
      </c>
      <c r="H108" s="7" t="str">
        <f t="shared" si="14"/>
        <v>N/A</v>
      </c>
      <c r="I108" s="8">
        <v>-0.157</v>
      </c>
      <c r="J108" s="8">
        <v>17.32</v>
      </c>
      <c r="K108" s="25" t="s">
        <v>734</v>
      </c>
      <c r="L108" s="85" t="str">
        <f t="shared" si="15"/>
        <v>Yes</v>
      </c>
    </row>
    <row r="109" spans="1:12" x14ac:dyDescent="0.25">
      <c r="A109" s="142" t="s">
        <v>567</v>
      </c>
      <c r="B109" s="21" t="s">
        <v>213</v>
      </c>
      <c r="C109" s="26">
        <v>134418650</v>
      </c>
      <c r="D109" s="7" t="str">
        <f t="shared" si="12"/>
        <v>N/A</v>
      </c>
      <c r="E109" s="26">
        <v>155011783</v>
      </c>
      <c r="F109" s="7" t="str">
        <f t="shared" si="13"/>
        <v>N/A</v>
      </c>
      <c r="G109" s="26">
        <v>189636870</v>
      </c>
      <c r="H109" s="7" t="str">
        <f t="shared" si="14"/>
        <v>N/A</v>
      </c>
      <c r="I109" s="8">
        <v>15.32</v>
      </c>
      <c r="J109" s="8">
        <v>22.34</v>
      </c>
      <c r="K109" s="25" t="s">
        <v>734</v>
      </c>
      <c r="L109" s="85" t="str">
        <f t="shared" si="15"/>
        <v>Yes</v>
      </c>
    </row>
    <row r="110" spans="1:12" x14ac:dyDescent="0.25">
      <c r="A110" s="142" t="s">
        <v>568</v>
      </c>
      <c r="B110" s="21" t="s">
        <v>213</v>
      </c>
      <c r="C110" s="22">
        <v>102437</v>
      </c>
      <c r="D110" s="7" t="str">
        <f t="shared" si="12"/>
        <v>N/A</v>
      </c>
      <c r="E110" s="22">
        <v>106775</v>
      </c>
      <c r="F110" s="7" t="str">
        <f t="shared" si="13"/>
        <v>N/A</v>
      </c>
      <c r="G110" s="22">
        <v>114137</v>
      </c>
      <c r="H110" s="7" t="str">
        <f t="shared" si="14"/>
        <v>N/A</v>
      </c>
      <c r="I110" s="8">
        <v>4.2350000000000003</v>
      </c>
      <c r="J110" s="8">
        <v>6.8949999999999996</v>
      </c>
      <c r="K110" s="25" t="s">
        <v>734</v>
      </c>
      <c r="L110" s="85" t="str">
        <f t="shared" si="15"/>
        <v>Yes</v>
      </c>
    </row>
    <row r="111" spans="1:12" x14ac:dyDescent="0.25">
      <c r="A111" s="142" t="s">
        <v>1302</v>
      </c>
      <c r="B111" s="21" t="s">
        <v>213</v>
      </c>
      <c r="C111" s="26">
        <v>1312.2079913</v>
      </c>
      <c r="D111" s="7" t="str">
        <f t="shared" si="12"/>
        <v>N/A</v>
      </c>
      <c r="E111" s="26">
        <v>1451.7610208000001</v>
      </c>
      <c r="F111" s="7" t="str">
        <f t="shared" si="13"/>
        <v>N/A</v>
      </c>
      <c r="G111" s="26">
        <v>1661.4846193999999</v>
      </c>
      <c r="H111" s="7" t="str">
        <f t="shared" si="14"/>
        <v>N/A</v>
      </c>
      <c r="I111" s="8">
        <v>10.63</v>
      </c>
      <c r="J111" s="8">
        <v>14.45</v>
      </c>
      <c r="K111" s="25" t="s">
        <v>734</v>
      </c>
      <c r="L111" s="85" t="str">
        <f t="shared" si="15"/>
        <v>Yes</v>
      </c>
    </row>
    <row r="112" spans="1:12" ht="25" x14ac:dyDescent="0.25">
      <c r="A112" s="142" t="s">
        <v>569</v>
      </c>
      <c r="B112" s="21" t="s">
        <v>213</v>
      </c>
      <c r="C112" s="26">
        <v>85675979</v>
      </c>
      <c r="D112" s="7" t="str">
        <f t="shared" si="12"/>
        <v>N/A</v>
      </c>
      <c r="E112" s="26">
        <v>76784269</v>
      </c>
      <c r="F112" s="7" t="str">
        <f t="shared" si="13"/>
        <v>N/A</v>
      </c>
      <c r="G112" s="26">
        <v>77467852</v>
      </c>
      <c r="H112" s="7" t="str">
        <f t="shared" si="14"/>
        <v>N/A</v>
      </c>
      <c r="I112" s="8">
        <v>-10.4</v>
      </c>
      <c r="J112" s="8">
        <v>0.89029999999999998</v>
      </c>
      <c r="K112" s="25" t="s">
        <v>734</v>
      </c>
      <c r="L112" s="85" t="str">
        <f t="shared" si="15"/>
        <v>Yes</v>
      </c>
    </row>
    <row r="113" spans="1:12" x14ac:dyDescent="0.25">
      <c r="A113" s="142" t="s">
        <v>570</v>
      </c>
      <c r="B113" s="21" t="s">
        <v>213</v>
      </c>
      <c r="C113" s="22">
        <v>20532</v>
      </c>
      <c r="D113" s="7" t="str">
        <f t="shared" si="12"/>
        <v>N/A</v>
      </c>
      <c r="E113" s="22">
        <v>21378</v>
      </c>
      <c r="F113" s="7" t="str">
        <f t="shared" si="13"/>
        <v>N/A</v>
      </c>
      <c r="G113" s="22">
        <v>23582</v>
      </c>
      <c r="H113" s="7" t="str">
        <f t="shared" si="14"/>
        <v>N/A</v>
      </c>
      <c r="I113" s="8">
        <v>4.12</v>
      </c>
      <c r="J113" s="8">
        <v>10.31</v>
      </c>
      <c r="K113" s="25" t="s">
        <v>734</v>
      </c>
      <c r="L113" s="85" t="str">
        <f t="shared" si="15"/>
        <v>Yes</v>
      </c>
    </row>
    <row r="114" spans="1:12" ht="25" x14ac:dyDescent="0.25">
      <c r="A114" s="142" t="s">
        <v>1303</v>
      </c>
      <c r="B114" s="21" t="s">
        <v>213</v>
      </c>
      <c r="C114" s="26">
        <v>4172.8024059999998</v>
      </c>
      <c r="D114" s="7" t="str">
        <f t="shared" si="12"/>
        <v>N/A</v>
      </c>
      <c r="E114" s="26">
        <v>3591.7423987000002</v>
      </c>
      <c r="F114" s="7" t="str">
        <f t="shared" si="13"/>
        <v>N/A</v>
      </c>
      <c r="G114" s="26">
        <v>3285.0416418999998</v>
      </c>
      <c r="H114" s="7" t="str">
        <f t="shared" si="14"/>
        <v>N/A</v>
      </c>
      <c r="I114" s="8">
        <v>-13.9</v>
      </c>
      <c r="J114" s="8">
        <v>-8.5399999999999991</v>
      </c>
      <c r="K114" s="25" t="s">
        <v>734</v>
      </c>
      <c r="L114" s="85" t="str">
        <f t="shared" si="15"/>
        <v>Yes</v>
      </c>
    </row>
    <row r="115" spans="1:12" ht="25" x14ac:dyDescent="0.25">
      <c r="A115" s="142" t="s">
        <v>571</v>
      </c>
      <c r="B115" s="21" t="s">
        <v>213</v>
      </c>
      <c r="C115" s="26">
        <v>3092802</v>
      </c>
      <c r="D115" s="7" t="str">
        <f t="shared" si="12"/>
        <v>N/A</v>
      </c>
      <c r="E115" s="26">
        <v>2975209</v>
      </c>
      <c r="F115" s="7" t="str">
        <f t="shared" si="13"/>
        <v>N/A</v>
      </c>
      <c r="G115" s="26">
        <v>1861491</v>
      </c>
      <c r="H115" s="7" t="str">
        <f t="shared" si="14"/>
        <v>N/A</v>
      </c>
      <c r="I115" s="8">
        <v>-3.8</v>
      </c>
      <c r="J115" s="8">
        <v>-37.4</v>
      </c>
      <c r="K115" s="25" t="s">
        <v>734</v>
      </c>
      <c r="L115" s="85" t="str">
        <f t="shared" si="15"/>
        <v>No</v>
      </c>
    </row>
    <row r="116" spans="1:12" x14ac:dyDescent="0.25">
      <c r="A116" s="84" t="s">
        <v>572</v>
      </c>
      <c r="B116" s="21" t="s">
        <v>213</v>
      </c>
      <c r="C116" s="22">
        <v>7544</v>
      </c>
      <c r="D116" s="7" t="str">
        <f t="shared" si="12"/>
        <v>N/A</v>
      </c>
      <c r="E116" s="22">
        <v>6976</v>
      </c>
      <c r="F116" s="7" t="str">
        <f t="shared" si="13"/>
        <v>N/A</v>
      </c>
      <c r="G116" s="22">
        <v>5138</v>
      </c>
      <c r="H116" s="7" t="str">
        <f t="shared" si="14"/>
        <v>N/A</v>
      </c>
      <c r="I116" s="8">
        <v>-7.53</v>
      </c>
      <c r="J116" s="8">
        <v>-26.3</v>
      </c>
      <c r="K116" s="25" t="s">
        <v>734</v>
      </c>
      <c r="L116" s="85" t="str">
        <f t="shared" si="15"/>
        <v>Yes</v>
      </c>
    </row>
    <row r="117" spans="1:12" ht="25" x14ac:dyDescent="0.25">
      <c r="A117" s="84" t="s">
        <v>1304</v>
      </c>
      <c r="B117" s="21" t="s">
        <v>213</v>
      </c>
      <c r="C117" s="26">
        <v>409.96845174999999</v>
      </c>
      <c r="D117" s="7" t="str">
        <f t="shared" si="12"/>
        <v>N/A</v>
      </c>
      <c r="E117" s="26">
        <v>426.49211582999999</v>
      </c>
      <c r="F117" s="7" t="str">
        <f t="shared" si="13"/>
        <v>N/A</v>
      </c>
      <c r="G117" s="26">
        <v>362.29875437999999</v>
      </c>
      <c r="H117" s="7" t="str">
        <f t="shared" si="14"/>
        <v>N/A</v>
      </c>
      <c r="I117" s="8">
        <v>4.03</v>
      </c>
      <c r="J117" s="8">
        <v>-15.1</v>
      </c>
      <c r="K117" s="25" t="s">
        <v>734</v>
      </c>
      <c r="L117" s="85" t="str">
        <f t="shared" si="15"/>
        <v>Yes</v>
      </c>
    </row>
    <row r="118" spans="1:12" ht="25" x14ac:dyDescent="0.25">
      <c r="A118" s="116" t="s">
        <v>573</v>
      </c>
      <c r="B118" s="21" t="s">
        <v>213</v>
      </c>
      <c r="C118" s="26">
        <v>18760450</v>
      </c>
      <c r="D118" s="7" t="str">
        <f t="shared" si="12"/>
        <v>N/A</v>
      </c>
      <c r="E118" s="26">
        <v>17710906</v>
      </c>
      <c r="F118" s="7" t="str">
        <f t="shared" si="13"/>
        <v>N/A</v>
      </c>
      <c r="G118" s="26">
        <v>13657504</v>
      </c>
      <c r="H118" s="7" t="str">
        <f t="shared" si="14"/>
        <v>N/A</v>
      </c>
      <c r="I118" s="8">
        <v>-5.59</v>
      </c>
      <c r="J118" s="8">
        <v>-22.9</v>
      </c>
      <c r="K118" s="25" t="s">
        <v>734</v>
      </c>
      <c r="L118" s="85" t="str">
        <f t="shared" si="15"/>
        <v>Yes</v>
      </c>
    </row>
    <row r="119" spans="1:12" x14ac:dyDescent="0.25">
      <c r="A119" s="116" t="s">
        <v>574</v>
      </c>
      <c r="B119" s="21" t="s">
        <v>213</v>
      </c>
      <c r="C119" s="22">
        <v>2325</v>
      </c>
      <c r="D119" s="7" t="str">
        <f t="shared" si="12"/>
        <v>N/A</v>
      </c>
      <c r="E119" s="22">
        <v>1952</v>
      </c>
      <c r="F119" s="7" t="str">
        <f t="shared" si="13"/>
        <v>N/A</v>
      </c>
      <c r="G119" s="22">
        <v>1836</v>
      </c>
      <c r="H119" s="7" t="str">
        <f t="shared" si="14"/>
        <v>N/A</v>
      </c>
      <c r="I119" s="8">
        <v>-16</v>
      </c>
      <c r="J119" s="8">
        <v>-5.94</v>
      </c>
      <c r="K119" s="25" t="s">
        <v>734</v>
      </c>
      <c r="L119" s="85" t="str">
        <f t="shared" si="15"/>
        <v>Yes</v>
      </c>
    </row>
    <row r="120" spans="1:12" ht="25" x14ac:dyDescent="0.25">
      <c r="A120" s="116" t="s">
        <v>1305</v>
      </c>
      <c r="B120" s="21" t="s">
        <v>213</v>
      </c>
      <c r="C120" s="26">
        <v>8069.0107527</v>
      </c>
      <c r="D120" s="7" t="str">
        <f t="shared" si="12"/>
        <v>N/A</v>
      </c>
      <c r="E120" s="26">
        <v>9073.2100410000003</v>
      </c>
      <c r="F120" s="7" t="str">
        <f t="shared" si="13"/>
        <v>N/A</v>
      </c>
      <c r="G120" s="26">
        <v>7438.7276688000002</v>
      </c>
      <c r="H120" s="7" t="str">
        <f t="shared" si="14"/>
        <v>N/A</v>
      </c>
      <c r="I120" s="8">
        <v>12.45</v>
      </c>
      <c r="J120" s="8">
        <v>-18</v>
      </c>
      <c r="K120" s="25" t="s">
        <v>734</v>
      </c>
      <c r="L120" s="85" t="str">
        <f t="shared" si="15"/>
        <v>Yes</v>
      </c>
    </row>
    <row r="121" spans="1:12" ht="25" x14ac:dyDescent="0.25">
      <c r="A121" s="116" t="s">
        <v>575</v>
      </c>
      <c r="B121" s="21" t="s">
        <v>213</v>
      </c>
      <c r="C121" s="26">
        <v>5393644</v>
      </c>
      <c r="D121" s="7" t="str">
        <f t="shared" si="12"/>
        <v>N/A</v>
      </c>
      <c r="E121" s="26">
        <v>5471166</v>
      </c>
      <c r="F121" s="7" t="str">
        <f t="shared" si="13"/>
        <v>N/A</v>
      </c>
      <c r="G121" s="26">
        <v>4833537</v>
      </c>
      <c r="H121" s="7" t="str">
        <f t="shared" si="14"/>
        <v>N/A</v>
      </c>
      <c r="I121" s="8">
        <v>1.4370000000000001</v>
      </c>
      <c r="J121" s="8">
        <v>-11.7</v>
      </c>
      <c r="K121" s="25" t="s">
        <v>734</v>
      </c>
      <c r="L121" s="85" t="str">
        <f t="shared" si="15"/>
        <v>Yes</v>
      </c>
    </row>
    <row r="122" spans="1:12" x14ac:dyDescent="0.25">
      <c r="A122" s="116" t="s">
        <v>576</v>
      </c>
      <c r="B122" s="21" t="s">
        <v>213</v>
      </c>
      <c r="C122" s="22">
        <v>5283</v>
      </c>
      <c r="D122" s="7" t="str">
        <f t="shared" si="12"/>
        <v>N/A</v>
      </c>
      <c r="E122" s="22">
        <v>5569</v>
      </c>
      <c r="F122" s="7" t="str">
        <f t="shared" si="13"/>
        <v>N/A</v>
      </c>
      <c r="G122" s="22">
        <v>5534</v>
      </c>
      <c r="H122" s="7" t="str">
        <f t="shared" si="14"/>
        <v>N/A</v>
      </c>
      <c r="I122" s="8">
        <v>5.4139999999999997</v>
      </c>
      <c r="J122" s="8">
        <v>-0.628</v>
      </c>
      <c r="K122" s="25" t="s">
        <v>734</v>
      </c>
      <c r="L122" s="85" t="str">
        <f t="shared" si="15"/>
        <v>Yes</v>
      </c>
    </row>
    <row r="123" spans="1:12" ht="25" x14ac:dyDescent="0.25">
      <c r="A123" s="116" t="s">
        <v>1306</v>
      </c>
      <c r="B123" s="21" t="s">
        <v>213</v>
      </c>
      <c r="C123" s="26">
        <v>1020.9434034</v>
      </c>
      <c r="D123" s="7" t="str">
        <f t="shared" si="12"/>
        <v>N/A</v>
      </c>
      <c r="E123" s="26">
        <v>982.43239360999996</v>
      </c>
      <c r="F123" s="7" t="str">
        <f t="shared" si="13"/>
        <v>N/A</v>
      </c>
      <c r="G123" s="26">
        <v>873.42555114000004</v>
      </c>
      <c r="H123" s="7" t="str">
        <f t="shared" si="14"/>
        <v>N/A</v>
      </c>
      <c r="I123" s="8">
        <v>-3.77</v>
      </c>
      <c r="J123" s="8">
        <v>-11.1</v>
      </c>
      <c r="K123" s="25" t="s">
        <v>734</v>
      </c>
      <c r="L123" s="85" t="str">
        <f t="shared" si="15"/>
        <v>Yes</v>
      </c>
    </row>
    <row r="124" spans="1:12" ht="25" x14ac:dyDescent="0.25">
      <c r="A124" s="116" t="s">
        <v>577</v>
      </c>
      <c r="B124" s="21" t="s">
        <v>213</v>
      </c>
      <c r="C124" s="26">
        <v>418131</v>
      </c>
      <c r="D124" s="7" t="str">
        <f t="shared" si="12"/>
        <v>N/A</v>
      </c>
      <c r="E124" s="26">
        <v>786519</v>
      </c>
      <c r="F124" s="7" t="str">
        <f t="shared" si="13"/>
        <v>N/A</v>
      </c>
      <c r="G124" s="26">
        <v>3472241</v>
      </c>
      <c r="H124" s="7" t="str">
        <f t="shared" si="14"/>
        <v>N/A</v>
      </c>
      <c r="I124" s="8">
        <v>88.1</v>
      </c>
      <c r="J124" s="8">
        <v>341.5</v>
      </c>
      <c r="K124" s="25" t="s">
        <v>734</v>
      </c>
      <c r="L124" s="85" t="str">
        <f t="shared" si="15"/>
        <v>No</v>
      </c>
    </row>
    <row r="125" spans="1:12" x14ac:dyDescent="0.25">
      <c r="A125" s="108" t="s">
        <v>578</v>
      </c>
      <c r="B125" s="21" t="s">
        <v>213</v>
      </c>
      <c r="C125" s="22">
        <v>12</v>
      </c>
      <c r="D125" s="7" t="str">
        <f t="shared" si="12"/>
        <v>N/A</v>
      </c>
      <c r="E125" s="22">
        <v>20</v>
      </c>
      <c r="F125" s="7" t="str">
        <f t="shared" si="13"/>
        <v>N/A</v>
      </c>
      <c r="G125" s="22">
        <v>1861</v>
      </c>
      <c r="H125" s="7" t="str">
        <f t="shared" si="14"/>
        <v>N/A</v>
      </c>
      <c r="I125" s="8">
        <v>66.67</v>
      </c>
      <c r="J125" s="8">
        <v>9205</v>
      </c>
      <c r="K125" s="25" t="s">
        <v>734</v>
      </c>
      <c r="L125" s="85" t="str">
        <f t="shared" si="15"/>
        <v>No</v>
      </c>
    </row>
    <row r="126" spans="1:12" ht="25" x14ac:dyDescent="0.25">
      <c r="A126" s="108" t="s">
        <v>1307</v>
      </c>
      <c r="B126" s="21" t="s">
        <v>213</v>
      </c>
      <c r="C126" s="26">
        <v>34844.25</v>
      </c>
      <c r="D126" s="7" t="str">
        <f t="shared" si="12"/>
        <v>N/A</v>
      </c>
      <c r="E126" s="26">
        <v>39325.949999999997</v>
      </c>
      <c r="F126" s="7" t="str">
        <f t="shared" si="13"/>
        <v>N/A</v>
      </c>
      <c r="G126" s="26">
        <v>1865.793122</v>
      </c>
      <c r="H126" s="7" t="str">
        <f t="shared" si="14"/>
        <v>N/A</v>
      </c>
      <c r="I126" s="8">
        <v>12.86</v>
      </c>
      <c r="J126" s="8">
        <v>-95.3</v>
      </c>
      <c r="K126" s="25" t="s">
        <v>734</v>
      </c>
      <c r="L126" s="85" t="str">
        <f t="shared" si="15"/>
        <v>No</v>
      </c>
    </row>
    <row r="127" spans="1:12" ht="25" x14ac:dyDescent="0.25">
      <c r="A127" s="108" t="s">
        <v>579</v>
      </c>
      <c r="B127" s="21" t="s">
        <v>213</v>
      </c>
      <c r="C127" s="26">
        <v>3932507</v>
      </c>
      <c r="D127" s="7" t="str">
        <f t="shared" si="12"/>
        <v>N/A</v>
      </c>
      <c r="E127" s="26">
        <v>4723037</v>
      </c>
      <c r="F127" s="7" t="str">
        <f t="shared" si="13"/>
        <v>N/A</v>
      </c>
      <c r="G127" s="26">
        <v>4227035</v>
      </c>
      <c r="H127" s="7" t="str">
        <f t="shared" si="14"/>
        <v>N/A</v>
      </c>
      <c r="I127" s="8">
        <v>20.100000000000001</v>
      </c>
      <c r="J127" s="8">
        <v>-10.5</v>
      </c>
      <c r="K127" s="25" t="s">
        <v>734</v>
      </c>
      <c r="L127" s="85" t="str">
        <f t="shared" si="15"/>
        <v>Yes</v>
      </c>
    </row>
    <row r="128" spans="1:12" x14ac:dyDescent="0.25">
      <c r="A128" s="108" t="s">
        <v>580</v>
      </c>
      <c r="B128" s="21" t="s">
        <v>213</v>
      </c>
      <c r="C128" s="22">
        <v>5515</v>
      </c>
      <c r="D128" s="7" t="str">
        <f t="shared" si="12"/>
        <v>N/A</v>
      </c>
      <c r="E128" s="22">
        <v>6140</v>
      </c>
      <c r="F128" s="7" t="str">
        <f t="shared" si="13"/>
        <v>N/A</v>
      </c>
      <c r="G128" s="22">
        <v>6147</v>
      </c>
      <c r="H128" s="7" t="str">
        <f t="shared" si="14"/>
        <v>N/A</v>
      </c>
      <c r="I128" s="8">
        <v>11.33</v>
      </c>
      <c r="J128" s="8">
        <v>0.114</v>
      </c>
      <c r="K128" s="25" t="s">
        <v>734</v>
      </c>
      <c r="L128" s="85" t="str">
        <f t="shared" si="15"/>
        <v>Yes</v>
      </c>
    </row>
    <row r="129" spans="1:12" ht="25" x14ac:dyDescent="0.25">
      <c r="A129" s="108" t="s">
        <v>1308</v>
      </c>
      <c r="B129" s="21" t="s">
        <v>213</v>
      </c>
      <c r="C129" s="26">
        <v>713.05657298000006</v>
      </c>
      <c r="D129" s="7" t="str">
        <f t="shared" si="12"/>
        <v>N/A</v>
      </c>
      <c r="E129" s="26">
        <v>769.22426710000002</v>
      </c>
      <c r="F129" s="7" t="str">
        <f t="shared" si="13"/>
        <v>N/A</v>
      </c>
      <c r="G129" s="26">
        <v>687.65820726000004</v>
      </c>
      <c r="H129" s="7" t="str">
        <f t="shared" si="14"/>
        <v>N/A</v>
      </c>
      <c r="I129" s="8">
        <v>7.8769999999999998</v>
      </c>
      <c r="J129" s="8">
        <v>-10.6</v>
      </c>
      <c r="K129" s="25" t="s">
        <v>734</v>
      </c>
      <c r="L129" s="85" t="str">
        <f t="shared" si="15"/>
        <v>Yes</v>
      </c>
    </row>
    <row r="130" spans="1:12" x14ac:dyDescent="0.25">
      <c r="A130" s="108" t="s">
        <v>581</v>
      </c>
      <c r="B130" s="21" t="s">
        <v>213</v>
      </c>
      <c r="C130" s="26">
        <v>706784</v>
      </c>
      <c r="D130" s="7" t="str">
        <f t="shared" si="12"/>
        <v>N/A</v>
      </c>
      <c r="E130" s="26">
        <v>635758</v>
      </c>
      <c r="F130" s="7" t="str">
        <f t="shared" si="13"/>
        <v>N/A</v>
      </c>
      <c r="G130" s="26">
        <v>742266</v>
      </c>
      <c r="H130" s="7" t="str">
        <f t="shared" si="14"/>
        <v>N/A</v>
      </c>
      <c r="I130" s="8">
        <v>-10</v>
      </c>
      <c r="J130" s="8">
        <v>16.75</v>
      </c>
      <c r="K130" s="25" t="s">
        <v>734</v>
      </c>
      <c r="L130" s="85" t="str">
        <f t="shared" si="15"/>
        <v>Yes</v>
      </c>
    </row>
    <row r="131" spans="1:12" x14ac:dyDescent="0.25">
      <c r="A131" s="108" t="s">
        <v>582</v>
      </c>
      <c r="B131" s="21" t="s">
        <v>213</v>
      </c>
      <c r="C131" s="22">
        <v>72</v>
      </c>
      <c r="D131" s="7" t="str">
        <f t="shared" si="12"/>
        <v>N/A</v>
      </c>
      <c r="E131" s="22">
        <v>87</v>
      </c>
      <c r="F131" s="7" t="str">
        <f t="shared" si="13"/>
        <v>N/A</v>
      </c>
      <c r="G131" s="22">
        <v>100</v>
      </c>
      <c r="H131" s="7" t="str">
        <f t="shared" si="14"/>
        <v>N/A</v>
      </c>
      <c r="I131" s="8">
        <v>20.83</v>
      </c>
      <c r="J131" s="8">
        <v>14.94</v>
      </c>
      <c r="K131" s="25" t="s">
        <v>734</v>
      </c>
      <c r="L131" s="85" t="str">
        <f t="shared" si="15"/>
        <v>Yes</v>
      </c>
    </row>
    <row r="132" spans="1:12" x14ac:dyDescent="0.25">
      <c r="A132" s="108" t="s">
        <v>1309</v>
      </c>
      <c r="B132" s="21" t="s">
        <v>213</v>
      </c>
      <c r="C132" s="26">
        <v>9816.4444444000001</v>
      </c>
      <c r="D132" s="7" t="str">
        <f t="shared" si="12"/>
        <v>N/A</v>
      </c>
      <c r="E132" s="26">
        <v>7307.5632183999996</v>
      </c>
      <c r="F132" s="7" t="str">
        <f t="shared" si="13"/>
        <v>N/A</v>
      </c>
      <c r="G132" s="26">
        <v>7422.66</v>
      </c>
      <c r="H132" s="7" t="str">
        <f t="shared" si="14"/>
        <v>N/A</v>
      </c>
      <c r="I132" s="8">
        <v>-25.6</v>
      </c>
      <c r="J132" s="8">
        <v>1.575</v>
      </c>
      <c r="K132" s="25" t="s">
        <v>734</v>
      </c>
      <c r="L132" s="85" t="str">
        <f t="shared" si="15"/>
        <v>Yes</v>
      </c>
    </row>
    <row r="133" spans="1:12" ht="25" x14ac:dyDescent="0.25">
      <c r="A133" s="108" t="s">
        <v>583</v>
      </c>
      <c r="B133" s="21" t="s">
        <v>213</v>
      </c>
      <c r="C133" s="26">
        <v>344711</v>
      </c>
      <c r="D133" s="7" t="str">
        <f t="shared" si="12"/>
        <v>N/A</v>
      </c>
      <c r="E133" s="26">
        <v>364704</v>
      </c>
      <c r="F133" s="7" t="str">
        <f t="shared" si="13"/>
        <v>N/A</v>
      </c>
      <c r="G133" s="26">
        <v>871380</v>
      </c>
      <c r="H133" s="7" t="str">
        <f t="shared" si="14"/>
        <v>N/A</v>
      </c>
      <c r="I133" s="8">
        <v>5.8</v>
      </c>
      <c r="J133" s="8">
        <v>138.9</v>
      </c>
      <c r="K133" s="25" t="s">
        <v>734</v>
      </c>
      <c r="L133" s="85" t="str">
        <f>IF(J133="Div by 0", "N/A", IF(OR(J133="N/A",K133="N/A"),"N/A", IF(J133&gt;VALUE(MID(K133,1,2)), "No", IF(J133&lt;-1*VALUE(MID(K133,1,2)), "No", "Yes"))))</f>
        <v>No</v>
      </c>
    </row>
    <row r="134" spans="1:12" x14ac:dyDescent="0.25">
      <c r="A134" s="108" t="s">
        <v>584</v>
      </c>
      <c r="B134" s="21" t="s">
        <v>213</v>
      </c>
      <c r="C134" s="22">
        <v>2036</v>
      </c>
      <c r="D134" s="7" t="str">
        <f t="shared" si="12"/>
        <v>N/A</v>
      </c>
      <c r="E134" s="22">
        <v>1533</v>
      </c>
      <c r="F134" s="7" t="str">
        <f t="shared" si="13"/>
        <v>N/A</v>
      </c>
      <c r="G134" s="22">
        <v>1678</v>
      </c>
      <c r="H134" s="7" t="str">
        <f t="shared" si="14"/>
        <v>N/A</v>
      </c>
      <c r="I134" s="8">
        <v>-24.7</v>
      </c>
      <c r="J134" s="8">
        <v>9.4589999999999996</v>
      </c>
      <c r="K134" s="25" t="s">
        <v>734</v>
      </c>
      <c r="L134" s="85" t="str">
        <f t="shared" ref="L134:L138" si="16">IF(J134="Div by 0", "N/A", IF(OR(J134="N/A",K134="N/A"),"N/A", IF(J134&gt;VALUE(MID(K134,1,2)), "No", IF(J134&lt;-1*VALUE(MID(K134,1,2)), "No", "Yes"))))</f>
        <v>Yes</v>
      </c>
    </row>
    <row r="135" spans="1:12" ht="25" x14ac:dyDescent="0.25">
      <c r="A135" s="108" t="s">
        <v>1310</v>
      </c>
      <c r="B135" s="21" t="s">
        <v>213</v>
      </c>
      <c r="C135" s="26">
        <v>169.30795678000001</v>
      </c>
      <c r="D135" s="7" t="str">
        <f t="shared" si="12"/>
        <v>N/A</v>
      </c>
      <c r="E135" s="26">
        <v>237.90215264</v>
      </c>
      <c r="F135" s="7" t="str">
        <f t="shared" si="13"/>
        <v>N/A</v>
      </c>
      <c r="G135" s="26">
        <v>519.29678188000003</v>
      </c>
      <c r="H135" s="7" t="str">
        <f t="shared" si="14"/>
        <v>N/A</v>
      </c>
      <c r="I135" s="8">
        <v>40.51</v>
      </c>
      <c r="J135" s="8">
        <v>118.3</v>
      </c>
      <c r="K135" s="25" t="s">
        <v>734</v>
      </c>
      <c r="L135" s="85" t="str">
        <f t="shared" si="16"/>
        <v>No</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1750</v>
      </c>
      <c r="J136" s="8" t="s">
        <v>1750</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1750</v>
      </c>
      <c r="J137" s="8" t="s">
        <v>1750</v>
      </c>
      <c r="K137" s="25" t="s">
        <v>734</v>
      </c>
      <c r="L137" s="85" t="str">
        <f t="shared" si="16"/>
        <v>N/A</v>
      </c>
    </row>
    <row r="138" spans="1:12" ht="25" x14ac:dyDescent="0.25">
      <c r="A138" s="108" t="s">
        <v>1311</v>
      </c>
      <c r="B138" s="21" t="s">
        <v>213</v>
      </c>
      <c r="C138" s="26" t="s">
        <v>1750</v>
      </c>
      <c r="D138" s="7" t="str">
        <f t="shared" si="17"/>
        <v>N/A</v>
      </c>
      <c r="E138" s="26" t="s">
        <v>1750</v>
      </c>
      <c r="F138" s="7" t="str">
        <f t="shared" si="18"/>
        <v>N/A</v>
      </c>
      <c r="G138" s="26" t="s">
        <v>1750</v>
      </c>
      <c r="H138" s="7" t="str">
        <f t="shared" si="19"/>
        <v>N/A</v>
      </c>
      <c r="I138" s="8" t="s">
        <v>1750</v>
      </c>
      <c r="J138" s="8" t="s">
        <v>1750</v>
      </c>
      <c r="K138" s="25" t="s">
        <v>734</v>
      </c>
      <c r="L138" s="85" t="str">
        <f t="shared" si="16"/>
        <v>N/A</v>
      </c>
    </row>
    <row r="139" spans="1:12" ht="25" x14ac:dyDescent="0.25">
      <c r="A139" s="108" t="s">
        <v>587</v>
      </c>
      <c r="B139" s="21" t="s">
        <v>213</v>
      </c>
      <c r="C139" s="26">
        <v>8788561</v>
      </c>
      <c r="D139" s="7" t="str">
        <f t="shared" si="17"/>
        <v>N/A</v>
      </c>
      <c r="E139" s="26">
        <v>10375764</v>
      </c>
      <c r="F139" s="7" t="str">
        <f t="shared" si="18"/>
        <v>N/A</v>
      </c>
      <c r="G139" s="26">
        <v>10110316</v>
      </c>
      <c r="H139" s="7" t="str">
        <f t="shared" si="19"/>
        <v>N/A</v>
      </c>
      <c r="I139" s="8">
        <v>18.059999999999999</v>
      </c>
      <c r="J139" s="8">
        <v>-2.56</v>
      </c>
      <c r="K139" s="25" t="s">
        <v>734</v>
      </c>
      <c r="L139" s="85" t="str">
        <f t="shared" ref="L139:L150" si="20">IF(J139="Div by 0", "N/A", IF(K139="N/A","N/A", IF(J139&gt;VALUE(MID(K139,1,2)), "No", IF(J139&lt;-1*VALUE(MID(K139,1,2)), "No", "Yes"))))</f>
        <v>Yes</v>
      </c>
    </row>
    <row r="140" spans="1:12" x14ac:dyDescent="0.25">
      <c r="A140" s="108" t="s">
        <v>588</v>
      </c>
      <c r="B140" s="21" t="s">
        <v>213</v>
      </c>
      <c r="C140" s="22">
        <v>16582</v>
      </c>
      <c r="D140" s="7" t="str">
        <f t="shared" si="17"/>
        <v>N/A</v>
      </c>
      <c r="E140" s="22">
        <v>17678</v>
      </c>
      <c r="F140" s="7" t="str">
        <f t="shared" si="18"/>
        <v>N/A</v>
      </c>
      <c r="G140" s="22">
        <v>15985</v>
      </c>
      <c r="H140" s="7" t="str">
        <f t="shared" si="19"/>
        <v>N/A</v>
      </c>
      <c r="I140" s="8">
        <v>6.61</v>
      </c>
      <c r="J140" s="8">
        <v>-9.58</v>
      </c>
      <c r="K140" s="25" t="s">
        <v>734</v>
      </c>
      <c r="L140" s="85" t="str">
        <f t="shared" si="20"/>
        <v>Yes</v>
      </c>
    </row>
    <row r="141" spans="1:12" ht="25" x14ac:dyDescent="0.25">
      <c r="A141" s="108" t="s">
        <v>1312</v>
      </c>
      <c r="B141" s="21" t="s">
        <v>213</v>
      </c>
      <c r="C141" s="26">
        <v>530.00609094000004</v>
      </c>
      <c r="D141" s="7" t="str">
        <f t="shared" si="17"/>
        <v>N/A</v>
      </c>
      <c r="E141" s="26">
        <v>586.93087452999998</v>
      </c>
      <c r="F141" s="7" t="str">
        <f t="shared" si="18"/>
        <v>N/A</v>
      </c>
      <c r="G141" s="26">
        <v>632.48770722999996</v>
      </c>
      <c r="H141" s="7" t="str">
        <f t="shared" si="19"/>
        <v>N/A</v>
      </c>
      <c r="I141" s="8">
        <v>10.74</v>
      </c>
      <c r="J141" s="8">
        <v>7.7619999999999996</v>
      </c>
      <c r="K141" s="25" t="s">
        <v>734</v>
      </c>
      <c r="L141" s="85" t="str">
        <f t="shared" si="20"/>
        <v>Yes</v>
      </c>
    </row>
    <row r="142" spans="1:12" ht="25" x14ac:dyDescent="0.25">
      <c r="A142" s="108" t="s">
        <v>589</v>
      </c>
      <c r="B142" s="21" t="s">
        <v>213</v>
      </c>
      <c r="C142" s="26">
        <v>497550</v>
      </c>
      <c r="D142" s="7" t="str">
        <f t="shared" si="17"/>
        <v>N/A</v>
      </c>
      <c r="E142" s="26">
        <v>441676</v>
      </c>
      <c r="F142" s="7" t="str">
        <f t="shared" si="18"/>
        <v>N/A</v>
      </c>
      <c r="G142" s="26">
        <v>443077</v>
      </c>
      <c r="H142" s="7" t="str">
        <f t="shared" si="19"/>
        <v>N/A</v>
      </c>
      <c r="I142" s="8">
        <v>-11.2</v>
      </c>
      <c r="J142" s="8">
        <v>0.31719999999999998</v>
      </c>
      <c r="K142" s="25" t="s">
        <v>734</v>
      </c>
      <c r="L142" s="85" t="str">
        <f t="shared" si="20"/>
        <v>Yes</v>
      </c>
    </row>
    <row r="143" spans="1:12" x14ac:dyDescent="0.25">
      <c r="A143" s="84" t="s">
        <v>590</v>
      </c>
      <c r="B143" s="21" t="s">
        <v>213</v>
      </c>
      <c r="C143" s="22">
        <v>20</v>
      </c>
      <c r="D143" s="7" t="str">
        <f t="shared" si="17"/>
        <v>N/A</v>
      </c>
      <c r="E143" s="22">
        <v>18</v>
      </c>
      <c r="F143" s="7" t="str">
        <f t="shared" si="18"/>
        <v>N/A</v>
      </c>
      <c r="G143" s="22">
        <v>22</v>
      </c>
      <c r="H143" s="7" t="str">
        <f t="shared" si="19"/>
        <v>N/A</v>
      </c>
      <c r="I143" s="8">
        <v>-10</v>
      </c>
      <c r="J143" s="8">
        <v>22.22</v>
      </c>
      <c r="K143" s="25" t="s">
        <v>734</v>
      </c>
      <c r="L143" s="85" t="str">
        <f t="shared" si="20"/>
        <v>Yes</v>
      </c>
    </row>
    <row r="144" spans="1:12" ht="25" x14ac:dyDescent="0.25">
      <c r="A144" s="84" t="s">
        <v>1313</v>
      </c>
      <c r="B144" s="21" t="s">
        <v>213</v>
      </c>
      <c r="C144" s="26">
        <v>24877.5</v>
      </c>
      <c r="D144" s="7" t="str">
        <f t="shared" si="17"/>
        <v>N/A</v>
      </c>
      <c r="E144" s="26">
        <v>24537.555555999999</v>
      </c>
      <c r="F144" s="7" t="str">
        <f t="shared" si="18"/>
        <v>N/A</v>
      </c>
      <c r="G144" s="26">
        <v>20139.863635999998</v>
      </c>
      <c r="H144" s="7" t="str">
        <f t="shared" si="19"/>
        <v>N/A</v>
      </c>
      <c r="I144" s="8">
        <v>-1.37</v>
      </c>
      <c r="J144" s="8">
        <v>-17.899999999999999</v>
      </c>
      <c r="K144" s="25" t="s">
        <v>734</v>
      </c>
      <c r="L144" s="85" t="str">
        <f t="shared" si="20"/>
        <v>Yes</v>
      </c>
    </row>
    <row r="145" spans="1:12" ht="25" x14ac:dyDescent="0.25">
      <c r="A145" s="108" t="s">
        <v>591</v>
      </c>
      <c r="B145" s="21" t="s">
        <v>213</v>
      </c>
      <c r="C145" s="26">
        <v>183395540</v>
      </c>
      <c r="D145" s="7" t="str">
        <f t="shared" si="17"/>
        <v>N/A</v>
      </c>
      <c r="E145" s="26">
        <v>205806017</v>
      </c>
      <c r="F145" s="7" t="str">
        <f t="shared" si="18"/>
        <v>N/A</v>
      </c>
      <c r="G145" s="26">
        <v>228560947</v>
      </c>
      <c r="H145" s="7" t="str">
        <f t="shared" si="19"/>
        <v>N/A</v>
      </c>
      <c r="I145" s="8">
        <v>12.22</v>
      </c>
      <c r="J145" s="8">
        <v>11.06</v>
      </c>
      <c r="K145" s="25" t="s">
        <v>734</v>
      </c>
      <c r="L145" s="85" t="str">
        <f t="shared" si="20"/>
        <v>Yes</v>
      </c>
    </row>
    <row r="146" spans="1:12" x14ac:dyDescent="0.25">
      <c r="A146" s="108" t="s">
        <v>592</v>
      </c>
      <c r="B146" s="21" t="s">
        <v>213</v>
      </c>
      <c r="C146" s="22">
        <v>35509</v>
      </c>
      <c r="D146" s="7" t="str">
        <f t="shared" si="17"/>
        <v>N/A</v>
      </c>
      <c r="E146" s="22">
        <v>37417</v>
      </c>
      <c r="F146" s="7" t="str">
        <f t="shared" si="18"/>
        <v>N/A</v>
      </c>
      <c r="G146" s="22">
        <v>40162</v>
      </c>
      <c r="H146" s="7" t="str">
        <f t="shared" si="19"/>
        <v>N/A</v>
      </c>
      <c r="I146" s="8">
        <v>5.3730000000000002</v>
      </c>
      <c r="J146" s="8">
        <v>7.3360000000000003</v>
      </c>
      <c r="K146" s="25" t="s">
        <v>734</v>
      </c>
      <c r="L146" s="85" t="str">
        <f t="shared" si="20"/>
        <v>Yes</v>
      </c>
    </row>
    <row r="147" spans="1:12" ht="25" x14ac:dyDescent="0.25">
      <c r="A147" s="108" t="s">
        <v>1314</v>
      </c>
      <c r="B147" s="21" t="s">
        <v>213</v>
      </c>
      <c r="C147" s="26">
        <v>5164.7621730000001</v>
      </c>
      <c r="D147" s="7" t="str">
        <f t="shared" si="17"/>
        <v>N/A</v>
      </c>
      <c r="E147" s="26">
        <v>5500.3345270999998</v>
      </c>
      <c r="F147" s="7" t="str">
        <f t="shared" si="18"/>
        <v>N/A</v>
      </c>
      <c r="G147" s="26">
        <v>5690.9752252999997</v>
      </c>
      <c r="H147" s="7" t="str">
        <f t="shared" si="19"/>
        <v>N/A</v>
      </c>
      <c r="I147" s="8">
        <v>6.4969999999999999</v>
      </c>
      <c r="J147" s="8">
        <v>3.4660000000000002</v>
      </c>
      <c r="K147" s="25" t="s">
        <v>734</v>
      </c>
      <c r="L147" s="85" t="str">
        <f t="shared" si="20"/>
        <v>Yes</v>
      </c>
    </row>
    <row r="148" spans="1:12" ht="25" x14ac:dyDescent="0.25">
      <c r="A148" s="108" t="s">
        <v>593</v>
      </c>
      <c r="B148" s="21" t="s">
        <v>213</v>
      </c>
      <c r="C148" s="26">
        <v>0</v>
      </c>
      <c r="D148" s="7" t="str">
        <f t="shared" si="17"/>
        <v>N/A</v>
      </c>
      <c r="E148" s="26">
        <v>0</v>
      </c>
      <c r="F148" s="7" t="str">
        <f t="shared" si="18"/>
        <v>N/A</v>
      </c>
      <c r="G148" s="26">
        <v>0</v>
      </c>
      <c r="H148" s="7" t="str">
        <f t="shared" si="19"/>
        <v>N/A</v>
      </c>
      <c r="I148" s="8" t="s">
        <v>1750</v>
      </c>
      <c r="J148" s="8" t="s">
        <v>1750</v>
      </c>
      <c r="K148" s="25" t="s">
        <v>734</v>
      </c>
      <c r="L148" s="85" t="str">
        <f t="shared" si="20"/>
        <v>N/A</v>
      </c>
    </row>
    <row r="149" spans="1:12" x14ac:dyDescent="0.25">
      <c r="A149" s="108" t="s">
        <v>594</v>
      </c>
      <c r="B149" s="21" t="s">
        <v>213</v>
      </c>
      <c r="C149" s="22">
        <v>0</v>
      </c>
      <c r="D149" s="7" t="str">
        <f t="shared" si="17"/>
        <v>N/A</v>
      </c>
      <c r="E149" s="22">
        <v>0</v>
      </c>
      <c r="F149" s="7" t="str">
        <f t="shared" si="18"/>
        <v>N/A</v>
      </c>
      <c r="G149" s="22">
        <v>0</v>
      </c>
      <c r="H149" s="7" t="str">
        <f t="shared" si="19"/>
        <v>N/A</v>
      </c>
      <c r="I149" s="8" t="s">
        <v>1750</v>
      </c>
      <c r="J149" s="8" t="s">
        <v>1750</v>
      </c>
      <c r="K149" s="25" t="s">
        <v>734</v>
      </c>
      <c r="L149" s="85" t="str">
        <f t="shared" si="20"/>
        <v>N/A</v>
      </c>
    </row>
    <row r="150" spans="1:12" ht="25" x14ac:dyDescent="0.25">
      <c r="A150" s="116" t="s">
        <v>1315</v>
      </c>
      <c r="B150" s="21" t="s">
        <v>213</v>
      </c>
      <c r="C150" s="26" t="s">
        <v>1750</v>
      </c>
      <c r="D150" s="7" t="str">
        <f t="shared" si="17"/>
        <v>N/A</v>
      </c>
      <c r="E150" s="26" t="s">
        <v>1750</v>
      </c>
      <c r="F150" s="7" t="str">
        <f t="shared" si="18"/>
        <v>N/A</v>
      </c>
      <c r="G150" s="26" t="s">
        <v>1750</v>
      </c>
      <c r="H150" s="7" t="str">
        <f t="shared" si="19"/>
        <v>N/A</v>
      </c>
      <c r="I150" s="8" t="s">
        <v>1750</v>
      </c>
      <c r="J150" s="8" t="s">
        <v>1750</v>
      </c>
      <c r="K150" s="25" t="s">
        <v>734</v>
      </c>
      <c r="L150" s="85" t="str">
        <f t="shared" si="20"/>
        <v>N/A</v>
      </c>
    </row>
    <row r="151" spans="1:12" x14ac:dyDescent="0.25">
      <c r="A151" s="116" t="s">
        <v>1316</v>
      </c>
      <c r="B151" s="21" t="s">
        <v>213</v>
      </c>
      <c r="C151" s="26">
        <v>796.41721197000004</v>
      </c>
      <c r="D151" s="7" t="str">
        <f t="shared" ref="D151:D170" si="21">IF($B151="N/A","N/A",IF(C151&gt;10,"No",IF(C151&lt;-10,"No","Yes")))</f>
        <v>N/A</v>
      </c>
      <c r="E151" s="26">
        <v>821.52535597999997</v>
      </c>
      <c r="F151" s="7" t="str">
        <f t="shared" ref="F151:F170" si="22">IF($B151="N/A","N/A",IF(E151&gt;10,"No",IF(E151&lt;-10,"No","Yes")))</f>
        <v>N/A</v>
      </c>
      <c r="G151" s="26">
        <v>776.02867470000001</v>
      </c>
      <c r="H151" s="7" t="str">
        <f t="shared" ref="H151:H170" si="23">IF($B151="N/A","N/A",IF(G151&gt;10,"No",IF(G151&lt;-10,"No","Yes")))</f>
        <v>N/A</v>
      </c>
      <c r="I151" s="8">
        <v>3.153</v>
      </c>
      <c r="J151" s="8">
        <v>-5.54</v>
      </c>
      <c r="K151" s="25" t="s">
        <v>734</v>
      </c>
      <c r="L151" s="85" t="str">
        <f t="shared" ref="L151:L170" si="24">IF(J151="Div by 0", "N/A", IF(K151="N/A","N/A", IF(J151&gt;VALUE(MID(K151,1,2)), "No", IF(J151&lt;-1*VALUE(MID(K151,1,2)), "No", "Yes"))))</f>
        <v>Yes</v>
      </c>
    </row>
    <row r="152" spans="1:12" ht="25" x14ac:dyDescent="0.25">
      <c r="A152" s="116" t="s">
        <v>1317</v>
      </c>
      <c r="B152" s="21" t="s">
        <v>213</v>
      </c>
      <c r="C152" s="26">
        <v>1640.9960937999999</v>
      </c>
      <c r="D152" s="7" t="str">
        <f t="shared" si="21"/>
        <v>N/A</v>
      </c>
      <c r="E152" s="26">
        <v>1118.2756757</v>
      </c>
      <c r="F152" s="7" t="str">
        <f t="shared" si="22"/>
        <v>N/A</v>
      </c>
      <c r="G152" s="26">
        <v>2062.0132013000002</v>
      </c>
      <c r="H152" s="7" t="str">
        <f t="shared" si="23"/>
        <v>N/A</v>
      </c>
      <c r="I152" s="8">
        <v>-31.9</v>
      </c>
      <c r="J152" s="8">
        <v>84.39</v>
      </c>
      <c r="K152" s="25" t="s">
        <v>734</v>
      </c>
      <c r="L152" s="85" t="str">
        <f t="shared" si="24"/>
        <v>No</v>
      </c>
    </row>
    <row r="153" spans="1:12" ht="25" x14ac:dyDescent="0.25">
      <c r="A153" s="116" t="s">
        <v>1318</v>
      </c>
      <c r="B153" s="21" t="s">
        <v>213</v>
      </c>
      <c r="C153" s="26">
        <v>3267.4655441</v>
      </c>
      <c r="D153" s="7" t="str">
        <f t="shared" si="21"/>
        <v>N/A</v>
      </c>
      <c r="E153" s="26">
        <v>2963.8940358999998</v>
      </c>
      <c r="F153" s="7" t="str">
        <f t="shared" si="22"/>
        <v>N/A</v>
      </c>
      <c r="G153" s="26">
        <v>2808.5134702</v>
      </c>
      <c r="H153" s="7" t="str">
        <f t="shared" si="23"/>
        <v>N/A</v>
      </c>
      <c r="I153" s="8">
        <v>-9.2899999999999991</v>
      </c>
      <c r="J153" s="8">
        <v>-5.24</v>
      </c>
      <c r="K153" s="25" t="s">
        <v>734</v>
      </c>
      <c r="L153" s="85" t="str">
        <f t="shared" si="24"/>
        <v>Yes</v>
      </c>
    </row>
    <row r="154" spans="1:12" ht="25" x14ac:dyDescent="0.25">
      <c r="A154" s="116" t="s">
        <v>1319</v>
      </c>
      <c r="B154" s="21" t="s">
        <v>213</v>
      </c>
      <c r="C154" s="26">
        <v>382.37912355999998</v>
      </c>
      <c r="D154" s="7" t="str">
        <f t="shared" si="21"/>
        <v>N/A</v>
      </c>
      <c r="E154" s="26">
        <v>419.41482676999999</v>
      </c>
      <c r="F154" s="7" t="str">
        <f t="shared" si="22"/>
        <v>N/A</v>
      </c>
      <c r="G154" s="26">
        <v>407.38406947999999</v>
      </c>
      <c r="H154" s="7" t="str">
        <f t="shared" si="23"/>
        <v>N/A</v>
      </c>
      <c r="I154" s="8">
        <v>9.6859999999999999</v>
      </c>
      <c r="J154" s="8">
        <v>-2.87</v>
      </c>
      <c r="K154" s="25" t="s">
        <v>734</v>
      </c>
      <c r="L154" s="85" t="str">
        <f t="shared" si="24"/>
        <v>Yes</v>
      </c>
    </row>
    <row r="155" spans="1:12" ht="25" x14ac:dyDescent="0.25">
      <c r="A155" s="108" t="s">
        <v>1320</v>
      </c>
      <c r="B155" s="21" t="s">
        <v>213</v>
      </c>
      <c r="C155" s="26">
        <v>806.61946379000005</v>
      </c>
      <c r="D155" s="7" t="str">
        <f t="shared" si="21"/>
        <v>N/A</v>
      </c>
      <c r="E155" s="26">
        <v>896.42746677000002</v>
      </c>
      <c r="F155" s="7" t="str">
        <f t="shared" si="22"/>
        <v>N/A</v>
      </c>
      <c r="G155" s="26">
        <v>862.17350710000005</v>
      </c>
      <c r="H155" s="7" t="str">
        <f t="shared" si="23"/>
        <v>N/A</v>
      </c>
      <c r="I155" s="8">
        <v>11.13</v>
      </c>
      <c r="J155" s="8">
        <v>-3.82</v>
      </c>
      <c r="K155" s="25" t="s">
        <v>734</v>
      </c>
      <c r="L155" s="85" t="str">
        <f t="shared" si="24"/>
        <v>Yes</v>
      </c>
    </row>
    <row r="156" spans="1:12" x14ac:dyDescent="0.25">
      <c r="A156" s="108" t="s">
        <v>1321</v>
      </c>
      <c r="B156" s="21" t="s">
        <v>213</v>
      </c>
      <c r="C156" s="26">
        <v>31.864118437999998</v>
      </c>
      <c r="D156" s="7" t="str">
        <f t="shared" si="21"/>
        <v>N/A</v>
      </c>
      <c r="E156" s="26">
        <v>29.490135760000001</v>
      </c>
      <c r="F156" s="7" t="str">
        <f t="shared" si="22"/>
        <v>N/A</v>
      </c>
      <c r="G156" s="26">
        <v>33.936441381999998</v>
      </c>
      <c r="H156" s="7" t="str">
        <f t="shared" si="23"/>
        <v>N/A</v>
      </c>
      <c r="I156" s="8">
        <v>-7.45</v>
      </c>
      <c r="J156" s="8">
        <v>15.08</v>
      </c>
      <c r="K156" s="25" t="s">
        <v>734</v>
      </c>
      <c r="L156" s="85" t="str">
        <f t="shared" si="24"/>
        <v>Yes</v>
      </c>
    </row>
    <row r="157" spans="1:12" ht="25" x14ac:dyDescent="0.25">
      <c r="A157" s="108" t="s">
        <v>1322</v>
      </c>
      <c r="B157" s="21" t="s">
        <v>213</v>
      </c>
      <c r="C157" s="26">
        <v>2194.7460937999999</v>
      </c>
      <c r="D157" s="7" t="str">
        <f t="shared" si="21"/>
        <v>N/A</v>
      </c>
      <c r="E157" s="26">
        <v>1487.8972973</v>
      </c>
      <c r="F157" s="7" t="str">
        <f t="shared" si="22"/>
        <v>N/A</v>
      </c>
      <c r="G157" s="26">
        <v>2363.5808581000001</v>
      </c>
      <c r="H157" s="7" t="str">
        <f t="shared" si="23"/>
        <v>N/A</v>
      </c>
      <c r="I157" s="8">
        <v>-32.200000000000003</v>
      </c>
      <c r="J157" s="8">
        <v>58.85</v>
      </c>
      <c r="K157" s="25" t="s">
        <v>734</v>
      </c>
      <c r="L157" s="85" t="str">
        <f t="shared" si="24"/>
        <v>No</v>
      </c>
    </row>
    <row r="158" spans="1:12" ht="25" x14ac:dyDescent="0.25">
      <c r="A158" s="108" t="s">
        <v>1323</v>
      </c>
      <c r="B158" s="21" t="s">
        <v>213</v>
      </c>
      <c r="C158" s="26">
        <v>379.14871419000002</v>
      </c>
      <c r="D158" s="7" t="str">
        <f t="shared" si="21"/>
        <v>N/A</v>
      </c>
      <c r="E158" s="26">
        <v>374.94344720999999</v>
      </c>
      <c r="F158" s="7" t="str">
        <f t="shared" si="22"/>
        <v>N/A</v>
      </c>
      <c r="G158" s="26">
        <v>400.78267400999999</v>
      </c>
      <c r="H158" s="7" t="str">
        <f t="shared" si="23"/>
        <v>N/A</v>
      </c>
      <c r="I158" s="8">
        <v>-1.1100000000000001</v>
      </c>
      <c r="J158" s="8">
        <v>6.891</v>
      </c>
      <c r="K158" s="25" t="s">
        <v>734</v>
      </c>
      <c r="L158" s="85" t="str">
        <f t="shared" si="24"/>
        <v>Yes</v>
      </c>
    </row>
    <row r="159" spans="1:12" ht="25" x14ac:dyDescent="0.25">
      <c r="A159" s="108" t="s">
        <v>1324</v>
      </c>
      <c r="B159" s="21" t="s">
        <v>213</v>
      </c>
      <c r="C159" s="26">
        <v>0</v>
      </c>
      <c r="D159" s="7" t="str">
        <f t="shared" si="21"/>
        <v>N/A</v>
      </c>
      <c r="E159" s="26">
        <v>2.2152117301000001</v>
      </c>
      <c r="F159" s="7" t="str">
        <f t="shared" si="22"/>
        <v>N/A</v>
      </c>
      <c r="G159" s="26">
        <v>5.8326448469000001</v>
      </c>
      <c r="H159" s="7" t="str">
        <f t="shared" si="23"/>
        <v>N/A</v>
      </c>
      <c r="I159" s="8" t="s">
        <v>1750</v>
      </c>
      <c r="J159" s="8">
        <v>163.30000000000001</v>
      </c>
      <c r="K159" s="25" t="s">
        <v>734</v>
      </c>
      <c r="L159" s="85" t="str">
        <f t="shared" si="24"/>
        <v>No</v>
      </c>
    </row>
    <row r="160" spans="1:12" ht="25" x14ac:dyDescent="0.25">
      <c r="A160" s="116" t="s">
        <v>1325</v>
      </c>
      <c r="B160" s="21" t="s">
        <v>213</v>
      </c>
      <c r="C160" s="26">
        <v>2.3450668243999999</v>
      </c>
      <c r="D160" s="7" t="str">
        <f t="shared" si="21"/>
        <v>N/A</v>
      </c>
      <c r="E160" s="26">
        <v>2.5847704146999999</v>
      </c>
      <c r="F160" s="7" t="str">
        <f t="shared" si="22"/>
        <v>N/A</v>
      </c>
      <c r="G160" s="26">
        <v>8.7121103567000002</v>
      </c>
      <c r="H160" s="7" t="str">
        <f t="shared" si="23"/>
        <v>N/A</v>
      </c>
      <c r="I160" s="8">
        <v>10.220000000000001</v>
      </c>
      <c r="J160" s="8">
        <v>237.1</v>
      </c>
      <c r="K160" s="25" t="s">
        <v>734</v>
      </c>
      <c r="L160" s="85" t="str">
        <f t="shared" si="24"/>
        <v>No</v>
      </c>
    </row>
    <row r="161" spans="1:12" x14ac:dyDescent="0.25">
      <c r="A161" s="116" t="s">
        <v>1326</v>
      </c>
      <c r="B161" s="21" t="s">
        <v>213</v>
      </c>
      <c r="C161" s="26">
        <v>877.83034885999996</v>
      </c>
      <c r="D161" s="7" t="str">
        <f t="shared" si="21"/>
        <v>N/A</v>
      </c>
      <c r="E161" s="26">
        <v>951.80419499000004</v>
      </c>
      <c r="F161" s="7" t="str">
        <f t="shared" si="22"/>
        <v>N/A</v>
      </c>
      <c r="G161" s="26">
        <v>1086.2524702000001</v>
      </c>
      <c r="H161" s="7" t="str">
        <f t="shared" si="23"/>
        <v>N/A</v>
      </c>
      <c r="I161" s="8">
        <v>8.4269999999999996</v>
      </c>
      <c r="J161" s="8">
        <v>14.13</v>
      </c>
      <c r="K161" s="25" t="s">
        <v>734</v>
      </c>
      <c r="L161" s="85" t="str">
        <f t="shared" si="24"/>
        <v>Yes</v>
      </c>
    </row>
    <row r="162" spans="1:12" x14ac:dyDescent="0.25">
      <c r="A162" s="116" t="s">
        <v>1327</v>
      </c>
      <c r="B162" s="21" t="s">
        <v>213</v>
      </c>
      <c r="C162" s="26">
        <v>1104.34375</v>
      </c>
      <c r="D162" s="7" t="str">
        <f t="shared" si="21"/>
        <v>N/A</v>
      </c>
      <c r="E162" s="26">
        <v>1069.9702703</v>
      </c>
      <c r="F162" s="7" t="str">
        <f t="shared" si="22"/>
        <v>N/A</v>
      </c>
      <c r="G162" s="26">
        <v>1048.1551155</v>
      </c>
      <c r="H162" s="7" t="str">
        <f t="shared" si="23"/>
        <v>N/A</v>
      </c>
      <c r="I162" s="8">
        <v>-3.11</v>
      </c>
      <c r="J162" s="8">
        <v>-2.04</v>
      </c>
      <c r="K162" s="25" t="s">
        <v>734</v>
      </c>
      <c r="L162" s="85" t="str">
        <f t="shared" si="24"/>
        <v>Yes</v>
      </c>
    </row>
    <row r="163" spans="1:12" x14ac:dyDescent="0.25">
      <c r="A163" s="116" t="s">
        <v>1677</v>
      </c>
      <c r="B163" s="21" t="s">
        <v>213</v>
      </c>
      <c r="C163" s="26">
        <v>3644.0957262000002</v>
      </c>
      <c r="D163" s="7" t="str">
        <f t="shared" si="21"/>
        <v>N/A</v>
      </c>
      <c r="E163" s="26">
        <v>4031.3516696000002</v>
      </c>
      <c r="F163" s="7" t="str">
        <f t="shared" si="22"/>
        <v>N/A</v>
      </c>
      <c r="G163" s="26">
        <v>4502.4811216999997</v>
      </c>
      <c r="H163" s="7" t="str">
        <f t="shared" si="23"/>
        <v>N/A</v>
      </c>
      <c r="I163" s="8">
        <v>10.63</v>
      </c>
      <c r="J163" s="8">
        <v>11.69</v>
      </c>
      <c r="K163" s="25" t="s">
        <v>734</v>
      </c>
      <c r="L163" s="85" t="str">
        <f t="shared" si="24"/>
        <v>Yes</v>
      </c>
    </row>
    <row r="164" spans="1:12" x14ac:dyDescent="0.25">
      <c r="A164" s="116" t="s">
        <v>1328</v>
      </c>
      <c r="B164" s="21" t="s">
        <v>213</v>
      </c>
      <c r="C164" s="26">
        <v>364.61019105999998</v>
      </c>
      <c r="D164" s="7" t="str">
        <f t="shared" si="21"/>
        <v>N/A</v>
      </c>
      <c r="E164" s="26">
        <v>402.50912873999999</v>
      </c>
      <c r="F164" s="7" t="str">
        <f t="shared" si="22"/>
        <v>N/A</v>
      </c>
      <c r="G164" s="26">
        <v>420.44440472000002</v>
      </c>
      <c r="H164" s="7" t="str">
        <f t="shared" si="23"/>
        <v>N/A</v>
      </c>
      <c r="I164" s="8">
        <v>10.39</v>
      </c>
      <c r="J164" s="8">
        <v>4.4560000000000004</v>
      </c>
      <c r="K164" s="25" t="s">
        <v>734</v>
      </c>
      <c r="L164" s="85" t="str">
        <f t="shared" si="24"/>
        <v>Yes</v>
      </c>
    </row>
    <row r="165" spans="1:12" x14ac:dyDescent="0.25">
      <c r="A165" s="116" t="s">
        <v>1329</v>
      </c>
      <c r="B165" s="21" t="s">
        <v>213</v>
      </c>
      <c r="C165" s="26">
        <v>936.894049</v>
      </c>
      <c r="D165" s="7" t="str">
        <f t="shared" si="21"/>
        <v>N/A</v>
      </c>
      <c r="E165" s="26">
        <v>1035.9670443</v>
      </c>
      <c r="F165" s="7" t="str">
        <f t="shared" si="22"/>
        <v>N/A</v>
      </c>
      <c r="G165" s="26">
        <v>1278.1074567999999</v>
      </c>
      <c r="H165" s="7" t="str">
        <f t="shared" si="23"/>
        <v>N/A</v>
      </c>
      <c r="I165" s="8">
        <v>10.57</v>
      </c>
      <c r="J165" s="8">
        <v>23.37</v>
      </c>
      <c r="K165" s="25" t="s">
        <v>734</v>
      </c>
      <c r="L165" s="85" t="str">
        <f t="shared" si="24"/>
        <v>Yes</v>
      </c>
    </row>
    <row r="166" spans="1:12" x14ac:dyDescent="0.25">
      <c r="A166" s="116" t="s">
        <v>1330</v>
      </c>
      <c r="B166" s="21" t="s">
        <v>213</v>
      </c>
      <c r="C166" s="26">
        <v>3475.1528219000002</v>
      </c>
      <c r="D166" s="7" t="str">
        <f t="shared" si="21"/>
        <v>N/A</v>
      </c>
      <c r="E166" s="26">
        <v>3610.3403146999999</v>
      </c>
      <c r="F166" s="7" t="str">
        <f t="shared" si="22"/>
        <v>N/A</v>
      </c>
      <c r="G166" s="26">
        <v>3394.8206657000001</v>
      </c>
      <c r="H166" s="7" t="str">
        <f t="shared" si="23"/>
        <v>N/A</v>
      </c>
      <c r="I166" s="8">
        <v>3.89</v>
      </c>
      <c r="J166" s="8">
        <v>-5.97</v>
      </c>
      <c r="K166" s="25" t="s">
        <v>734</v>
      </c>
      <c r="L166" s="85" t="str">
        <f t="shared" si="24"/>
        <v>Yes</v>
      </c>
    </row>
    <row r="167" spans="1:12" x14ac:dyDescent="0.25">
      <c r="A167" s="142" t="s">
        <v>1331</v>
      </c>
      <c r="B167" s="21" t="s">
        <v>213</v>
      </c>
      <c r="C167" s="26">
        <v>33218.484375</v>
      </c>
      <c r="D167" s="7" t="str">
        <f t="shared" si="21"/>
        <v>N/A</v>
      </c>
      <c r="E167" s="26">
        <v>8517.3918919000007</v>
      </c>
      <c r="F167" s="7" t="str">
        <f t="shared" si="22"/>
        <v>N/A</v>
      </c>
      <c r="G167" s="26">
        <v>6796.7128713000002</v>
      </c>
      <c r="H167" s="7" t="str">
        <f t="shared" si="23"/>
        <v>N/A</v>
      </c>
      <c r="I167" s="8">
        <v>-74.400000000000006</v>
      </c>
      <c r="J167" s="8">
        <v>-20.2</v>
      </c>
      <c r="K167" s="25" t="s">
        <v>734</v>
      </c>
      <c r="L167" s="85" t="str">
        <f t="shared" si="24"/>
        <v>Yes</v>
      </c>
    </row>
    <row r="168" spans="1:12" x14ac:dyDescent="0.25">
      <c r="A168" s="142" t="s">
        <v>1332</v>
      </c>
      <c r="B168" s="21" t="s">
        <v>213</v>
      </c>
      <c r="C168" s="26">
        <v>17118.625332</v>
      </c>
      <c r="D168" s="7" t="str">
        <f t="shared" si="21"/>
        <v>N/A</v>
      </c>
      <c r="E168" s="26">
        <v>17176.120343999999</v>
      </c>
      <c r="F168" s="7" t="str">
        <f t="shared" si="22"/>
        <v>N/A</v>
      </c>
      <c r="G168" s="26">
        <v>17692.615223000001</v>
      </c>
      <c r="H168" s="7" t="str">
        <f t="shared" si="23"/>
        <v>N/A</v>
      </c>
      <c r="I168" s="8">
        <v>0.33589999999999998</v>
      </c>
      <c r="J168" s="8">
        <v>3.0070000000000001</v>
      </c>
      <c r="K168" s="25" t="s">
        <v>734</v>
      </c>
      <c r="L168" s="85" t="str">
        <f t="shared" si="24"/>
        <v>Yes</v>
      </c>
    </row>
    <row r="169" spans="1:12" x14ac:dyDescent="0.25">
      <c r="A169" s="142" t="s">
        <v>1333</v>
      </c>
      <c r="B169" s="21" t="s">
        <v>213</v>
      </c>
      <c r="C169" s="26">
        <v>2803.0598647000002</v>
      </c>
      <c r="D169" s="7" t="str">
        <f t="shared" si="21"/>
        <v>N/A</v>
      </c>
      <c r="E169" s="26">
        <v>3067.7839815000002</v>
      </c>
      <c r="F169" s="7" t="str">
        <f t="shared" si="22"/>
        <v>N/A</v>
      </c>
      <c r="G169" s="26">
        <v>2829.7620353000002</v>
      </c>
      <c r="H169" s="7" t="str">
        <f t="shared" si="23"/>
        <v>N/A</v>
      </c>
      <c r="I169" s="8">
        <v>9.4440000000000008</v>
      </c>
      <c r="J169" s="8">
        <v>-7.76</v>
      </c>
      <c r="K169" s="25" t="s">
        <v>734</v>
      </c>
      <c r="L169" s="85" t="str">
        <f t="shared" si="24"/>
        <v>Yes</v>
      </c>
    </row>
    <row r="170" spans="1:12" x14ac:dyDescent="0.25">
      <c r="A170" s="142" t="s">
        <v>1334</v>
      </c>
      <c r="B170" s="21" t="s">
        <v>213</v>
      </c>
      <c r="C170" s="26">
        <v>1978.8790168999999</v>
      </c>
      <c r="D170" s="7" t="str">
        <f t="shared" si="21"/>
        <v>N/A</v>
      </c>
      <c r="E170" s="26">
        <v>2333.2379439000001</v>
      </c>
      <c r="F170" s="7" t="str">
        <f t="shared" si="22"/>
        <v>N/A</v>
      </c>
      <c r="G170" s="26">
        <v>2262.9027440999998</v>
      </c>
      <c r="H170" s="7" t="str">
        <f t="shared" si="23"/>
        <v>N/A</v>
      </c>
      <c r="I170" s="8">
        <v>17.91</v>
      </c>
      <c r="J170" s="8">
        <v>-3.01</v>
      </c>
      <c r="K170" s="25" t="s">
        <v>734</v>
      </c>
      <c r="L170" s="85" t="str">
        <f t="shared" si="24"/>
        <v>Yes</v>
      </c>
    </row>
    <row r="171" spans="1:12" x14ac:dyDescent="0.25">
      <c r="A171" s="142" t="s">
        <v>85</v>
      </c>
      <c r="B171" s="21" t="s">
        <v>213</v>
      </c>
      <c r="C171" s="4">
        <v>5.8801248644999999</v>
      </c>
      <c r="D171" s="7" t="str">
        <f t="shared" ref="D171:D202" si="25">IF($B171="N/A","N/A",IF(C171&gt;10,"No",IF(C171&lt;-10,"No","Yes")))</f>
        <v>N/A</v>
      </c>
      <c r="E171" s="4">
        <v>5.5710084058999998</v>
      </c>
      <c r="F171" s="7" t="str">
        <f t="shared" ref="F171:F202" si="26">IF($B171="N/A","N/A",IF(E171&gt;10,"No",IF(E171&lt;-10,"No","Yes")))</f>
        <v>N/A</v>
      </c>
      <c r="G171" s="4">
        <v>5.3425669753999996</v>
      </c>
      <c r="H171" s="7" t="str">
        <f t="shared" ref="H171:H202" si="27">IF($B171="N/A","N/A",IF(G171&gt;10,"No",IF(G171&lt;-10,"No","Yes")))</f>
        <v>N/A</v>
      </c>
      <c r="I171" s="8">
        <v>-5.26</v>
      </c>
      <c r="J171" s="8">
        <v>-4.0999999999999996</v>
      </c>
      <c r="K171" s="25" t="s">
        <v>734</v>
      </c>
      <c r="L171" s="85" t="str">
        <f t="shared" ref="L171:L202" si="28">IF(J171="Div by 0", "N/A", IF(K171="N/A","N/A", IF(J171&gt;VALUE(MID(K171,1,2)), "No", IF(J171&lt;-1*VALUE(MID(K171,1,2)), "No", "Yes"))))</f>
        <v>Yes</v>
      </c>
    </row>
    <row r="172" spans="1:12" x14ac:dyDescent="0.25">
      <c r="A172" s="142" t="s">
        <v>462</v>
      </c>
      <c r="B172" s="21" t="s">
        <v>213</v>
      </c>
      <c r="C172" s="4">
        <v>12.109375</v>
      </c>
      <c r="D172" s="7" t="str">
        <f t="shared" si="25"/>
        <v>N/A</v>
      </c>
      <c r="E172" s="4">
        <v>8.6486486486</v>
      </c>
      <c r="F172" s="7" t="str">
        <f t="shared" si="26"/>
        <v>N/A</v>
      </c>
      <c r="G172" s="4">
        <v>9.9009900989999995</v>
      </c>
      <c r="H172" s="7" t="str">
        <f t="shared" si="27"/>
        <v>N/A</v>
      </c>
      <c r="I172" s="8">
        <v>-28.6</v>
      </c>
      <c r="J172" s="8">
        <v>14.48</v>
      </c>
      <c r="K172" s="25" t="s">
        <v>734</v>
      </c>
      <c r="L172" s="85" t="str">
        <f t="shared" si="28"/>
        <v>Yes</v>
      </c>
    </row>
    <row r="173" spans="1:12" x14ac:dyDescent="0.25">
      <c r="A173" s="142" t="s">
        <v>463</v>
      </c>
      <c r="B173" s="21" t="s">
        <v>213</v>
      </c>
      <c r="C173" s="4">
        <v>12.885512950000001</v>
      </c>
      <c r="D173" s="7" t="str">
        <f t="shared" si="25"/>
        <v>N/A</v>
      </c>
      <c r="E173" s="4">
        <v>11.339509746999999</v>
      </c>
      <c r="F173" s="7" t="str">
        <f t="shared" si="26"/>
        <v>N/A</v>
      </c>
      <c r="G173" s="4">
        <v>11.096644967</v>
      </c>
      <c r="H173" s="7" t="str">
        <f t="shared" si="27"/>
        <v>N/A</v>
      </c>
      <c r="I173" s="8">
        <v>-12</v>
      </c>
      <c r="J173" s="8">
        <v>-2.14</v>
      </c>
      <c r="K173" s="25" t="s">
        <v>734</v>
      </c>
      <c r="L173" s="85" t="str">
        <f t="shared" si="28"/>
        <v>Yes</v>
      </c>
    </row>
    <row r="174" spans="1:12" x14ac:dyDescent="0.25">
      <c r="A174" s="108" t="s">
        <v>464</v>
      </c>
      <c r="B174" s="21" t="s">
        <v>213</v>
      </c>
      <c r="C174" s="4">
        <v>3.1390134529</v>
      </c>
      <c r="D174" s="7" t="str">
        <f t="shared" si="25"/>
        <v>N/A</v>
      </c>
      <c r="E174" s="4">
        <v>2.8985507246000002</v>
      </c>
      <c r="F174" s="7" t="str">
        <f t="shared" si="26"/>
        <v>N/A</v>
      </c>
      <c r="G174" s="4">
        <v>2.9551954241999998</v>
      </c>
      <c r="H174" s="7" t="str">
        <f t="shared" si="27"/>
        <v>N/A</v>
      </c>
      <c r="I174" s="8">
        <v>-7.66</v>
      </c>
      <c r="J174" s="8">
        <v>1.954</v>
      </c>
      <c r="K174" s="25" t="s">
        <v>734</v>
      </c>
      <c r="L174" s="85" t="str">
        <f t="shared" si="28"/>
        <v>Yes</v>
      </c>
    </row>
    <row r="175" spans="1:12" x14ac:dyDescent="0.25">
      <c r="A175" s="108" t="s">
        <v>465</v>
      </c>
      <c r="B175" s="21" t="s">
        <v>213</v>
      </c>
      <c r="C175" s="4">
        <v>7.3197622825000002</v>
      </c>
      <c r="D175" s="7" t="str">
        <f t="shared" si="25"/>
        <v>N/A</v>
      </c>
      <c r="E175" s="4">
        <v>7.1410160421000004</v>
      </c>
      <c r="F175" s="7" t="str">
        <f t="shared" si="26"/>
        <v>N/A</v>
      </c>
      <c r="G175" s="4">
        <v>6.7687898741000003</v>
      </c>
      <c r="H175" s="7" t="str">
        <f t="shared" si="27"/>
        <v>N/A</v>
      </c>
      <c r="I175" s="8">
        <v>-2.44</v>
      </c>
      <c r="J175" s="8">
        <v>-5.21</v>
      </c>
      <c r="K175" s="25" t="s">
        <v>734</v>
      </c>
      <c r="L175" s="85" t="str">
        <f t="shared" si="28"/>
        <v>Yes</v>
      </c>
    </row>
    <row r="176" spans="1:12" x14ac:dyDescent="0.25">
      <c r="A176" s="108" t="s">
        <v>1335</v>
      </c>
      <c r="B176" s="21" t="s">
        <v>213</v>
      </c>
      <c r="C176" s="4">
        <v>0.129305278</v>
      </c>
      <c r="D176" s="7" t="str">
        <f t="shared" si="25"/>
        <v>N/A</v>
      </c>
      <c r="E176" s="4">
        <v>0.1172779241</v>
      </c>
      <c r="F176" s="7" t="str">
        <f t="shared" si="26"/>
        <v>N/A</v>
      </c>
      <c r="G176" s="4">
        <v>0.1414832254</v>
      </c>
      <c r="H176" s="7" t="str">
        <f t="shared" si="27"/>
        <v>N/A</v>
      </c>
      <c r="I176" s="8">
        <v>-9.3000000000000007</v>
      </c>
      <c r="J176" s="8">
        <v>20.64</v>
      </c>
      <c r="K176" s="25" t="s">
        <v>734</v>
      </c>
      <c r="L176" s="85" t="str">
        <f t="shared" si="28"/>
        <v>Yes</v>
      </c>
    </row>
    <row r="177" spans="1:12" x14ac:dyDescent="0.25">
      <c r="A177" s="108" t="s">
        <v>1336</v>
      </c>
      <c r="B177" s="21" t="s">
        <v>213</v>
      </c>
      <c r="C177" s="4">
        <v>6.640625</v>
      </c>
      <c r="D177" s="7" t="str">
        <f t="shared" si="25"/>
        <v>N/A</v>
      </c>
      <c r="E177" s="4">
        <v>4.0540540540999999</v>
      </c>
      <c r="F177" s="7" t="str">
        <f t="shared" si="26"/>
        <v>N/A</v>
      </c>
      <c r="G177" s="4">
        <v>6.9306930693000002</v>
      </c>
      <c r="H177" s="7" t="str">
        <f t="shared" si="27"/>
        <v>N/A</v>
      </c>
      <c r="I177" s="8">
        <v>-39</v>
      </c>
      <c r="J177" s="8">
        <v>70.959999999999994</v>
      </c>
      <c r="K177" s="25" t="s">
        <v>734</v>
      </c>
      <c r="L177" s="85" t="str">
        <f t="shared" si="28"/>
        <v>No</v>
      </c>
    </row>
    <row r="178" spans="1:12" x14ac:dyDescent="0.25">
      <c r="A178" s="108" t="s">
        <v>1337</v>
      </c>
      <c r="B178" s="21" t="s">
        <v>213</v>
      </c>
      <c r="C178" s="4">
        <v>1.1256520544999999</v>
      </c>
      <c r="D178" s="7" t="str">
        <f t="shared" si="25"/>
        <v>N/A</v>
      </c>
      <c r="E178" s="4">
        <v>1.2352827638999999</v>
      </c>
      <c r="F178" s="7" t="str">
        <f t="shared" si="26"/>
        <v>N/A</v>
      </c>
      <c r="G178" s="4">
        <v>1.3520280420999999</v>
      </c>
      <c r="H178" s="7" t="str">
        <f t="shared" si="27"/>
        <v>N/A</v>
      </c>
      <c r="I178" s="8">
        <v>9.7390000000000008</v>
      </c>
      <c r="J178" s="8">
        <v>9.4510000000000005</v>
      </c>
      <c r="K178" s="25" t="s">
        <v>734</v>
      </c>
      <c r="L178" s="85" t="str">
        <f t="shared" si="28"/>
        <v>Yes</v>
      </c>
    </row>
    <row r="179" spans="1:12" x14ac:dyDescent="0.25">
      <c r="A179" s="108" t="s">
        <v>1338</v>
      </c>
      <c r="B179" s="21" t="s">
        <v>213</v>
      </c>
      <c r="C179" s="4">
        <v>0</v>
      </c>
      <c r="D179" s="7" t="str">
        <f t="shared" si="25"/>
        <v>N/A</v>
      </c>
      <c r="E179" s="4">
        <v>5.6612318999999999E-3</v>
      </c>
      <c r="F179" s="7" t="str">
        <f t="shared" si="26"/>
        <v>N/A</v>
      </c>
      <c r="G179" s="4">
        <v>7.9440737000000001E-3</v>
      </c>
      <c r="H179" s="7" t="str">
        <f t="shared" si="27"/>
        <v>N/A</v>
      </c>
      <c r="I179" s="8" t="s">
        <v>1750</v>
      </c>
      <c r="J179" s="8">
        <v>40.32</v>
      </c>
      <c r="K179" s="25" t="s">
        <v>734</v>
      </c>
      <c r="L179" s="85" t="str">
        <f t="shared" si="28"/>
        <v>No</v>
      </c>
    </row>
    <row r="180" spans="1:12" x14ac:dyDescent="0.25">
      <c r="A180" s="108" t="s">
        <v>1339</v>
      </c>
      <c r="B180" s="21" t="s">
        <v>213</v>
      </c>
      <c r="C180" s="4">
        <v>7.7984241800000006E-2</v>
      </c>
      <c r="D180" s="7" t="str">
        <f t="shared" si="25"/>
        <v>N/A</v>
      </c>
      <c r="E180" s="4">
        <v>5.4005621500000003E-2</v>
      </c>
      <c r="F180" s="7" t="str">
        <f t="shared" si="26"/>
        <v>N/A</v>
      </c>
      <c r="G180" s="4">
        <v>9.6664505900000003E-2</v>
      </c>
      <c r="H180" s="7" t="str">
        <f t="shared" si="27"/>
        <v>N/A</v>
      </c>
      <c r="I180" s="8">
        <v>-30.7</v>
      </c>
      <c r="J180" s="8">
        <v>78.989999999999995</v>
      </c>
      <c r="K180" s="25" t="s">
        <v>734</v>
      </c>
      <c r="L180" s="85" t="str">
        <f t="shared" si="28"/>
        <v>No</v>
      </c>
    </row>
    <row r="181" spans="1:12" x14ac:dyDescent="0.25">
      <c r="A181" s="108" t="s">
        <v>86</v>
      </c>
      <c r="B181" s="21" t="s">
        <v>213</v>
      </c>
      <c r="C181" s="4">
        <v>7.5757575758</v>
      </c>
      <c r="D181" s="7" t="str">
        <f t="shared" si="25"/>
        <v>N/A</v>
      </c>
      <c r="E181" s="4">
        <v>4.1884816754000003</v>
      </c>
      <c r="F181" s="7" t="str">
        <f t="shared" si="26"/>
        <v>N/A</v>
      </c>
      <c r="G181" s="4">
        <v>14.170040486</v>
      </c>
      <c r="H181" s="7" t="str">
        <f t="shared" si="27"/>
        <v>N/A</v>
      </c>
      <c r="I181" s="8">
        <v>-44.7</v>
      </c>
      <c r="J181" s="8">
        <v>238.3</v>
      </c>
      <c r="K181" s="25" t="s">
        <v>734</v>
      </c>
      <c r="L181" s="85" t="str">
        <f t="shared" si="28"/>
        <v>No</v>
      </c>
    </row>
    <row r="182" spans="1:12" x14ac:dyDescent="0.25">
      <c r="A182" s="108" t="s">
        <v>87</v>
      </c>
      <c r="B182" s="21" t="s">
        <v>213</v>
      </c>
      <c r="C182" s="4">
        <v>66.897195773000007</v>
      </c>
      <c r="D182" s="7" t="str">
        <f t="shared" si="25"/>
        <v>N/A</v>
      </c>
      <c r="E182" s="4">
        <v>65.562043705999997</v>
      </c>
      <c r="F182" s="7" t="str">
        <f t="shared" si="26"/>
        <v>N/A</v>
      </c>
      <c r="G182" s="4">
        <v>65.378424667000004</v>
      </c>
      <c r="H182" s="7" t="str">
        <f t="shared" si="27"/>
        <v>N/A</v>
      </c>
      <c r="I182" s="8">
        <v>-2</v>
      </c>
      <c r="J182" s="8">
        <v>-0.28000000000000003</v>
      </c>
      <c r="K182" s="25" t="s">
        <v>734</v>
      </c>
      <c r="L182" s="85" t="str">
        <f t="shared" si="28"/>
        <v>Yes</v>
      </c>
    </row>
    <row r="183" spans="1:12" x14ac:dyDescent="0.25">
      <c r="A183" s="108" t="s">
        <v>466</v>
      </c>
      <c r="B183" s="21" t="s">
        <v>213</v>
      </c>
      <c r="C183" s="4">
        <v>61.71875</v>
      </c>
      <c r="D183" s="7" t="str">
        <f t="shared" si="25"/>
        <v>N/A</v>
      </c>
      <c r="E183" s="4">
        <v>61.351351350999998</v>
      </c>
      <c r="F183" s="7" t="str">
        <f t="shared" si="26"/>
        <v>N/A</v>
      </c>
      <c r="G183" s="4">
        <v>50.495049504999997</v>
      </c>
      <c r="H183" s="7" t="str">
        <f t="shared" si="27"/>
        <v>N/A</v>
      </c>
      <c r="I183" s="8">
        <v>-0.59499999999999997</v>
      </c>
      <c r="J183" s="8">
        <v>-17.7</v>
      </c>
      <c r="K183" s="25" t="s">
        <v>734</v>
      </c>
      <c r="L183" s="85" t="str">
        <f t="shared" si="28"/>
        <v>Yes</v>
      </c>
    </row>
    <row r="184" spans="1:12" x14ac:dyDescent="0.25">
      <c r="A184" s="108" t="s">
        <v>467</v>
      </c>
      <c r="B184" s="21" t="s">
        <v>213</v>
      </c>
      <c r="C184" s="4">
        <v>85.027912509999993</v>
      </c>
      <c r="D184" s="7" t="str">
        <f t="shared" si="25"/>
        <v>N/A</v>
      </c>
      <c r="E184" s="4">
        <v>83.989577302000001</v>
      </c>
      <c r="F184" s="7" t="str">
        <f t="shared" si="26"/>
        <v>N/A</v>
      </c>
      <c r="G184" s="4">
        <v>82.734101151999994</v>
      </c>
      <c r="H184" s="7" t="str">
        <f t="shared" si="27"/>
        <v>N/A</v>
      </c>
      <c r="I184" s="8">
        <v>-1.22</v>
      </c>
      <c r="J184" s="8">
        <v>-1.49</v>
      </c>
      <c r="K184" s="25" t="s">
        <v>734</v>
      </c>
      <c r="L184" s="85" t="str">
        <f t="shared" si="28"/>
        <v>Yes</v>
      </c>
    </row>
    <row r="185" spans="1:12" x14ac:dyDescent="0.25">
      <c r="A185" s="108" t="s">
        <v>468</v>
      </c>
      <c r="B185" s="21" t="s">
        <v>213</v>
      </c>
      <c r="C185" s="4">
        <v>62.509434800000001</v>
      </c>
      <c r="D185" s="7" t="str">
        <f t="shared" si="25"/>
        <v>N/A</v>
      </c>
      <c r="E185" s="4">
        <v>60.91627038</v>
      </c>
      <c r="F185" s="7" t="str">
        <f t="shared" si="26"/>
        <v>N/A</v>
      </c>
      <c r="G185" s="4">
        <v>61.091250926999997</v>
      </c>
      <c r="H185" s="7" t="str">
        <f t="shared" si="27"/>
        <v>N/A</v>
      </c>
      <c r="I185" s="8">
        <v>-2.5499999999999998</v>
      </c>
      <c r="J185" s="8">
        <v>0.28720000000000001</v>
      </c>
      <c r="K185" s="25" t="s">
        <v>734</v>
      </c>
      <c r="L185" s="85" t="str">
        <f t="shared" si="28"/>
        <v>Yes</v>
      </c>
    </row>
    <row r="186" spans="1:12" x14ac:dyDescent="0.25">
      <c r="A186" s="108" t="s">
        <v>469</v>
      </c>
      <c r="B186" s="21" t="s">
        <v>213</v>
      </c>
      <c r="C186" s="4">
        <v>68.237556135000005</v>
      </c>
      <c r="D186" s="7" t="str">
        <f t="shared" si="25"/>
        <v>N/A</v>
      </c>
      <c r="E186" s="4">
        <v>67.266456371999993</v>
      </c>
      <c r="F186" s="7" t="str">
        <f t="shared" si="26"/>
        <v>N/A</v>
      </c>
      <c r="G186" s="4">
        <v>67.317161929999997</v>
      </c>
      <c r="H186" s="7" t="str">
        <f t="shared" si="27"/>
        <v>N/A</v>
      </c>
      <c r="I186" s="8">
        <v>-1.42</v>
      </c>
      <c r="J186" s="8">
        <v>7.5399999999999995E-2</v>
      </c>
      <c r="K186" s="25" t="s">
        <v>734</v>
      </c>
      <c r="L186" s="85" t="str">
        <f t="shared" si="28"/>
        <v>Yes</v>
      </c>
    </row>
    <row r="187" spans="1:12" x14ac:dyDescent="0.25">
      <c r="A187" s="108" t="s">
        <v>116</v>
      </c>
      <c r="B187" s="21" t="s">
        <v>213</v>
      </c>
      <c r="C187" s="4">
        <v>84.947037081000005</v>
      </c>
      <c r="D187" s="7" t="str">
        <f t="shared" si="25"/>
        <v>N/A</v>
      </c>
      <c r="E187" s="4">
        <v>85.639901511000005</v>
      </c>
      <c r="F187" s="7" t="str">
        <f t="shared" si="26"/>
        <v>N/A</v>
      </c>
      <c r="G187" s="4">
        <v>83.571907273999997</v>
      </c>
      <c r="H187" s="7" t="str">
        <f t="shared" si="27"/>
        <v>N/A</v>
      </c>
      <c r="I187" s="8">
        <v>0.81559999999999999</v>
      </c>
      <c r="J187" s="8">
        <v>-2.41</v>
      </c>
      <c r="K187" s="25" t="s">
        <v>734</v>
      </c>
      <c r="L187" s="85" t="str">
        <f t="shared" si="28"/>
        <v>Yes</v>
      </c>
    </row>
    <row r="188" spans="1:12" x14ac:dyDescent="0.25">
      <c r="A188" s="108" t="s">
        <v>470</v>
      </c>
      <c r="B188" s="21" t="s">
        <v>213</v>
      </c>
      <c r="C188" s="4">
        <v>72.65625</v>
      </c>
      <c r="D188" s="7" t="str">
        <f t="shared" si="25"/>
        <v>N/A</v>
      </c>
      <c r="E188" s="4">
        <v>69.729729730000003</v>
      </c>
      <c r="F188" s="7" t="str">
        <f t="shared" si="26"/>
        <v>N/A</v>
      </c>
      <c r="G188" s="4">
        <v>63.036303629999999</v>
      </c>
      <c r="H188" s="7" t="str">
        <f t="shared" si="27"/>
        <v>N/A</v>
      </c>
      <c r="I188" s="8">
        <v>-4.03</v>
      </c>
      <c r="J188" s="8">
        <v>-9.6</v>
      </c>
      <c r="K188" s="25" t="s">
        <v>734</v>
      </c>
      <c r="L188" s="85" t="str">
        <f t="shared" si="28"/>
        <v>Yes</v>
      </c>
    </row>
    <row r="189" spans="1:12" x14ac:dyDescent="0.25">
      <c r="A189" s="108" t="s">
        <v>471</v>
      </c>
      <c r="B189" s="21" t="s">
        <v>213</v>
      </c>
      <c r="C189" s="4">
        <v>93.447423813</v>
      </c>
      <c r="D189" s="7" t="str">
        <f t="shared" si="25"/>
        <v>N/A</v>
      </c>
      <c r="E189" s="4">
        <v>92.704111174999994</v>
      </c>
      <c r="F189" s="7" t="str">
        <f t="shared" si="26"/>
        <v>N/A</v>
      </c>
      <c r="G189" s="4">
        <v>91.026539810000003</v>
      </c>
      <c r="H189" s="7" t="str">
        <f t="shared" si="27"/>
        <v>N/A</v>
      </c>
      <c r="I189" s="8">
        <v>-0.79500000000000004</v>
      </c>
      <c r="J189" s="8">
        <v>-1.81</v>
      </c>
      <c r="K189" s="25" t="s">
        <v>734</v>
      </c>
      <c r="L189" s="85" t="str">
        <f t="shared" si="28"/>
        <v>Yes</v>
      </c>
    </row>
    <row r="190" spans="1:12" x14ac:dyDescent="0.25">
      <c r="A190" s="108" t="s">
        <v>472</v>
      </c>
      <c r="B190" s="21" t="s">
        <v>213</v>
      </c>
      <c r="C190" s="4">
        <v>90.726516598000003</v>
      </c>
      <c r="D190" s="7" t="str">
        <f t="shared" si="25"/>
        <v>N/A</v>
      </c>
      <c r="E190" s="4">
        <v>91.239243658999996</v>
      </c>
      <c r="F190" s="7" t="str">
        <f t="shared" si="26"/>
        <v>N/A</v>
      </c>
      <c r="G190" s="4">
        <v>88.351339899999999</v>
      </c>
      <c r="H190" s="7" t="str">
        <f t="shared" si="27"/>
        <v>N/A</v>
      </c>
      <c r="I190" s="8">
        <v>0.56510000000000005</v>
      </c>
      <c r="J190" s="8">
        <v>-3.17</v>
      </c>
      <c r="K190" s="25" t="s">
        <v>734</v>
      </c>
      <c r="L190" s="85" t="str">
        <f t="shared" si="28"/>
        <v>Yes</v>
      </c>
    </row>
    <row r="191" spans="1:12" x14ac:dyDescent="0.25">
      <c r="A191" s="108" t="s">
        <v>473</v>
      </c>
      <c r="B191" s="21" t="s">
        <v>213</v>
      </c>
      <c r="C191" s="4">
        <v>78.489794821000004</v>
      </c>
      <c r="D191" s="7" t="str">
        <f t="shared" si="25"/>
        <v>N/A</v>
      </c>
      <c r="E191" s="4">
        <v>79.957777422999996</v>
      </c>
      <c r="F191" s="7" t="str">
        <f t="shared" si="26"/>
        <v>N/A</v>
      </c>
      <c r="G191" s="4">
        <v>78.749729908000006</v>
      </c>
      <c r="H191" s="7" t="str">
        <f t="shared" si="27"/>
        <v>N/A</v>
      </c>
      <c r="I191" s="8">
        <v>1.87</v>
      </c>
      <c r="J191" s="8">
        <v>-1.51</v>
      </c>
      <c r="K191" s="25" t="s">
        <v>734</v>
      </c>
      <c r="L191" s="85" t="str">
        <f t="shared" si="28"/>
        <v>Yes</v>
      </c>
    </row>
    <row r="192" spans="1:12" x14ac:dyDescent="0.25">
      <c r="A192" s="108" t="s">
        <v>1340</v>
      </c>
      <c r="B192" s="21" t="s">
        <v>213</v>
      </c>
      <c r="C192" s="22">
        <v>13.286761438999999</v>
      </c>
      <c r="D192" s="7" t="str">
        <f t="shared" si="25"/>
        <v>N/A</v>
      </c>
      <c r="E192" s="22">
        <v>12.109114956000001</v>
      </c>
      <c r="F192" s="7" t="str">
        <f t="shared" si="26"/>
        <v>N/A</v>
      </c>
      <c r="G192" s="22">
        <v>9.7169507880000001</v>
      </c>
      <c r="H192" s="7" t="str">
        <f t="shared" si="27"/>
        <v>N/A</v>
      </c>
      <c r="I192" s="8">
        <v>-8.86</v>
      </c>
      <c r="J192" s="8">
        <v>-19.8</v>
      </c>
      <c r="K192" s="25" t="s">
        <v>734</v>
      </c>
      <c r="L192" s="85" t="str">
        <f t="shared" si="28"/>
        <v>Yes</v>
      </c>
    </row>
    <row r="193" spans="1:12" x14ac:dyDescent="0.25">
      <c r="A193" s="108" t="s">
        <v>1341</v>
      </c>
      <c r="B193" s="21" t="s">
        <v>213</v>
      </c>
      <c r="C193" s="22">
        <v>5.3870967741999998</v>
      </c>
      <c r="D193" s="7" t="str">
        <f t="shared" si="25"/>
        <v>N/A</v>
      </c>
      <c r="E193" s="22">
        <v>5.78125</v>
      </c>
      <c r="F193" s="7" t="str">
        <f t="shared" si="26"/>
        <v>N/A</v>
      </c>
      <c r="G193" s="22">
        <v>14.566666667</v>
      </c>
      <c r="H193" s="7" t="str">
        <f t="shared" si="27"/>
        <v>N/A</v>
      </c>
      <c r="I193" s="8">
        <v>7.3170000000000002</v>
      </c>
      <c r="J193" s="8">
        <v>152</v>
      </c>
      <c r="K193" s="25" t="s">
        <v>734</v>
      </c>
      <c r="L193" s="85" t="str">
        <f t="shared" si="28"/>
        <v>No</v>
      </c>
    </row>
    <row r="194" spans="1:12" x14ac:dyDescent="0.25">
      <c r="A194" s="108" t="s">
        <v>1342</v>
      </c>
      <c r="B194" s="21" t="s">
        <v>213</v>
      </c>
      <c r="C194" s="22">
        <v>18.602272726999999</v>
      </c>
      <c r="D194" s="7" t="str">
        <f t="shared" si="25"/>
        <v>N/A</v>
      </c>
      <c r="E194" s="22">
        <v>16.645957447000001</v>
      </c>
      <c r="F194" s="7" t="str">
        <f t="shared" si="26"/>
        <v>N/A</v>
      </c>
      <c r="G194" s="22">
        <v>16.488267147999998</v>
      </c>
      <c r="H194" s="7" t="str">
        <f t="shared" si="27"/>
        <v>N/A</v>
      </c>
      <c r="I194" s="8">
        <v>-10.5</v>
      </c>
      <c r="J194" s="8">
        <v>-0.94699999999999995</v>
      </c>
      <c r="K194" s="25" t="s">
        <v>734</v>
      </c>
      <c r="L194" s="85" t="str">
        <f t="shared" si="28"/>
        <v>Yes</v>
      </c>
    </row>
    <row r="195" spans="1:12" x14ac:dyDescent="0.25">
      <c r="A195" s="108" t="s">
        <v>1343</v>
      </c>
      <c r="B195" s="21" t="s">
        <v>213</v>
      </c>
      <c r="C195" s="22">
        <v>12.248939180000001</v>
      </c>
      <c r="D195" s="7" t="str">
        <f t="shared" si="25"/>
        <v>N/A</v>
      </c>
      <c r="E195" s="22">
        <v>12.40234375</v>
      </c>
      <c r="F195" s="7" t="str">
        <f t="shared" si="26"/>
        <v>N/A</v>
      </c>
      <c r="G195" s="22">
        <v>8.8185483870999999</v>
      </c>
      <c r="H195" s="7" t="str">
        <f t="shared" si="27"/>
        <v>N/A</v>
      </c>
      <c r="I195" s="8">
        <v>1.252</v>
      </c>
      <c r="J195" s="8">
        <v>-28.9</v>
      </c>
      <c r="K195" s="25" t="s">
        <v>734</v>
      </c>
      <c r="L195" s="85" t="str">
        <f t="shared" si="28"/>
        <v>Yes</v>
      </c>
    </row>
    <row r="196" spans="1:12" x14ac:dyDescent="0.25">
      <c r="A196" s="108" t="s">
        <v>1344</v>
      </c>
      <c r="B196" s="21" t="s">
        <v>213</v>
      </c>
      <c r="C196" s="22">
        <v>12.361315209000001</v>
      </c>
      <c r="D196" s="7" t="str">
        <f t="shared" si="25"/>
        <v>N/A</v>
      </c>
      <c r="E196" s="22">
        <v>11.124441388999999</v>
      </c>
      <c r="F196" s="7" t="str">
        <f t="shared" si="26"/>
        <v>N/A</v>
      </c>
      <c r="G196" s="22">
        <v>8.7604166666999994</v>
      </c>
      <c r="H196" s="7" t="str">
        <f t="shared" si="27"/>
        <v>N/A</v>
      </c>
      <c r="I196" s="8">
        <v>-10</v>
      </c>
      <c r="J196" s="8">
        <v>-21.3</v>
      </c>
      <c r="K196" s="25" t="s">
        <v>734</v>
      </c>
      <c r="L196" s="85" t="str">
        <f t="shared" si="28"/>
        <v>Yes</v>
      </c>
    </row>
    <row r="197" spans="1:12" x14ac:dyDescent="0.25">
      <c r="A197" s="108" t="s">
        <v>1345</v>
      </c>
      <c r="B197" s="21" t="s">
        <v>213</v>
      </c>
      <c r="C197" s="22">
        <v>103.98989899</v>
      </c>
      <c r="D197" s="7" t="str">
        <f t="shared" si="25"/>
        <v>N/A</v>
      </c>
      <c r="E197" s="22">
        <v>106.51832460999999</v>
      </c>
      <c r="F197" s="7" t="str">
        <f t="shared" si="26"/>
        <v>N/A</v>
      </c>
      <c r="G197" s="22">
        <v>103.8097166</v>
      </c>
      <c r="H197" s="7" t="str">
        <f t="shared" si="27"/>
        <v>N/A</v>
      </c>
      <c r="I197" s="8">
        <v>2.431</v>
      </c>
      <c r="J197" s="8">
        <v>-2.54</v>
      </c>
      <c r="K197" s="25" t="s">
        <v>734</v>
      </c>
      <c r="L197" s="85" t="str">
        <f t="shared" si="28"/>
        <v>Yes</v>
      </c>
    </row>
    <row r="198" spans="1:12" x14ac:dyDescent="0.25">
      <c r="A198" s="108" t="s">
        <v>1346</v>
      </c>
      <c r="B198" s="21" t="s">
        <v>213</v>
      </c>
      <c r="C198" s="22">
        <v>161.41176471</v>
      </c>
      <c r="D198" s="7" t="str">
        <f t="shared" si="25"/>
        <v>N/A</v>
      </c>
      <c r="E198" s="22">
        <v>190.8</v>
      </c>
      <c r="F198" s="7" t="str">
        <f t="shared" si="26"/>
        <v>N/A</v>
      </c>
      <c r="G198" s="22">
        <v>183.76190475999999</v>
      </c>
      <c r="H198" s="7" t="str">
        <f t="shared" si="27"/>
        <v>N/A</v>
      </c>
      <c r="I198" s="8">
        <v>18.21</v>
      </c>
      <c r="J198" s="8">
        <v>-3.69</v>
      </c>
      <c r="K198" s="25" t="s">
        <v>734</v>
      </c>
      <c r="L198" s="85" t="str">
        <f t="shared" si="28"/>
        <v>Yes</v>
      </c>
    </row>
    <row r="199" spans="1:12" x14ac:dyDescent="0.25">
      <c r="A199" s="108" t="s">
        <v>1347</v>
      </c>
      <c r="B199" s="21" t="s">
        <v>213</v>
      </c>
      <c r="C199" s="22">
        <v>138.32520324999999</v>
      </c>
      <c r="D199" s="7" t="str">
        <f t="shared" si="25"/>
        <v>N/A</v>
      </c>
      <c r="E199" s="22">
        <v>126.265625</v>
      </c>
      <c r="F199" s="7" t="str">
        <f t="shared" si="26"/>
        <v>N/A</v>
      </c>
      <c r="G199" s="22">
        <v>131.98518519000001</v>
      </c>
      <c r="H199" s="7" t="str">
        <f t="shared" si="27"/>
        <v>N/A</v>
      </c>
      <c r="I199" s="8">
        <v>-8.7200000000000006</v>
      </c>
      <c r="J199" s="8">
        <v>4.53</v>
      </c>
      <c r="K199" s="25" t="s">
        <v>734</v>
      </c>
      <c r="L199" s="85" t="str">
        <f t="shared" si="28"/>
        <v>Yes</v>
      </c>
    </row>
    <row r="200" spans="1:12" x14ac:dyDescent="0.25">
      <c r="A200" s="108" t="s">
        <v>1348</v>
      </c>
      <c r="B200" s="21" t="s">
        <v>213</v>
      </c>
      <c r="C200" s="22" t="s">
        <v>1750</v>
      </c>
      <c r="D200" s="7" t="str">
        <f t="shared" si="25"/>
        <v>N/A</v>
      </c>
      <c r="E200" s="22">
        <v>71</v>
      </c>
      <c r="F200" s="7" t="str">
        <f t="shared" si="26"/>
        <v>N/A</v>
      </c>
      <c r="G200" s="22">
        <v>121</v>
      </c>
      <c r="H200" s="7" t="str">
        <f t="shared" si="27"/>
        <v>N/A</v>
      </c>
      <c r="I200" s="8" t="s">
        <v>1750</v>
      </c>
      <c r="J200" s="8">
        <v>70.42</v>
      </c>
      <c r="K200" s="25" t="s">
        <v>734</v>
      </c>
      <c r="L200" s="85" t="str">
        <f t="shared" si="28"/>
        <v>No</v>
      </c>
    </row>
    <row r="201" spans="1:12" x14ac:dyDescent="0.25">
      <c r="A201" s="108" t="s">
        <v>1349</v>
      </c>
      <c r="B201" s="21" t="s">
        <v>213</v>
      </c>
      <c r="C201" s="22">
        <v>14.344827585999999</v>
      </c>
      <c r="D201" s="7" t="str">
        <f t="shared" si="25"/>
        <v>N/A</v>
      </c>
      <c r="E201" s="22">
        <v>23.568181817999999</v>
      </c>
      <c r="F201" s="7" t="str">
        <f t="shared" si="26"/>
        <v>N/A</v>
      </c>
      <c r="G201" s="22">
        <v>38.094117646999997</v>
      </c>
      <c r="H201" s="7" t="str">
        <f t="shared" si="27"/>
        <v>N/A</v>
      </c>
      <c r="I201" s="8">
        <v>64.3</v>
      </c>
      <c r="J201" s="8">
        <v>61.63</v>
      </c>
      <c r="K201" s="25" t="s">
        <v>734</v>
      </c>
      <c r="L201" s="85" t="str">
        <f t="shared" si="28"/>
        <v>No</v>
      </c>
    </row>
    <row r="202" spans="1:12" x14ac:dyDescent="0.25">
      <c r="A202" s="108" t="s">
        <v>28</v>
      </c>
      <c r="B202" s="21" t="s">
        <v>213</v>
      </c>
      <c r="C202" s="4">
        <v>1.6672544179</v>
      </c>
      <c r="D202" s="7" t="str">
        <f t="shared" si="25"/>
        <v>N/A</v>
      </c>
      <c r="E202" s="4">
        <v>1.5952253761999999</v>
      </c>
      <c r="F202" s="7" t="str">
        <f t="shared" si="26"/>
        <v>N/A</v>
      </c>
      <c r="G202" s="4">
        <v>1.3735901798000001</v>
      </c>
      <c r="H202" s="7" t="str">
        <f t="shared" si="27"/>
        <v>N/A</v>
      </c>
      <c r="I202" s="8">
        <v>-4.32</v>
      </c>
      <c r="J202" s="8">
        <v>-13.9</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-66.7</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0</v>
      </c>
      <c r="J204" s="8">
        <v>-37.5</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50</v>
      </c>
      <c r="J205" s="8">
        <v>-33.299999999999997</v>
      </c>
      <c r="K205" s="10" t="s">
        <v>213</v>
      </c>
      <c r="L205" s="85" t="str">
        <f t="shared" si="32"/>
        <v>N/A</v>
      </c>
    </row>
    <row r="206" spans="1:12" ht="25" x14ac:dyDescent="0.25">
      <c r="A206" s="108" t="s">
        <v>1350</v>
      </c>
      <c r="B206" s="21" t="s">
        <v>213</v>
      </c>
      <c r="C206" s="22">
        <v>11</v>
      </c>
      <c r="D206" s="7" t="str">
        <f t="shared" si="29"/>
        <v>N/A</v>
      </c>
      <c r="E206" s="22">
        <v>11</v>
      </c>
      <c r="F206" s="7" t="str">
        <f t="shared" si="30"/>
        <v>N/A</v>
      </c>
      <c r="G206" s="22">
        <v>11</v>
      </c>
      <c r="H206" s="7" t="str">
        <f t="shared" si="31"/>
        <v>N/A</v>
      </c>
      <c r="I206" s="8">
        <v>0</v>
      </c>
      <c r="J206" s="8">
        <v>0</v>
      </c>
      <c r="K206" s="10" t="s">
        <v>213</v>
      </c>
      <c r="L206" s="85" t="str">
        <f t="shared" si="32"/>
        <v>N/A</v>
      </c>
    </row>
    <row r="207" spans="1:12" x14ac:dyDescent="0.25">
      <c r="A207" s="108" t="s">
        <v>1598</v>
      </c>
      <c r="B207" s="21" t="s">
        <v>213</v>
      </c>
      <c r="C207" s="22">
        <v>11</v>
      </c>
      <c r="D207" s="7" t="str">
        <f t="shared" si="29"/>
        <v>N/A</v>
      </c>
      <c r="E207" s="22">
        <v>11</v>
      </c>
      <c r="F207" s="7" t="str">
        <f t="shared" si="30"/>
        <v>N/A</v>
      </c>
      <c r="G207" s="22">
        <v>33</v>
      </c>
      <c r="H207" s="7" t="str">
        <f t="shared" si="31"/>
        <v>N/A</v>
      </c>
      <c r="I207" s="8">
        <v>16.670000000000002</v>
      </c>
      <c r="J207" s="8">
        <v>371.4</v>
      </c>
      <c r="K207" s="10" t="s">
        <v>213</v>
      </c>
      <c r="L207" s="85" t="str">
        <f t="shared" si="32"/>
        <v>N/A</v>
      </c>
    </row>
    <row r="208" spans="1:12" x14ac:dyDescent="0.25">
      <c r="A208" s="108" t="s">
        <v>1599</v>
      </c>
      <c r="B208" s="21" t="s">
        <v>213</v>
      </c>
      <c r="C208" s="22">
        <v>50</v>
      </c>
      <c r="D208" s="7" t="str">
        <f t="shared" si="29"/>
        <v>N/A</v>
      </c>
      <c r="E208" s="22">
        <v>60</v>
      </c>
      <c r="F208" s="7" t="str">
        <f t="shared" si="30"/>
        <v>N/A</v>
      </c>
      <c r="G208" s="22">
        <v>64</v>
      </c>
      <c r="H208" s="7" t="str">
        <f t="shared" si="31"/>
        <v>N/A</v>
      </c>
      <c r="I208" s="8">
        <v>20</v>
      </c>
      <c r="J208" s="8">
        <v>6.6669999999999998</v>
      </c>
      <c r="K208" s="10" t="s">
        <v>213</v>
      </c>
      <c r="L208" s="85" t="str">
        <f t="shared" si="32"/>
        <v>N/A</v>
      </c>
    </row>
    <row r="209" spans="1:12" x14ac:dyDescent="0.25">
      <c r="A209" s="108" t="s">
        <v>125</v>
      </c>
      <c r="B209" s="21" t="s">
        <v>213</v>
      </c>
      <c r="C209" s="26">
        <v>6290552</v>
      </c>
      <c r="D209" s="7" t="str">
        <f t="shared" si="29"/>
        <v>N/A</v>
      </c>
      <c r="E209" s="26">
        <v>1718597</v>
      </c>
      <c r="F209" s="7" t="str">
        <f t="shared" si="30"/>
        <v>N/A</v>
      </c>
      <c r="G209" s="26">
        <v>1744694</v>
      </c>
      <c r="H209" s="7" t="str">
        <f t="shared" si="31"/>
        <v>N/A</v>
      </c>
      <c r="I209" s="8">
        <v>-72.7</v>
      </c>
      <c r="J209" s="8">
        <v>1.5189999999999999</v>
      </c>
      <c r="K209" s="10" t="s">
        <v>213</v>
      </c>
      <c r="L209" s="85" t="str">
        <f t="shared" si="32"/>
        <v>N/A</v>
      </c>
    </row>
    <row r="210" spans="1:12" x14ac:dyDescent="0.25">
      <c r="A210" s="142" t="s">
        <v>1594</v>
      </c>
      <c r="B210" s="21" t="s">
        <v>213</v>
      </c>
      <c r="C210" s="26">
        <v>848026</v>
      </c>
      <c r="D210" s="7" t="str">
        <f t="shared" si="29"/>
        <v>N/A</v>
      </c>
      <c r="E210" s="26">
        <v>1715926</v>
      </c>
      <c r="F210" s="7" t="str">
        <f t="shared" si="30"/>
        <v>N/A</v>
      </c>
      <c r="G210" s="26">
        <v>1639554</v>
      </c>
      <c r="H210" s="7" t="str">
        <f t="shared" si="31"/>
        <v>N/A</v>
      </c>
      <c r="I210" s="8">
        <v>102.3</v>
      </c>
      <c r="J210" s="8">
        <v>-4.45</v>
      </c>
      <c r="K210" s="10" t="s">
        <v>213</v>
      </c>
      <c r="L210" s="85" t="str">
        <f t="shared" si="32"/>
        <v>N/A</v>
      </c>
    </row>
    <row r="211" spans="1:12" x14ac:dyDescent="0.25">
      <c r="A211" s="142" t="s">
        <v>1351</v>
      </c>
      <c r="B211" s="21" t="s">
        <v>213</v>
      </c>
      <c r="C211" s="26">
        <v>211035</v>
      </c>
      <c r="D211" s="7" t="str">
        <f t="shared" si="29"/>
        <v>N/A</v>
      </c>
      <c r="E211" s="26">
        <v>220917</v>
      </c>
      <c r="F211" s="7" t="str">
        <f t="shared" si="30"/>
        <v>N/A</v>
      </c>
      <c r="G211" s="26">
        <v>227724</v>
      </c>
      <c r="H211" s="7" t="str">
        <f t="shared" si="31"/>
        <v>N/A</v>
      </c>
      <c r="I211" s="8">
        <v>4.6829999999999998</v>
      </c>
      <c r="J211" s="8">
        <v>3.081</v>
      </c>
      <c r="K211" s="10" t="s">
        <v>213</v>
      </c>
      <c r="L211" s="85" t="str">
        <f t="shared" si="32"/>
        <v>N/A</v>
      </c>
    </row>
    <row r="212" spans="1:12" x14ac:dyDescent="0.25">
      <c r="A212" s="142" t="s">
        <v>1588</v>
      </c>
      <c r="B212" s="21" t="s">
        <v>213</v>
      </c>
      <c r="C212" s="26">
        <v>474742</v>
      </c>
      <c r="D212" s="7" t="str">
        <f t="shared" si="29"/>
        <v>N/A</v>
      </c>
      <c r="E212" s="26">
        <v>426099</v>
      </c>
      <c r="F212" s="7" t="str">
        <f t="shared" si="30"/>
        <v>N/A</v>
      </c>
      <c r="G212" s="26">
        <v>838481</v>
      </c>
      <c r="H212" s="7" t="str">
        <f t="shared" si="31"/>
        <v>N/A</v>
      </c>
      <c r="I212" s="8">
        <v>-10.199999999999999</v>
      </c>
      <c r="J212" s="8">
        <v>96.78</v>
      </c>
      <c r="K212" s="10" t="s">
        <v>213</v>
      </c>
      <c r="L212" s="85" t="str">
        <f t="shared" si="32"/>
        <v>N/A</v>
      </c>
    </row>
    <row r="213" spans="1:12" x14ac:dyDescent="0.25">
      <c r="A213" s="142" t="s">
        <v>1589</v>
      </c>
      <c r="B213" s="21" t="s">
        <v>213</v>
      </c>
      <c r="C213" s="26">
        <v>6255381</v>
      </c>
      <c r="D213" s="7" t="str">
        <f t="shared" si="29"/>
        <v>N/A</v>
      </c>
      <c r="E213" s="26">
        <v>518567</v>
      </c>
      <c r="F213" s="7" t="str">
        <f t="shared" si="30"/>
        <v>N/A</v>
      </c>
      <c r="G213" s="26">
        <v>390812</v>
      </c>
      <c r="H213" s="7" t="str">
        <f t="shared" si="31"/>
        <v>N/A</v>
      </c>
      <c r="I213" s="8">
        <v>-91.7</v>
      </c>
      <c r="J213" s="8">
        <v>-24.6</v>
      </c>
      <c r="K213" s="10" t="s">
        <v>213</v>
      </c>
      <c r="L213" s="85" t="str">
        <f t="shared" si="32"/>
        <v>N/A</v>
      </c>
    </row>
    <row r="214" spans="1:12" ht="25" x14ac:dyDescent="0.25">
      <c r="A214" s="108" t="s">
        <v>1352</v>
      </c>
      <c r="B214" s="21" t="s">
        <v>213</v>
      </c>
      <c r="C214" s="26">
        <v>4026283</v>
      </c>
      <c r="D214" s="7" t="str">
        <f t="shared" ref="D214:D228" si="33">IF($B214="N/A","N/A",IF(C214&gt;10,"No",IF(C214&lt;-10,"No","Yes")))</f>
        <v>N/A</v>
      </c>
      <c r="E214" s="26">
        <v>4172042</v>
      </c>
      <c r="F214" s="7" t="str">
        <f t="shared" ref="F214:F228" si="34">IF($B214="N/A","N/A",IF(E214&gt;10,"No",IF(E214&lt;-10,"No","Yes")))</f>
        <v>N/A</v>
      </c>
      <c r="G214" s="26">
        <v>3888756</v>
      </c>
      <c r="H214" s="7" t="str">
        <f t="shared" ref="H214:H228" si="35">IF($B214="N/A","N/A",IF(G214&gt;10,"No",IF(G214&lt;-10,"No","Yes")))</f>
        <v>N/A</v>
      </c>
      <c r="I214" s="8">
        <v>3.62</v>
      </c>
      <c r="J214" s="8">
        <v>-6.79</v>
      </c>
      <c r="K214" s="25" t="s">
        <v>734</v>
      </c>
      <c r="L214" s="85" t="str">
        <f t="shared" ref="L214:L228" si="36">IF(J214="Div by 0", "N/A", IF(K214="N/A","N/A", IF(J214&gt;VALUE(MID(K214,1,2)), "No", IF(J214&lt;-1*VALUE(MID(K214,1,2)), "No", "Yes"))))</f>
        <v>Yes</v>
      </c>
    </row>
    <row r="215" spans="1:12" x14ac:dyDescent="0.25">
      <c r="A215" s="116" t="s">
        <v>646</v>
      </c>
      <c r="B215" s="21" t="s">
        <v>213</v>
      </c>
      <c r="C215" s="22">
        <v>13185</v>
      </c>
      <c r="D215" s="7" t="str">
        <f t="shared" si="33"/>
        <v>N/A</v>
      </c>
      <c r="E215" s="22">
        <v>13271</v>
      </c>
      <c r="F215" s="7" t="str">
        <f t="shared" si="34"/>
        <v>N/A</v>
      </c>
      <c r="G215" s="22">
        <v>12774</v>
      </c>
      <c r="H215" s="7" t="str">
        <f t="shared" si="35"/>
        <v>N/A</v>
      </c>
      <c r="I215" s="8">
        <v>0.65229999999999999</v>
      </c>
      <c r="J215" s="8">
        <v>-3.75</v>
      </c>
      <c r="K215" s="25" t="s">
        <v>734</v>
      </c>
      <c r="L215" s="85" t="str">
        <f t="shared" si="36"/>
        <v>Yes</v>
      </c>
    </row>
    <row r="216" spans="1:12" x14ac:dyDescent="0.25">
      <c r="A216" s="116" t="s">
        <v>1353</v>
      </c>
      <c r="B216" s="21" t="s">
        <v>213</v>
      </c>
      <c r="C216" s="26">
        <v>305.368449</v>
      </c>
      <c r="D216" s="7" t="str">
        <f t="shared" si="33"/>
        <v>N/A</v>
      </c>
      <c r="E216" s="26">
        <v>314.37284304000002</v>
      </c>
      <c r="F216" s="7" t="str">
        <f t="shared" si="34"/>
        <v>N/A</v>
      </c>
      <c r="G216" s="26">
        <v>304.42743072000002</v>
      </c>
      <c r="H216" s="7" t="str">
        <f t="shared" si="35"/>
        <v>N/A</v>
      </c>
      <c r="I216" s="8">
        <v>2.9489999999999998</v>
      </c>
      <c r="J216" s="8">
        <v>-3.16</v>
      </c>
      <c r="K216" s="25" t="s">
        <v>734</v>
      </c>
      <c r="L216" s="85" t="str">
        <f t="shared" si="36"/>
        <v>Yes</v>
      </c>
    </row>
    <row r="217" spans="1:12" ht="25" x14ac:dyDescent="0.25">
      <c r="A217" s="108" t="s">
        <v>1354</v>
      </c>
      <c r="B217" s="21" t="s">
        <v>213</v>
      </c>
      <c r="C217" s="26">
        <v>4291867</v>
      </c>
      <c r="D217" s="7" t="str">
        <f t="shared" si="33"/>
        <v>N/A</v>
      </c>
      <c r="E217" s="26">
        <v>4889038</v>
      </c>
      <c r="F217" s="7" t="str">
        <f t="shared" si="34"/>
        <v>N/A</v>
      </c>
      <c r="G217" s="26">
        <v>3752604</v>
      </c>
      <c r="H217" s="7" t="str">
        <f t="shared" si="35"/>
        <v>N/A</v>
      </c>
      <c r="I217" s="8">
        <v>13.91</v>
      </c>
      <c r="J217" s="8">
        <v>-23.2</v>
      </c>
      <c r="K217" s="25" t="s">
        <v>734</v>
      </c>
      <c r="L217" s="85" t="str">
        <f t="shared" si="36"/>
        <v>Yes</v>
      </c>
    </row>
    <row r="218" spans="1:12" x14ac:dyDescent="0.25">
      <c r="A218" s="116" t="s">
        <v>513</v>
      </c>
      <c r="B218" s="21" t="s">
        <v>213</v>
      </c>
      <c r="C218" s="22">
        <v>11075</v>
      </c>
      <c r="D218" s="7" t="str">
        <f t="shared" si="33"/>
        <v>N/A</v>
      </c>
      <c r="E218" s="22">
        <v>11963</v>
      </c>
      <c r="F218" s="7" t="str">
        <f t="shared" si="34"/>
        <v>N/A</v>
      </c>
      <c r="G218" s="22">
        <v>10340</v>
      </c>
      <c r="H218" s="7" t="str">
        <f t="shared" si="35"/>
        <v>N/A</v>
      </c>
      <c r="I218" s="8">
        <v>8.0180000000000007</v>
      </c>
      <c r="J218" s="8">
        <v>-13.6</v>
      </c>
      <c r="K218" s="25" t="s">
        <v>734</v>
      </c>
      <c r="L218" s="85" t="str">
        <f t="shared" si="36"/>
        <v>Yes</v>
      </c>
    </row>
    <row r="219" spans="1:12" x14ac:dyDescent="0.25">
      <c r="A219" s="108" t="s">
        <v>1355</v>
      </c>
      <c r="B219" s="21" t="s">
        <v>213</v>
      </c>
      <c r="C219" s="26">
        <v>387.52749435999999</v>
      </c>
      <c r="D219" s="7" t="str">
        <f t="shared" si="33"/>
        <v>N/A</v>
      </c>
      <c r="E219" s="26">
        <v>408.67992978000001</v>
      </c>
      <c r="F219" s="7" t="str">
        <f t="shared" si="34"/>
        <v>N/A</v>
      </c>
      <c r="G219" s="26">
        <v>362.92108316999997</v>
      </c>
      <c r="H219" s="7" t="str">
        <f t="shared" si="35"/>
        <v>N/A</v>
      </c>
      <c r="I219" s="8">
        <v>5.4580000000000002</v>
      </c>
      <c r="J219" s="8">
        <v>-11.2</v>
      </c>
      <c r="K219" s="25" t="s">
        <v>734</v>
      </c>
      <c r="L219" s="85" t="str">
        <f t="shared" si="36"/>
        <v>Yes</v>
      </c>
    </row>
    <row r="220" spans="1:12" ht="25" x14ac:dyDescent="0.25">
      <c r="A220" s="108" t="s">
        <v>1356</v>
      </c>
      <c r="B220" s="21" t="s">
        <v>213</v>
      </c>
      <c r="C220" s="26">
        <v>17447526</v>
      </c>
      <c r="D220" s="7" t="str">
        <f t="shared" si="33"/>
        <v>N/A</v>
      </c>
      <c r="E220" s="26">
        <v>21051184</v>
      </c>
      <c r="F220" s="7" t="str">
        <f t="shared" si="34"/>
        <v>N/A</v>
      </c>
      <c r="G220" s="26">
        <v>16602901</v>
      </c>
      <c r="H220" s="7" t="str">
        <f t="shared" si="35"/>
        <v>N/A</v>
      </c>
      <c r="I220" s="8">
        <v>20.65</v>
      </c>
      <c r="J220" s="8">
        <v>-21.1</v>
      </c>
      <c r="K220" s="25" t="s">
        <v>734</v>
      </c>
      <c r="L220" s="85" t="str">
        <f t="shared" si="36"/>
        <v>Yes</v>
      </c>
    </row>
    <row r="221" spans="1:12" x14ac:dyDescent="0.25">
      <c r="A221" s="116" t="s">
        <v>514</v>
      </c>
      <c r="B221" s="21" t="s">
        <v>213</v>
      </c>
      <c r="C221" s="22">
        <v>30929</v>
      </c>
      <c r="D221" s="7" t="str">
        <f t="shared" si="33"/>
        <v>N/A</v>
      </c>
      <c r="E221" s="22">
        <v>35735</v>
      </c>
      <c r="F221" s="7" t="str">
        <f t="shared" si="34"/>
        <v>N/A</v>
      </c>
      <c r="G221" s="22">
        <v>32816</v>
      </c>
      <c r="H221" s="7" t="str">
        <f t="shared" si="35"/>
        <v>N/A</v>
      </c>
      <c r="I221" s="8">
        <v>15.54</v>
      </c>
      <c r="J221" s="8">
        <v>-8.17</v>
      </c>
      <c r="K221" s="25" t="s">
        <v>734</v>
      </c>
      <c r="L221" s="85" t="str">
        <f t="shared" si="36"/>
        <v>Yes</v>
      </c>
    </row>
    <row r="222" spans="1:12" ht="25" x14ac:dyDescent="0.25">
      <c r="A222" s="108" t="s">
        <v>1357</v>
      </c>
      <c r="B222" s="21" t="s">
        <v>213</v>
      </c>
      <c r="C222" s="26">
        <v>564.11542565000002</v>
      </c>
      <c r="D222" s="7" t="str">
        <f t="shared" si="33"/>
        <v>N/A</v>
      </c>
      <c r="E222" s="26">
        <v>589.09147894</v>
      </c>
      <c r="F222" s="7" t="str">
        <f t="shared" si="34"/>
        <v>N/A</v>
      </c>
      <c r="G222" s="26">
        <v>505.93920648</v>
      </c>
      <c r="H222" s="7" t="str">
        <f t="shared" si="35"/>
        <v>N/A</v>
      </c>
      <c r="I222" s="8">
        <v>4.4269999999999996</v>
      </c>
      <c r="J222" s="8">
        <v>-14.1</v>
      </c>
      <c r="K222" s="25" t="s">
        <v>734</v>
      </c>
      <c r="L222" s="85" t="str">
        <f t="shared" si="36"/>
        <v>Yes</v>
      </c>
    </row>
    <row r="223" spans="1:12" ht="25" x14ac:dyDescent="0.25">
      <c r="A223" s="108" t="s">
        <v>1358</v>
      </c>
      <c r="B223" s="21" t="s">
        <v>213</v>
      </c>
      <c r="C223" s="26">
        <v>0</v>
      </c>
      <c r="D223" s="7" t="str">
        <f t="shared" si="33"/>
        <v>N/A</v>
      </c>
      <c r="E223" s="26">
        <v>0</v>
      </c>
      <c r="F223" s="7" t="str">
        <f t="shared" si="34"/>
        <v>N/A</v>
      </c>
      <c r="G223" s="26">
        <v>0</v>
      </c>
      <c r="H223" s="7" t="str">
        <f t="shared" si="35"/>
        <v>N/A</v>
      </c>
      <c r="I223" s="8" t="s">
        <v>1750</v>
      </c>
      <c r="J223" s="8" t="s">
        <v>1750</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1750</v>
      </c>
      <c r="J224" s="8" t="s">
        <v>1750</v>
      </c>
      <c r="K224" s="25" t="s">
        <v>734</v>
      </c>
      <c r="L224" s="85" t="str">
        <f t="shared" si="36"/>
        <v>N/A</v>
      </c>
    </row>
    <row r="225" spans="1:12" x14ac:dyDescent="0.25">
      <c r="A225" s="108" t="s">
        <v>1359</v>
      </c>
      <c r="B225" s="21" t="s">
        <v>213</v>
      </c>
      <c r="C225" s="26" t="s">
        <v>1750</v>
      </c>
      <c r="D225" s="7" t="str">
        <f t="shared" si="33"/>
        <v>N/A</v>
      </c>
      <c r="E225" s="26" t="s">
        <v>1750</v>
      </c>
      <c r="F225" s="7" t="str">
        <f t="shared" si="34"/>
        <v>N/A</v>
      </c>
      <c r="G225" s="26" t="s">
        <v>1750</v>
      </c>
      <c r="H225" s="7" t="str">
        <f t="shared" si="35"/>
        <v>N/A</v>
      </c>
      <c r="I225" s="8" t="s">
        <v>1750</v>
      </c>
      <c r="J225" s="8" t="s">
        <v>1750</v>
      </c>
      <c r="K225" s="25" t="s">
        <v>734</v>
      </c>
      <c r="L225" s="85" t="str">
        <f t="shared" si="36"/>
        <v>N/A</v>
      </c>
    </row>
    <row r="226" spans="1:12" ht="25" x14ac:dyDescent="0.25">
      <c r="A226" s="108" t="s">
        <v>1360</v>
      </c>
      <c r="B226" s="21" t="s">
        <v>213</v>
      </c>
      <c r="C226" s="26">
        <v>75981533</v>
      </c>
      <c r="D226" s="7" t="str">
        <f t="shared" si="33"/>
        <v>N/A</v>
      </c>
      <c r="E226" s="26">
        <v>67996237</v>
      </c>
      <c r="F226" s="7" t="str">
        <f t="shared" si="34"/>
        <v>N/A</v>
      </c>
      <c r="G226" s="26">
        <v>77239981</v>
      </c>
      <c r="H226" s="7" t="str">
        <f t="shared" si="35"/>
        <v>N/A</v>
      </c>
      <c r="I226" s="8">
        <v>-10.5</v>
      </c>
      <c r="J226" s="8">
        <v>13.59</v>
      </c>
      <c r="K226" s="25" t="s">
        <v>734</v>
      </c>
      <c r="L226" s="85" t="str">
        <f t="shared" si="36"/>
        <v>Yes</v>
      </c>
    </row>
    <row r="227" spans="1:12" ht="25" x14ac:dyDescent="0.25">
      <c r="A227" s="108" t="s">
        <v>516</v>
      </c>
      <c r="B227" s="21" t="s">
        <v>213</v>
      </c>
      <c r="C227" s="22">
        <v>1628</v>
      </c>
      <c r="D227" s="7" t="str">
        <f t="shared" si="33"/>
        <v>N/A</v>
      </c>
      <c r="E227" s="22">
        <v>1757</v>
      </c>
      <c r="F227" s="7" t="str">
        <f t="shared" si="34"/>
        <v>N/A</v>
      </c>
      <c r="G227" s="22">
        <v>1793</v>
      </c>
      <c r="H227" s="7" t="str">
        <f t="shared" si="35"/>
        <v>N/A</v>
      </c>
      <c r="I227" s="8">
        <v>7.9240000000000004</v>
      </c>
      <c r="J227" s="8">
        <v>2.0489999999999999</v>
      </c>
      <c r="K227" s="25" t="s">
        <v>734</v>
      </c>
      <c r="L227" s="85" t="str">
        <f t="shared" si="36"/>
        <v>Yes</v>
      </c>
    </row>
    <row r="228" spans="1:12" ht="25" x14ac:dyDescent="0.25">
      <c r="A228" s="108" t="s">
        <v>1361</v>
      </c>
      <c r="B228" s="21" t="s">
        <v>213</v>
      </c>
      <c r="C228" s="26">
        <v>46671.703317</v>
      </c>
      <c r="D228" s="7" t="str">
        <f t="shared" si="33"/>
        <v>N/A</v>
      </c>
      <c r="E228" s="26">
        <v>38700.191804000002</v>
      </c>
      <c r="F228" s="7" t="str">
        <f t="shared" si="34"/>
        <v>N/A</v>
      </c>
      <c r="G228" s="26">
        <v>43078.628555000003</v>
      </c>
      <c r="H228" s="7" t="str">
        <f t="shared" si="35"/>
        <v>N/A</v>
      </c>
      <c r="I228" s="8">
        <v>-17.100000000000001</v>
      </c>
      <c r="J228" s="8">
        <v>11.31</v>
      </c>
      <c r="K228" s="25" t="s">
        <v>734</v>
      </c>
      <c r="L228" s="85" t="str">
        <f t="shared" si="36"/>
        <v>Yes</v>
      </c>
    </row>
    <row r="229" spans="1:12" x14ac:dyDescent="0.25">
      <c r="A229" s="108" t="s">
        <v>1362</v>
      </c>
      <c r="B229" s="21" t="s">
        <v>213</v>
      </c>
      <c r="C229" s="10">
        <v>99625400</v>
      </c>
      <c r="D229" s="7" t="str">
        <f t="shared" ref="D229:D252" si="37">IF($B229="N/A","N/A",IF(C229&gt;10,"No",IF(C229&lt;-10,"No","Yes")))</f>
        <v>N/A</v>
      </c>
      <c r="E229" s="10">
        <v>90972448</v>
      </c>
      <c r="F229" s="7" t="str">
        <f t="shared" ref="F229:F252" si="38">IF($B229="N/A","N/A",IF(E229&gt;10,"No",IF(E229&lt;-10,"No","Yes")))</f>
        <v>N/A</v>
      </c>
      <c r="G229" s="10">
        <v>95529182</v>
      </c>
      <c r="H229" s="7" t="str">
        <f t="shared" ref="H229:H252" si="39">IF($B229="N/A","N/A",IF(G229&gt;10,"No",IF(G229&lt;-10,"No","Yes")))</f>
        <v>N/A</v>
      </c>
      <c r="I229" s="8">
        <v>-8.69</v>
      </c>
      <c r="J229" s="8">
        <v>5.0090000000000003</v>
      </c>
      <c r="K229" s="25" t="s">
        <v>734</v>
      </c>
      <c r="L229" s="85" t="str">
        <f t="shared" ref="L229:L252" si="40">IF(J229="Div by 0", "N/A", IF(K229="N/A","N/A", IF(J229&gt;VALUE(MID(K229,1,2)), "No", IF(J229&lt;-1*VALUE(MID(K229,1,2)), "No", "Yes"))))</f>
        <v>Yes</v>
      </c>
    </row>
    <row r="230" spans="1:12" x14ac:dyDescent="0.25">
      <c r="A230" s="116" t="s">
        <v>1363</v>
      </c>
      <c r="B230" s="21" t="s">
        <v>213</v>
      </c>
      <c r="C230" s="1">
        <v>5694</v>
      </c>
      <c r="D230" s="7" t="str">
        <f t="shared" si="37"/>
        <v>N/A</v>
      </c>
      <c r="E230" s="1">
        <v>5824</v>
      </c>
      <c r="F230" s="7" t="str">
        <f t="shared" si="38"/>
        <v>N/A</v>
      </c>
      <c r="G230" s="1">
        <v>5873</v>
      </c>
      <c r="H230" s="7" t="str">
        <f t="shared" si="39"/>
        <v>N/A</v>
      </c>
      <c r="I230" s="8">
        <v>2.2829999999999999</v>
      </c>
      <c r="J230" s="8">
        <v>0.84130000000000005</v>
      </c>
      <c r="K230" s="25" t="s">
        <v>734</v>
      </c>
      <c r="L230" s="85" t="str">
        <f t="shared" si="40"/>
        <v>Yes</v>
      </c>
    </row>
    <row r="231" spans="1:12" x14ac:dyDescent="0.25">
      <c r="A231" s="116" t="s">
        <v>1364</v>
      </c>
      <c r="B231" s="21" t="s">
        <v>213</v>
      </c>
      <c r="C231" s="10">
        <v>17496.557779999999</v>
      </c>
      <c r="D231" s="7" t="str">
        <f t="shared" si="37"/>
        <v>N/A</v>
      </c>
      <c r="E231" s="10">
        <v>15620.269231</v>
      </c>
      <c r="F231" s="7" t="str">
        <f t="shared" si="38"/>
        <v>N/A</v>
      </c>
      <c r="G231" s="10">
        <v>16265.8236</v>
      </c>
      <c r="H231" s="7" t="str">
        <f t="shared" si="39"/>
        <v>N/A</v>
      </c>
      <c r="I231" s="8">
        <v>-10.7</v>
      </c>
      <c r="J231" s="8">
        <v>4.133</v>
      </c>
      <c r="K231" s="25" t="s">
        <v>734</v>
      </c>
      <c r="L231" s="85" t="str">
        <f t="shared" si="40"/>
        <v>Yes</v>
      </c>
    </row>
    <row r="232" spans="1:12" x14ac:dyDescent="0.25">
      <c r="A232" s="116" t="s">
        <v>1365</v>
      </c>
      <c r="B232" s="21" t="s">
        <v>213</v>
      </c>
      <c r="C232" s="10">
        <v>75835.271739000003</v>
      </c>
      <c r="D232" s="7" t="str">
        <f t="shared" si="37"/>
        <v>N/A</v>
      </c>
      <c r="E232" s="10">
        <v>8317.9607842999994</v>
      </c>
      <c r="F232" s="7" t="str">
        <f t="shared" si="38"/>
        <v>N/A</v>
      </c>
      <c r="G232" s="10">
        <v>9411.6117646999992</v>
      </c>
      <c r="H232" s="7" t="str">
        <f t="shared" si="39"/>
        <v>N/A</v>
      </c>
      <c r="I232" s="8">
        <v>-89</v>
      </c>
      <c r="J232" s="8">
        <v>13.15</v>
      </c>
      <c r="K232" s="25" t="s">
        <v>734</v>
      </c>
      <c r="L232" s="85" t="str">
        <f t="shared" si="40"/>
        <v>Yes</v>
      </c>
    </row>
    <row r="233" spans="1:12" ht="25" x14ac:dyDescent="0.25">
      <c r="A233" s="116" t="s">
        <v>1366</v>
      </c>
      <c r="B233" s="21" t="s">
        <v>213</v>
      </c>
      <c r="C233" s="10">
        <v>26444.643534999999</v>
      </c>
      <c r="D233" s="7" t="str">
        <f t="shared" si="37"/>
        <v>N/A</v>
      </c>
      <c r="E233" s="10">
        <v>26396.180294000002</v>
      </c>
      <c r="F233" s="7" t="str">
        <f t="shared" si="38"/>
        <v>N/A</v>
      </c>
      <c r="G233" s="10">
        <v>29639.278395000001</v>
      </c>
      <c r="H233" s="7" t="str">
        <f t="shared" si="39"/>
        <v>N/A</v>
      </c>
      <c r="I233" s="8">
        <v>-0.183</v>
      </c>
      <c r="J233" s="8">
        <v>12.29</v>
      </c>
      <c r="K233" s="25" t="s">
        <v>734</v>
      </c>
      <c r="L233" s="85" t="str">
        <f t="shared" si="40"/>
        <v>Yes</v>
      </c>
    </row>
    <row r="234" spans="1:12" x14ac:dyDescent="0.25">
      <c r="A234" s="116" t="s">
        <v>1367</v>
      </c>
      <c r="B234" s="21" t="s">
        <v>213</v>
      </c>
      <c r="C234" s="10">
        <v>6152.3444508000002</v>
      </c>
      <c r="D234" s="7" t="str">
        <f t="shared" si="37"/>
        <v>N/A</v>
      </c>
      <c r="E234" s="10">
        <v>6047.6148390999997</v>
      </c>
      <c r="F234" s="7" t="str">
        <f t="shared" si="38"/>
        <v>N/A</v>
      </c>
      <c r="G234" s="10">
        <v>5089.4078452000003</v>
      </c>
      <c r="H234" s="7" t="str">
        <f t="shared" si="39"/>
        <v>N/A</v>
      </c>
      <c r="I234" s="8">
        <v>-1.7</v>
      </c>
      <c r="J234" s="8">
        <v>-15.8</v>
      </c>
      <c r="K234" s="25" t="s">
        <v>734</v>
      </c>
      <c r="L234" s="85" t="str">
        <f t="shared" si="40"/>
        <v>Yes</v>
      </c>
    </row>
    <row r="235" spans="1:12" x14ac:dyDescent="0.25">
      <c r="A235" s="116" t="s">
        <v>1368</v>
      </c>
      <c r="B235" s="21" t="s">
        <v>213</v>
      </c>
      <c r="C235" s="10">
        <v>1437.1806931000001</v>
      </c>
      <c r="D235" s="7" t="str">
        <f t="shared" si="37"/>
        <v>N/A</v>
      </c>
      <c r="E235" s="10">
        <v>1948.9679089000001</v>
      </c>
      <c r="F235" s="7" t="str">
        <f t="shared" si="38"/>
        <v>N/A</v>
      </c>
      <c r="G235" s="10">
        <v>2221.5008880999999</v>
      </c>
      <c r="H235" s="7" t="str">
        <f t="shared" si="39"/>
        <v>N/A</v>
      </c>
      <c r="I235" s="8">
        <v>35.61</v>
      </c>
      <c r="J235" s="8">
        <v>13.98</v>
      </c>
      <c r="K235" s="25" t="s">
        <v>734</v>
      </c>
      <c r="L235" s="85" t="str">
        <f t="shared" si="40"/>
        <v>Yes</v>
      </c>
    </row>
    <row r="236" spans="1:12" x14ac:dyDescent="0.25">
      <c r="A236" s="116" t="s">
        <v>1369</v>
      </c>
      <c r="B236" s="21" t="s">
        <v>213</v>
      </c>
      <c r="C236" s="7">
        <v>3.7185063281000001</v>
      </c>
      <c r="D236" s="7" t="str">
        <f t="shared" si="37"/>
        <v>N/A</v>
      </c>
      <c r="E236" s="7">
        <v>3.5760556548000002</v>
      </c>
      <c r="F236" s="7" t="str">
        <f t="shared" si="38"/>
        <v>N/A</v>
      </c>
      <c r="G236" s="7">
        <v>3.3640930466999999</v>
      </c>
      <c r="H236" s="7" t="str">
        <f t="shared" si="39"/>
        <v>N/A</v>
      </c>
      <c r="I236" s="8">
        <v>-3.83</v>
      </c>
      <c r="J236" s="8">
        <v>-5.93</v>
      </c>
      <c r="K236" s="25" t="s">
        <v>734</v>
      </c>
      <c r="L236" s="85" t="str">
        <f t="shared" si="40"/>
        <v>Yes</v>
      </c>
    </row>
    <row r="237" spans="1:12" x14ac:dyDescent="0.25">
      <c r="A237" s="116" t="s">
        <v>1370</v>
      </c>
      <c r="B237" s="21" t="s">
        <v>213</v>
      </c>
      <c r="C237" s="7">
        <v>35.9375</v>
      </c>
      <c r="D237" s="7" t="str">
        <f t="shared" si="37"/>
        <v>N/A</v>
      </c>
      <c r="E237" s="7">
        <v>27.567567568000001</v>
      </c>
      <c r="F237" s="7" t="str">
        <f t="shared" si="38"/>
        <v>N/A</v>
      </c>
      <c r="G237" s="7">
        <v>28.052805281000001</v>
      </c>
      <c r="H237" s="7" t="str">
        <f t="shared" si="39"/>
        <v>N/A</v>
      </c>
      <c r="I237" s="8">
        <v>-23.3</v>
      </c>
      <c r="J237" s="8">
        <v>1.76</v>
      </c>
      <c r="K237" s="25" t="s">
        <v>734</v>
      </c>
      <c r="L237" s="85" t="str">
        <f t="shared" si="40"/>
        <v>Yes</v>
      </c>
    </row>
    <row r="238" spans="1:12" x14ac:dyDescent="0.25">
      <c r="A238" s="116" t="s">
        <v>1371</v>
      </c>
      <c r="B238" s="21" t="s">
        <v>213</v>
      </c>
      <c r="C238" s="7">
        <v>27.958268509</v>
      </c>
      <c r="D238" s="7" t="str">
        <f t="shared" si="37"/>
        <v>N/A</v>
      </c>
      <c r="E238" s="7">
        <v>28.208839992000001</v>
      </c>
      <c r="F238" s="7" t="str">
        <f t="shared" si="38"/>
        <v>N/A</v>
      </c>
      <c r="G238" s="7">
        <v>27.951927892</v>
      </c>
      <c r="H238" s="7" t="str">
        <f t="shared" si="39"/>
        <v>N/A</v>
      </c>
      <c r="I238" s="8">
        <v>0.8962</v>
      </c>
      <c r="J238" s="8">
        <v>-0.91100000000000003</v>
      </c>
      <c r="K238" s="25" t="s">
        <v>734</v>
      </c>
      <c r="L238" s="85" t="str">
        <f t="shared" si="40"/>
        <v>Yes</v>
      </c>
    </row>
    <row r="239" spans="1:12" x14ac:dyDescent="0.25">
      <c r="A239" s="116" t="s">
        <v>1372</v>
      </c>
      <c r="B239" s="21" t="s">
        <v>213</v>
      </c>
      <c r="C239" s="7">
        <v>2.5736654382999999</v>
      </c>
      <c r="D239" s="7" t="str">
        <f t="shared" si="37"/>
        <v>N/A</v>
      </c>
      <c r="E239" s="7">
        <v>2.5942595109000002</v>
      </c>
      <c r="F239" s="7" t="str">
        <f t="shared" si="38"/>
        <v>N/A</v>
      </c>
      <c r="G239" s="7">
        <v>2.4639868657999999</v>
      </c>
      <c r="H239" s="7" t="str">
        <f t="shared" si="39"/>
        <v>N/A</v>
      </c>
      <c r="I239" s="8">
        <v>0.80020000000000002</v>
      </c>
      <c r="J239" s="8">
        <v>-5.0199999999999996</v>
      </c>
      <c r="K239" s="25" t="s">
        <v>734</v>
      </c>
      <c r="L239" s="85" t="str">
        <f t="shared" si="40"/>
        <v>Yes</v>
      </c>
    </row>
    <row r="240" spans="1:12" x14ac:dyDescent="0.25">
      <c r="A240" s="116" t="s">
        <v>1373</v>
      </c>
      <c r="B240" s="21" t="s">
        <v>213</v>
      </c>
      <c r="C240" s="7">
        <v>1.0864011617</v>
      </c>
      <c r="D240" s="7" t="str">
        <f t="shared" si="37"/>
        <v>N/A</v>
      </c>
      <c r="E240" s="7">
        <v>1.1856688718999999</v>
      </c>
      <c r="F240" s="7" t="str">
        <f t="shared" si="38"/>
        <v>N/A</v>
      </c>
      <c r="G240" s="7">
        <v>1.2805203962</v>
      </c>
      <c r="H240" s="7" t="str">
        <f t="shared" si="39"/>
        <v>N/A</v>
      </c>
      <c r="I240" s="8">
        <v>9.1370000000000005</v>
      </c>
      <c r="J240" s="8">
        <v>8</v>
      </c>
      <c r="K240" s="25" t="s">
        <v>734</v>
      </c>
      <c r="L240" s="85" t="str">
        <f t="shared" si="40"/>
        <v>Yes</v>
      </c>
    </row>
    <row r="241" spans="1:12" x14ac:dyDescent="0.25">
      <c r="A241" s="116" t="s">
        <v>1374</v>
      </c>
      <c r="B241" s="21" t="s">
        <v>213</v>
      </c>
      <c r="C241" s="10">
        <v>75981533</v>
      </c>
      <c r="D241" s="7" t="str">
        <f t="shared" si="37"/>
        <v>N/A</v>
      </c>
      <c r="E241" s="10">
        <v>67996237</v>
      </c>
      <c r="F241" s="7" t="str">
        <f t="shared" si="38"/>
        <v>N/A</v>
      </c>
      <c r="G241" s="10">
        <v>77239981</v>
      </c>
      <c r="H241" s="7" t="str">
        <f t="shared" si="39"/>
        <v>N/A</v>
      </c>
      <c r="I241" s="8">
        <v>-10.5</v>
      </c>
      <c r="J241" s="8">
        <v>13.59</v>
      </c>
      <c r="K241" s="25" t="s">
        <v>734</v>
      </c>
      <c r="L241" s="85" t="str">
        <f t="shared" si="40"/>
        <v>Yes</v>
      </c>
    </row>
    <row r="242" spans="1:12" x14ac:dyDescent="0.25">
      <c r="A242" s="116" t="s">
        <v>1375</v>
      </c>
      <c r="B242" s="21" t="s">
        <v>213</v>
      </c>
      <c r="C242" s="1">
        <v>1628</v>
      </c>
      <c r="D242" s="7" t="str">
        <f t="shared" si="37"/>
        <v>N/A</v>
      </c>
      <c r="E242" s="1">
        <v>1757</v>
      </c>
      <c r="F242" s="7" t="str">
        <f t="shared" si="38"/>
        <v>N/A</v>
      </c>
      <c r="G242" s="1">
        <v>1793</v>
      </c>
      <c r="H242" s="7" t="str">
        <f t="shared" si="39"/>
        <v>N/A</v>
      </c>
      <c r="I242" s="8">
        <v>7.9240000000000004</v>
      </c>
      <c r="J242" s="8">
        <v>2.0489999999999999</v>
      </c>
      <c r="K242" s="25" t="s">
        <v>734</v>
      </c>
      <c r="L242" s="85" t="str">
        <f t="shared" si="40"/>
        <v>Yes</v>
      </c>
    </row>
    <row r="243" spans="1:12" ht="25" x14ac:dyDescent="0.25">
      <c r="A243" s="116" t="s">
        <v>1376</v>
      </c>
      <c r="B243" s="21" t="s">
        <v>213</v>
      </c>
      <c r="C243" s="10">
        <v>46671.703317</v>
      </c>
      <c r="D243" s="7" t="str">
        <f t="shared" si="37"/>
        <v>N/A</v>
      </c>
      <c r="E243" s="10">
        <v>38700.191804000002</v>
      </c>
      <c r="F243" s="7" t="str">
        <f t="shared" si="38"/>
        <v>N/A</v>
      </c>
      <c r="G243" s="10">
        <v>43078.628555000003</v>
      </c>
      <c r="H243" s="7" t="str">
        <f t="shared" si="39"/>
        <v>N/A</v>
      </c>
      <c r="I243" s="8">
        <v>-17.100000000000001</v>
      </c>
      <c r="J243" s="8">
        <v>11.31</v>
      </c>
      <c r="K243" s="25" t="s">
        <v>734</v>
      </c>
      <c r="L243" s="85" t="str">
        <f t="shared" si="40"/>
        <v>Yes</v>
      </c>
    </row>
    <row r="244" spans="1:12" ht="25" x14ac:dyDescent="0.25">
      <c r="A244" s="116" t="s">
        <v>1377</v>
      </c>
      <c r="B244" s="21" t="s">
        <v>213</v>
      </c>
      <c r="C244" s="10">
        <v>85130.666666999998</v>
      </c>
      <c r="D244" s="7" t="str">
        <f t="shared" si="37"/>
        <v>N/A</v>
      </c>
      <c r="E244" s="10">
        <v>8877.7093022999998</v>
      </c>
      <c r="F244" s="7" t="str">
        <f t="shared" si="38"/>
        <v>N/A</v>
      </c>
      <c r="G244" s="10">
        <v>9890.2837837999996</v>
      </c>
      <c r="H244" s="7" t="str">
        <f t="shared" si="39"/>
        <v>N/A</v>
      </c>
      <c r="I244" s="8">
        <v>-89.6</v>
      </c>
      <c r="J244" s="8">
        <v>11.41</v>
      </c>
      <c r="K244" s="25" t="s">
        <v>734</v>
      </c>
      <c r="L244" s="85" t="str">
        <f t="shared" si="40"/>
        <v>Yes</v>
      </c>
    </row>
    <row r="245" spans="1:12" ht="25" x14ac:dyDescent="0.25">
      <c r="A245" s="116" t="s">
        <v>1378</v>
      </c>
      <c r="B245" s="21" t="s">
        <v>213</v>
      </c>
      <c r="C245" s="10">
        <v>47916.342857000003</v>
      </c>
      <c r="D245" s="7" t="str">
        <f t="shared" si="37"/>
        <v>N/A</v>
      </c>
      <c r="E245" s="10">
        <v>43750.096863999999</v>
      </c>
      <c r="F245" s="7" t="str">
        <f t="shared" si="38"/>
        <v>N/A</v>
      </c>
      <c r="G245" s="10">
        <v>49816.093007000003</v>
      </c>
      <c r="H245" s="7" t="str">
        <f t="shared" si="39"/>
        <v>N/A</v>
      </c>
      <c r="I245" s="8">
        <v>-8.69</v>
      </c>
      <c r="J245" s="8">
        <v>13.87</v>
      </c>
      <c r="K245" s="25" t="s">
        <v>734</v>
      </c>
      <c r="L245" s="85" t="str">
        <f t="shared" si="40"/>
        <v>Yes</v>
      </c>
    </row>
    <row r="246" spans="1:12" ht="25" x14ac:dyDescent="0.25">
      <c r="A246" s="116" t="s">
        <v>1379</v>
      </c>
      <c r="B246" s="21" t="s">
        <v>213</v>
      </c>
      <c r="C246" s="10">
        <v>22331.722222</v>
      </c>
      <c r="D246" s="7" t="str">
        <f t="shared" si="37"/>
        <v>N/A</v>
      </c>
      <c r="E246" s="10">
        <v>20745.257894999999</v>
      </c>
      <c r="F246" s="7" t="str">
        <f t="shared" si="38"/>
        <v>N/A</v>
      </c>
      <c r="G246" s="10">
        <v>20738.66</v>
      </c>
      <c r="H246" s="7" t="str">
        <f t="shared" si="39"/>
        <v>N/A</v>
      </c>
      <c r="I246" s="8">
        <v>-7.1</v>
      </c>
      <c r="J246" s="8">
        <v>-3.2000000000000001E-2</v>
      </c>
      <c r="K246" s="25" t="s">
        <v>734</v>
      </c>
      <c r="L246" s="85" t="str">
        <f t="shared" si="40"/>
        <v>Yes</v>
      </c>
    </row>
    <row r="247" spans="1:12" ht="25" x14ac:dyDescent="0.25">
      <c r="A247" s="116" t="s">
        <v>1380</v>
      </c>
      <c r="B247" s="21" t="s">
        <v>213</v>
      </c>
      <c r="C247" s="10">
        <v>3120.1</v>
      </c>
      <c r="D247" s="7" t="str">
        <f t="shared" si="37"/>
        <v>N/A</v>
      </c>
      <c r="E247" s="10">
        <v>11081.869565000001</v>
      </c>
      <c r="F247" s="7" t="str">
        <f t="shared" si="38"/>
        <v>N/A</v>
      </c>
      <c r="G247" s="10">
        <v>12712.465909</v>
      </c>
      <c r="H247" s="7" t="str">
        <f t="shared" si="39"/>
        <v>N/A</v>
      </c>
      <c r="I247" s="8">
        <v>255.2</v>
      </c>
      <c r="J247" s="8">
        <v>14.71</v>
      </c>
      <c r="K247" s="25" t="s">
        <v>734</v>
      </c>
      <c r="L247" s="85" t="str">
        <f t="shared" si="40"/>
        <v>Yes</v>
      </c>
    </row>
    <row r="248" spans="1:12" ht="25" x14ac:dyDescent="0.25">
      <c r="A248" s="116" t="s">
        <v>1381</v>
      </c>
      <c r="B248" s="21" t="s">
        <v>213</v>
      </c>
      <c r="C248" s="7">
        <v>1.0631767302999999</v>
      </c>
      <c r="D248" s="7" t="str">
        <f t="shared" si="37"/>
        <v>N/A</v>
      </c>
      <c r="E248" s="7">
        <v>1.0788340977999999</v>
      </c>
      <c r="F248" s="7" t="str">
        <f t="shared" si="38"/>
        <v>N/A</v>
      </c>
      <c r="G248" s="7">
        <v>1.0270421987</v>
      </c>
      <c r="H248" s="7" t="str">
        <f t="shared" si="39"/>
        <v>N/A</v>
      </c>
      <c r="I248" s="8">
        <v>1.4730000000000001</v>
      </c>
      <c r="J248" s="8">
        <v>-4.8</v>
      </c>
      <c r="K248" s="25" t="s">
        <v>734</v>
      </c>
      <c r="L248" s="85" t="str">
        <f t="shared" si="40"/>
        <v>Yes</v>
      </c>
    </row>
    <row r="249" spans="1:12" ht="25" x14ac:dyDescent="0.25">
      <c r="A249" s="116" t="s">
        <v>1382</v>
      </c>
      <c r="B249" s="21" t="s">
        <v>213</v>
      </c>
      <c r="C249" s="7">
        <v>31.640625</v>
      </c>
      <c r="D249" s="7" t="str">
        <f t="shared" si="37"/>
        <v>N/A</v>
      </c>
      <c r="E249" s="7">
        <v>23.243243242999998</v>
      </c>
      <c r="F249" s="7" t="str">
        <f t="shared" si="38"/>
        <v>N/A</v>
      </c>
      <c r="G249" s="7">
        <v>24.422442243999999</v>
      </c>
      <c r="H249" s="7" t="str">
        <f t="shared" si="39"/>
        <v>N/A</v>
      </c>
      <c r="I249" s="8">
        <v>-26.5</v>
      </c>
      <c r="J249" s="8">
        <v>5.0730000000000004</v>
      </c>
      <c r="K249" s="25" t="s">
        <v>734</v>
      </c>
      <c r="L249" s="85" t="str">
        <f t="shared" si="40"/>
        <v>Yes</v>
      </c>
    </row>
    <row r="250" spans="1:12" ht="25" x14ac:dyDescent="0.25">
      <c r="A250" s="116" t="s">
        <v>1383</v>
      </c>
      <c r="B250" s="21" t="s">
        <v>213</v>
      </c>
      <c r="C250" s="7">
        <v>12.491992313000001</v>
      </c>
      <c r="D250" s="7" t="str">
        <f t="shared" si="37"/>
        <v>N/A</v>
      </c>
      <c r="E250" s="7">
        <v>13.848677861000001</v>
      </c>
      <c r="F250" s="7" t="str">
        <f t="shared" si="38"/>
        <v>N/A</v>
      </c>
      <c r="G250" s="7">
        <v>14.321482223</v>
      </c>
      <c r="H250" s="7" t="str">
        <f t="shared" si="39"/>
        <v>N/A</v>
      </c>
      <c r="I250" s="8">
        <v>10.86</v>
      </c>
      <c r="J250" s="8">
        <v>3.4140000000000001</v>
      </c>
      <c r="K250" s="25" t="s">
        <v>734</v>
      </c>
      <c r="L250" s="85" t="str">
        <f t="shared" si="40"/>
        <v>Yes</v>
      </c>
    </row>
    <row r="251" spans="1:12" ht="25" x14ac:dyDescent="0.25">
      <c r="A251" s="116" t="s">
        <v>1384</v>
      </c>
      <c r="B251" s="21" t="s">
        <v>213</v>
      </c>
      <c r="C251" s="7">
        <v>0.2397549172</v>
      </c>
      <c r="D251" s="7" t="str">
        <f t="shared" si="37"/>
        <v>N/A</v>
      </c>
      <c r="E251" s="7">
        <v>0.26890851449999997</v>
      </c>
      <c r="F251" s="7" t="str">
        <f t="shared" si="38"/>
        <v>N/A</v>
      </c>
      <c r="G251" s="7">
        <v>0.26480245740000002</v>
      </c>
      <c r="H251" s="7" t="str">
        <f t="shared" si="39"/>
        <v>N/A</v>
      </c>
      <c r="I251" s="8">
        <v>12.16</v>
      </c>
      <c r="J251" s="8">
        <v>-1.53</v>
      </c>
      <c r="K251" s="25" t="s">
        <v>734</v>
      </c>
      <c r="L251" s="85" t="str">
        <f t="shared" si="40"/>
        <v>Yes</v>
      </c>
    </row>
    <row r="252" spans="1:12" ht="25" x14ac:dyDescent="0.25">
      <c r="A252" s="144" t="s">
        <v>1385</v>
      </c>
      <c r="B252" s="93" t="s">
        <v>213</v>
      </c>
      <c r="C252" s="124">
        <v>2.6891117900000001E-2</v>
      </c>
      <c r="D252" s="124" t="str">
        <f t="shared" si="37"/>
        <v>N/A</v>
      </c>
      <c r="E252" s="124">
        <v>5.6460422500000003E-2</v>
      </c>
      <c r="F252" s="124" t="str">
        <f t="shared" si="38"/>
        <v>N/A</v>
      </c>
      <c r="G252" s="124">
        <v>0.1000761944</v>
      </c>
      <c r="H252" s="124" t="str">
        <f t="shared" si="39"/>
        <v>N/A</v>
      </c>
      <c r="I252" s="125">
        <v>110</v>
      </c>
      <c r="J252" s="125">
        <v>77.25</v>
      </c>
      <c r="K252" s="138" t="s">
        <v>734</v>
      </c>
      <c r="L252" s="96" t="str">
        <f t="shared" si="40"/>
        <v>No</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23723</v>
      </c>
      <c r="D6" s="7" t="str">
        <f t="shared" ref="D6:D37" si="0">IF($B6="N/A","N/A",IF(C6&gt;10,"No",IF(C6&lt;-10,"No","Yes")))</f>
        <v>N/A</v>
      </c>
      <c r="E6" s="22">
        <v>24157</v>
      </c>
      <c r="F6" s="7" t="str">
        <f t="shared" ref="F6:F37" si="1">IF($B6="N/A","N/A",IF(E6&gt;10,"No",IF(E6&lt;-10,"No","Yes")))</f>
        <v>N/A</v>
      </c>
      <c r="G6" s="22">
        <v>25588</v>
      </c>
      <c r="H6" s="7" t="str">
        <f t="shared" ref="H6:H37" si="2">IF($B6="N/A","N/A",IF(G6&gt;10,"No",IF(G6&lt;-10,"No","Yes")))</f>
        <v>N/A</v>
      </c>
      <c r="I6" s="8">
        <v>1.829</v>
      </c>
      <c r="J6" s="8">
        <v>5.9240000000000004</v>
      </c>
      <c r="K6" s="25" t="s">
        <v>734</v>
      </c>
      <c r="L6" s="85" t="str">
        <f t="shared" ref="L6:L39" si="3">IF(J6="Div by 0", "N/A", IF(K6="N/A","N/A", IF(J6&gt;VALUE(MID(K6,1,2)), "No", IF(J6&lt;-1*VALUE(MID(K6,1,2)), "No", "Yes"))))</f>
        <v>Yes</v>
      </c>
    </row>
    <row r="7" spans="1:12" x14ac:dyDescent="0.25">
      <c r="A7" s="142" t="s">
        <v>6</v>
      </c>
      <c r="B7" s="21" t="s">
        <v>213</v>
      </c>
      <c r="C7" s="22">
        <v>22473</v>
      </c>
      <c r="D7" s="7" t="str">
        <f t="shared" si="0"/>
        <v>N/A</v>
      </c>
      <c r="E7" s="22">
        <v>22945</v>
      </c>
      <c r="F7" s="7" t="str">
        <f t="shared" si="1"/>
        <v>N/A</v>
      </c>
      <c r="G7" s="22">
        <v>24195</v>
      </c>
      <c r="H7" s="7" t="str">
        <f t="shared" si="2"/>
        <v>N/A</v>
      </c>
      <c r="I7" s="8">
        <v>2.1</v>
      </c>
      <c r="J7" s="8">
        <v>5.4480000000000004</v>
      </c>
      <c r="K7" s="25" t="s">
        <v>734</v>
      </c>
      <c r="L7" s="85" t="str">
        <f t="shared" si="3"/>
        <v>Yes</v>
      </c>
    </row>
    <row r="8" spans="1:12" x14ac:dyDescent="0.25">
      <c r="A8" s="142" t="s">
        <v>360</v>
      </c>
      <c r="B8" s="21" t="s">
        <v>213</v>
      </c>
      <c r="C8" s="4">
        <v>94.730851916000006</v>
      </c>
      <c r="D8" s="7" t="str">
        <f t="shared" si="0"/>
        <v>N/A</v>
      </c>
      <c r="E8" s="4">
        <v>94.982820713999999</v>
      </c>
      <c r="F8" s="7" t="str">
        <f t="shared" si="1"/>
        <v>N/A</v>
      </c>
      <c r="G8" s="4">
        <v>94.556041895000007</v>
      </c>
      <c r="H8" s="7" t="str">
        <f t="shared" si="2"/>
        <v>N/A</v>
      </c>
      <c r="I8" s="8">
        <v>0.26600000000000001</v>
      </c>
      <c r="J8" s="8">
        <v>-0.44900000000000001</v>
      </c>
      <c r="K8" s="25" t="s">
        <v>734</v>
      </c>
      <c r="L8" s="85" t="str">
        <f t="shared" si="3"/>
        <v>Yes</v>
      </c>
    </row>
    <row r="9" spans="1:12" x14ac:dyDescent="0.25">
      <c r="A9" s="116" t="s">
        <v>88</v>
      </c>
      <c r="B9" s="25" t="s">
        <v>213</v>
      </c>
      <c r="C9" s="1">
        <v>21452.77</v>
      </c>
      <c r="D9" s="7" t="str">
        <f t="shared" si="0"/>
        <v>N/A</v>
      </c>
      <c r="E9" s="1">
        <v>22122.43</v>
      </c>
      <c r="F9" s="7" t="str">
        <f t="shared" si="1"/>
        <v>N/A</v>
      </c>
      <c r="G9" s="1">
        <v>23663.98</v>
      </c>
      <c r="H9" s="7" t="str">
        <f t="shared" si="2"/>
        <v>N/A</v>
      </c>
      <c r="I9" s="8">
        <v>3.1219999999999999</v>
      </c>
      <c r="J9" s="8">
        <v>6.968</v>
      </c>
      <c r="K9" s="25" t="s">
        <v>734</v>
      </c>
      <c r="L9" s="85" t="str">
        <f t="shared" si="3"/>
        <v>Yes</v>
      </c>
    </row>
    <row r="10" spans="1:12" x14ac:dyDescent="0.25">
      <c r="A10" s="116" t="s">
        <v>1386</v>
      </c>
      <c r="B10" s="21" t="s">
        <v>213</v>
      </c>
      <c r="C10" s="4">
        <v>1.6102516545000001</v>
      </c>
      <c r="D10" s="7" t="str">
        <f t="shared" si="0"/>
        <v>N/A</v>
      </c>
      <c r="E10" s="4">
        <v>2.6948710518999999</v>
      </c>
      <c r="F10" s="7" t="str">
        <f t="shared" si="1"/>
        <v>N/A</v>
      </c>
      <c r="G10" s="4">
        <v>4.5177426918999997</v>
      </c>
      <c r="H10" s="7" t="str">
        <f t="shared" si="2"/>
        <v>N/A</v>
      </c>
      <c r="I10" s="8">
        <v>67.36</v>
      </c>
      <c r="J10" s="8">
        <v>67.64</v>
      </c>
      <c r="K10" s="25" t="s">
        <v>734</v>
      </c>
      <c r="L10" s="85" t="str">
        <f t="shared" si="3"/>
        <v>No</v>
      </c>
    </row>
    <row r="11" spans="1:12" x14ac:dyDescent="0.25">
      <c r="A11" s="116" t="s">
        <v>1387</v>
      </c>
      <c r="B11" s="21" t="s">
        <v>213</v>
      </c>
      <c r="C11" s="4">
        <v>1.5723137883</v>
      </c>
      <c r="D11" s="7" t="str">
        <f t="shared" si="0"/>
        <v>N/A</v>
      </c>
      <c r="E11" s="4">
        <v>0.60437968289999999</v>
      </c>
      <c r="F11" s="7" t="str">
        <f t="shared" si="1"/>
        <v>N/A</v>
      </c>
      <c r="G11" s="4">
        <v>0.4767859934</v>
      </c>
      <c r="H11" s="7" t="str">
        <f t="shared" si="2"/>
        <v>N/A</v>
      </c>
      <c r="I11" s="8">
        <v>-61.6</v>
      </c>
      <c r="J11" s="8">
        <v>-21.1</v>
      </c>
      <c r="K11" s="25" t="s">
        <v>734</v>
      </c>
      <c r="L11" s="85" t="str">
        <f t="shared" si="3"/>
        <v>Yes</v>
      </c>
    </row>
    <row r="12" spans="1:12" x14ac:dyDescent="0.25">
      <c r="A12" s="116" t="s">
        <v>1388</v>
      </c>
      <c r="B12" s="21" t="s">
        <v>213</v>
      </c>
      <c r="C12" s="4">
        <v>57.872107237999998</v>
      </c>
      <c r="D12" s="7" t="str">
        <f t="shared" si="0"/>
        <v>N/A</v>
      </c>
      <c r="E12" s="4">
        <v>59.916380345</v>
      </c>
      <c r="F12" s="7" t="str">
        <f t="shared" si="1"/>
        <v>N/A</v>
      </c>
      <c r="G12" s="4">
        <v>57.186962639000001</v>
      </c>
      <c r="H12" s="7" t="str">
        <f t="shared" si="2"/>
        <v>N/A</v>
      </c>
      <c r="I12" s="8">
        <v>3.532</v>
      </c>
      <c r="J12" s="8">
        <v>-4.5599999999999996</v>
      </c>
      <c r="K12" s="25" t="s">
        <v>734</v>
      </c>
      <c r="L12" s="85" t="str">
        <f t="shared" si="3"/>
        <v>Yes</v>
      </c>
    </row>
    <row r="13" spans="1:12" x14ac:dyDescent="0.25">
      <c r="A13" s="116" t="s">
        <v>1389</v>
      </c>
      <c r="B13" s="21" t="s">
        <v>213</v>
      </c>
      <c r="C13" s="4">
        <v>2.2046115583999999</v>
      </c>
      <c r="D13" s="7" t="str">
        <f t="shared" si="0"/>
        <v>N/A</v>
      </c>
      <c r="E13" s="4">
        <v>0.75754439709999999</v>
      </c>
      <c r="F13" s="7" t="str">
        <f t="shared" si="1"/>
        <v>N/A</v>
      </c>
      <c r="G13" s="4">
        <v>0.78552446460000003</v>
      </c>
      <c r="H13" s="7" t="str">
        <f t="shared" si="2"/>
        <v>N/A</v>
      </c>
      <c r="I13" s="8">
        <v>-65.599999999999994</v>
      </c>
      <c r="J13" s="8">
        <v>3.694</v>
      </c>
      <c r="K13" s="25" t="s">
        <v>734</v>
      </c>
      <c r="L13" s="85" t="str">
        <f t="shared" si="3"/>
        <v>Yes</v>
      </c>
    </row>
    <row r="14" spans="1:12" x14ac:dyDescent="0.25">
      <c r="A14" s="116" t="s">
        <v>1390</v>
      </c>
      <c r="B14" s="21" t="s">
        <v>213</v>
      </c>
      <c r="C14" s="4">
        <v>3.2921637229999998</v>
      </c>
      <c r="D14" s="7" t="str">
        <f t="shared" si="0"/>
        <v>N/A</v>
      </c>
      <c r="E14" s="4">
        <v>3.7711636379</v>
      </c>
      <c r="F14" s="7" t="str">
        <f t="shared" si="1"/>
        <v>N/A</v>
      </c>
      <c r="G14" s="4">
        <v>5.3345318117999998</v>
      </c>
      <c r="H14" s="7" t="str">
        <f t="shared" si="2"/>
        <v>N/A</v>
      </c>
      <c r="I14" s="8">
        <v>14.55</v>
      </c>
      <c r="J14" s="8">
        <v>41.46</v>
      </c>
      <c r="K14" s="25" t="s">
        <v>734</v>
      </c>
      <c r="L14" s="85" t="str">
        <f t="shared" si="3"/>
        <v>No</v>
      </c>
    </row>
    <row r="15" spans="1:12" x14ac:dyDescent="0.25">
      <c r="A15" s="116" t="s">
        <v>1391</v>
      </c>
      <c r="B15" s="21" t="s">
        <v>213</v>
      </c>
      <c r="C15" s="4">
        <v>0</v>
      </c>
      <c r="D15" s="7" t="str">
        <f t="shared" si="0"/>
        <v>N/A</v>
      </c>
      <c r="E15" s="4">
        <v>0</v>
      </c>
      <c r="F15" s="7" t="str">
        <f t="shared" si="1"/>
        <v>N/A</v>
      </c>
      <c r="G15" s="4">
        <v>0</v>
      </c>
      <c r="H15" s="7" t="str">
        <f t="shared" si="2"/>
        <v>N/A</v>
      </c>
      <c r="I15" s="8" t="s">
        <v>1750</v>
      </c>
      <c r="J15" s="8" t="s">
        <v>1750</v>
      </c>
      <c r="K15" s="25" t="s">
        <v>734</v>
      </c>
      <c r="L15" s="85" t="str">
        <f t="shared" si="3"/>
        <v>N/A</v>
      </c>
    </row>
    <row r="16" spans="1:12" x14ac:dyDescent="0.25">
      <c r="A16" s="116" t="s">
        <v>1392</v>
      </c>
      <c r="B16" s="21" t="s">
        <v>213</v>
      </c>
      <c r="C16" s="4">
        <v>1.3109640433</v>
      </c>
      <c r="D16" s="7" t="str">
        <f t="shared" si="0"/>
        <v>N/A</v>
      </c>
      <c r="E16" s="4">
        <v>0.65819431220000002</v>
      </c>
      <c r="F16" s="7" t="str">
        <f t="shared" si="1"/>
        <v>N/A</v>
      </c>
      <c r="G16" s="4">
        <v>0.59793653270000002</v>
      </c>
      <c r="H16" s="7" t="str">
        <f t="shared" si="2"/>
        <v>N/A</v>
      </c>
      <c r="I16" s="8">
        <v>-49.8</v>
      </c>
      <c r="J16" s="8">
        <v>-9.16</v>
      </c>
      <c r="K16" s="25" t="s">
        <v>734</v>
      </c>
      <c r="L16" s="85" t="str">
        <f t="shared" si="3"/>
        <v>Yes</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30.325001054000001</v>
      </c>
      <c r="D18" s="7" t="str">
        <f t="shared" si="0"/>
        <v>N/A</v>
      </c>
      <c r="E18" s="4">
        <v>31.013784823999998</v>
      </c>
      <c r="F18" s="7" t="str">
        <f t="shared" si="1"/>
        <v>N/A</v>
      </c>
      <c r="G18" s="4">
        <v>30.365796466999999</v>
      </c>
      <c r="H18" s="7" t="str">
        <f t="shared" si="2"/>
        <v>N/A</v>
      </c>
      <c r="I18" s="8">
        <v>2.2709999999999999</v>
      </c>
      <c r="J18" s="8">
        <v>-2.09</v>
      </c>
      <c r="K18" s="25" t="s">
        <v>734</v>
      </c>
      <c r="L18" s="85" t="str">
        <f t="shared" si="3"/>
        <v>Yes</v>
      </c>
    </row>
    <row r="19" spans="1:12" x14ac:dyDescent="0.25">
      <c r="A19" s="116" t="s">
        <v>1395</v>
      </c>
      <c r="B19" s="21" t="s">
        <v>213</v>
      </c>
      <c r="C19" s="4">
        <v>1.8125869408999999</v>
      </c>
      <c r="D19" s="7" t="str">
        <f t="shared" si="0"/>
        <v>N/A</v>
      </c>
      <c r="E19" s="4">
        <v>0.58368174859999999</v>
      </c>
      <c r="F19" s="7" t="str">
        <f t="shared" si="1"/>
        <v>N/A</v>
      </c>
      <c r="G19" s="4">
        <v>0.7347193997</v>
      </c>
      <c r="H19" s="7" t="str">
        <f t="shared" si="2"/>
        <v>N/A</v>
      </c>
      <c r="I19" s="8">
        <v>-67.8</v>
      </c>
      <c r="J19" s="8">
        <v>25.88</v>
      </c>
      <c r="K19" s="25" t="s">
        <v>734</v>
      </c>
      <c r="L19" s="85" t="str">
        <f t="shared" si="3"/>
        <v>Yes</v>
      </c>
    </row>
    <row r="20" spans="1:12" x14ac:dyDescent="0.25">
      <c r="A20" s="108" t="s">
        <v>958</v>
      </c>
      <c r="B20" s="21" t="s">
        <v>213</v>
      </c>
      <c r="C20" s="4">
        <v>93.099523669000007</v>
      </c>
      <c r="D20" s="7" t="str">
        <f t="shared" si="0"/>
        <v>N/A</v>
      </c>
      <c r="E20" s="4">
        <v>97.396199859000006</v>
      </c>
      <c r="F20" s="7" t="str">
        <f t="shared" si="1"/>
        <v>N/A</v>
      </c>
      <c r="G20" s="4">
        <v>97.405033610000004</v>
      </c>
      <c r="H20" s="7" t="str">
        <f t="shared" si="2"/>
        <v>N/A</v>
      </c>
      <c r="I20" s="8">
        <v>4.6150000000000002</v>
      </c>
      <c r="J20" s="8">
        <v>9.1000000000000004E-3</v>
      </c>
      <c r="K20" s="25" t="s">
        <v>734</v>
      </c>
      <c r="L20" s="85" t="str">
        <f t="shared" si="3"/>
        <v>Yes</v>
      </c>
    </row>
    <row r="21" spans="1:12" x14ac:dyDescent="0.25">
      <c r="A21" s="108" t="s">
        <v>959</v>
      </c>
      <c r="B21" s="21" t="s">
        <v>213</v>
      </c>
      <c r="C21" s="4">
        <v>5.08788939</v>
      </c>
      <c r="D21" s="7" t="str">
        <f t="shared" si="0"/>
        <v>N/A</v>
      </c>
      <c r="E21" s="4">
        <v>2.0201183922000001</v>
      </c>
      <c r="F21" s="7" t="str">
        <f t="shared" si="1"/>
        <v>N/A</v>
      </c>
      <c r="G21" s="4">
        <v>1.8602469908000001</v>
      </c>
      <c r="H21" s="7" t="str">
        <f t="shared" si="2"/>
        <v>N/A</v>
      </c>
      <c r="I21" s="8">
        <v>-60.3</v>
      </c>
      <c r="J21" s="8">
        <v>-7.91</v>
      </c>
      <c r="K21" s="25" t="s">
        <v>734</v>
      </c>
      <c r="L21" s="85" t="str">
        <f t="shared" si="3"/>
        <v>Yes</v>
      </c>
    </row>
    <row r="22" spans="1:12" x14ac:dyDescent="0.25">
      <c r="A22" s="84" t="s">
        <v>1689</v>
      </c>
      <c r="B22" s="21" t="s">
        <v>213</v>
      </c>
      <c r="C22" s="22">
        <v>10792</v>
      </c>
      <c r="D22" s="7" t="str">
        <f t="shared" si="0"/>
        <v>N/A</v>
      </c>
      <c r="E22" s="22">
        <v>11084</v>
      </c>
      <c r="F22" s="7" t="str">
        <f t="shared" si="1"/>
        <v>N/A</v>
      </c>
      <c r="G22" s="22">
        <v>9986</v>
      </c>
      <c r="H22" s="7" t="str">
        <f t="shared" si="2"/>
        <v>N/A</v>
      </c>
      <c r="I22" s="8">
        <v>2.706</v>
      </c>
      <c r="J22" s="8">
        <v>-9.91</v>
      </c>
      <c r="K22" s="25" t="s">
        <v>734</v>
      </c>
      <c r="L22" s="85" t="str">
        <f t="shared" si="3"/>
        <v>Yes</v>
      </c>
    </row>
    <row r="23" spans="1:12" x14ac:dyDescent="0.25">
      <c r="A23" s="84" t="s">
        <v>974</v>
      </c>
      <c r="B23" s="21" t="s">
        <v>213</v>
      </c>
      <c r="C23" s="22">
        <v>2546</v>
      </c>
      <c r="D23" s="7" t="str">
        <f t="shared" si="0"/>
        <v>N/A</v>
      </c>
      <c r="E23" s="22">
        <v>2621</v>
      </c>
      <c r="F23" s="7" t="str">
        <f t="shared" si="1"/>
        <v>N/A</v>
      </c>
      <c r="G23" s="22">
        <v>1089</v>
      </c>
      <c r="H23" s="7" t="str">
        <f t="shared" si="2"/>
        <v>N/A</v>
      </c>
      <c r="I23" s="8">
        <v>2.9460000000000002</v>
      </c>
      <c r="J23" s="8">
        <v>-58.5</v>
      </c>
      <c r="K23" s="25" t="s">
        <v>734</v>
      </c>
      <c r="L23" s="85" t="str">
        <f t="shared" si="3"/>
        <v>No</v>
      </c>
    </row>
    <row r="24" spans="1:12" x14ac:dyDescent="0.25">
      <c r="A24" s="84" t="s">
        <v>975</v>
      </c>
      <c r="B24" s="21" t="s">
        <v>213</v>
      </c>
      <c r="C24" s="22">
        <v>3627</v>
      </c>
      <c r="D24" s="7" t="str">
        <f t="shared" si="0"/>
        <v>N/A</v>
      </c>
      <c r="E24" s="22">
        <v>3902</v>
      </c>
      <c r="F24" s="7" t="str">
        <f t="shared" si="1"/>
        <v>N/A</v>
      </c>
      <c r="G24" s="22">
        <v>4254</v>
      </c>
      <c r="H24" s="7" t="str">
        <f t="shared" si="2"/>
        <v>N/A</v>
      </c>
      <c r="I24" s="8">
        <v>7.5819999999999999</v>
      </c>
      <c r="J24" s="8">
        <v>9.0210000000000008</v>
      </c>
      <c r="K24" s="25" t="s">
        <v>734</v>
      </c>
      <c r="L24" s="85" t="str">
        <f t="shared" si="3"/>
        <v>Yes</v>
      </c>
    </row>
    <row r="25" spans="1:12" x14ac:dyDescent="0.25">
      <c r="A25" s="84" t="s">
        <v>976</v>
      </c>
      <c r="B25" s="21" t="s">
        <v>213</v>
      </c>
      <c r="C25" s="22">
        <v>209</v>
      </c>
      <c r="D25" s="7" t="str">
        <f t="shared" si="0"/>
        <v>N/A</v>
      </c>
      <c r="E25" s="22">
        <v>102</v>
      </c>
      <c r="F25" s="7" t="str">
        <f t="shared" si="1"/>
        <v>N/A</v>
      </c>
      <c r="G25" s="22">
        <v>632</v>
      </c>
      <c r="H25" s="7" t="str">
        <f t="shared" si="2"/>
        <v>N/A</v>
      </c>
      <c r="I25" s="8">
        <v>-51.2</v>
      </c>
      <c r="J25" s="8">
        <v>519.6</v>
      </c>
      <c r="K25" s="25" t="s">
        <v>734</v>
      </c>
      <c r="L25" s="85" t="str">
        <f t="shared" si="3"/>
        <v>No</v>
      </c>
    </row>
    <row r="26" spans="1:12" x14ac:dyDescent="0.25">
      <c r="A26" s="84" t="s">
        <v>977</v>
      </c>
      <c r="B26" s="21" t="s">
        <v>213</v>
      </c>
      <c r="C26" s="22">
        <v>3668</v>
      </c>
      <c r="D26" s="7" t="str">
        <f t="shared" si="0"/>
        <v>N/A</v>
      </c>
      <c r="E26" s="22">
        <v>4025</v>
      </c>
      <c r="F26" s="7" t="str">
        <f t="shared" si="1"/>
        <v>N/A</v>
      </c>
      <c r="G26" s="22">
        <v>3760</v>
      </c>
      <c r="H26" s="7" t="str">
        <f t="shared" si="2"/>
        <v>N/A</v>
      </c>
      <c r="I26" s="8">
        <v>9.7330000000000005</v>
      </c>
      <c r="J26" s="8">
        <v>-6.58</v>
      </c>
      <c r="K26" s="25" t="s">
        <v>734</v>
      </c>
      <c r="L26" s="85" t="str">
        <f t="shared" si="3"/>
        <v>Yes</v>
      </c>
    </row>
    <row r="27" spans="1:12" x14ac:dyDescent="0.25">
      <c r="A27" s="84" t="s">
        <v>978</v>
      </c>
      <c r="B27" s="21" t="s">
        <v>213</v>
      </c>
      <c r="C27" s="22">
        <v>742</v>
      </c>
      <c r="D27" s="7" t="str">
        <f t="shared" si="0"/>
        <v>N/A</v>
      </c>
      <c r="E27" s="22">
        <v>434</v>
      </c>
      <c r="F27" s="7" t="str">
        <f t="shared" si="1"/>
        <v>N/A</v>
      </c>
      <c r="G27" s="22">
        <v>251</v>
      </c>
      <c r="H27" s="7" t="str">
        <f t="shared" si="2"/>
        <v>N/A</v>
      </c>
      <c r="I27" s="8">
        <v>-41.5</v>
      </c>
      <c r="J27" s="8">
        <v>-42.2</v>
      </c>
      <c r="K27" s="25" t="s">
        <v>734</v>
      </c>
      <c r="L27" s="85" t="str">
        <f t="shared" si="3"/>
        <v>No</v>
      </c>
    </row>
    <row r="28" spans="1:12" x14ac:dyDescent="0.25">
      <c r="A28" s="84" t="s">
        <v>103</v>
      </c>
      <c r="B28" s="21" t="s">
        <v>213</v>
      </c>
      <c r="C28" s="22">
        <v>12544</v>
      </c>
      <c r="D28" s="7" t="str">
        <f t="shared" si="0"/>
        <v>N/A</v>
      </c>
      <c r="E28" s="22">
        <v>12344</v>
      </c>
      <c r="F28" s="7" t="str">
        <f t="shared" si="1"/>
        <v>N/A</v>
      </c>
      <c r="G28" s="22">
        <v>14026</v>
      </c>
      <c r="H28" s="7" t="str">
        <f t="shared" si="2"/>
        <v>N/A</v>
      </c>
      <c r="I28" s="8">
        <v>-1.59</v>
      </c>
      <c r="J28" s="8">
        <v>13.63</v>
      </c>
      <c r="K28" s="25" t="s">
        <v>734</v>
      </c>
      <c r="L28" s="85" t="str">
        <f t="shared" si="3"/>
        <v>Yes</v>
      </c>
    </row>
    <row r="29" spans="1:12" x14ac:dyDescent="0.25">
      <c r="A29" s="84" t="s">
        <v>979</v>
      </c>
      <c r="B29" s="21" t="s">
        <v>213</v>
      </c>
      <c r="C29" s="22">
        <v>5122</v>
      </c>
      <c r="D29" s="7" t="str">
        <f t="shared" si="0"/>
        <v>N/A</v>
      </c>
      <c r="E29" s="22">
        <v>5097</v>
      </c>
      <c r="F29" s="7" t="str">
        <f t="shared" si="1"/>
        <v>N/A</v>
      </c>
      <c r="G29" s="22">
        <v>6645</v>
      </c>
      <c r="H29" s="7" t="str">
        <f t="shared" si="2"/>
        <v>N/A</v>
      </c>
      <c r="I29" s="8">
        <v>-0.48799999999999999</v>
      </c>
      <c r="J29" s="8">
        <v>30.37</v>
      </c>
      <c r="K29" s="25" t="s">
        <v>734</v>
      </c>
      <c r="L29" s="85" t="str">
        <f t="shared" si="3"/>
        <v>No</v>
      </c>
    </row>
    <row r="30" spans="1:12" x14ac:dyDescent="0.25">
      <c r="A30" s="84" t="s">
        <v>980</v>
      </c>
      <c r="B30" s="21" t="s">
        <v>213</v>
      </c>
      <c r="C30" s="22">
        <v>4786</v>
      </c>
      <c r="D30" s="7" t="str">
        <f t="shared" si="0"/>
        <v>N/A</v>
      </c>
      <c r="E30" s="22">
        <v>4950</v>
      </c>
      <c r="F30" s="7" t="str">
        <f t="shared" si="1"/>
        <v>N/A</v>
      </c>
      <c r="G30" s="22">
        <v>5317</v>
      </c>
      <c r="H30" s="7" t="str">
        <f t="shared" si="2"/>
        <v>N/A</v>
      </c>
      <c r="I30" s="8">
        <v>3.427</v>
      </c>
      <c r="J30" s="8">
        <v>7.4139999999999997</v>
      </c>
      <c r="K30" s="25" t="s">
        <v>734</v>
      </c>
      <c r="L30" s="85" t="str">
        <f t="shared" si="3"/>
        <v>Yes</v>
      </c>
    </row>
    <row r="31" spans="1:12" x14ac:dyDescent="0.25">
      <c r="A31" s="84" t="s">
        <v>981</v>
      </c>
      <c r="B31" s="21" t="s">
        <v>213</v>
      </c>
      <c r="C31" s="22">
        <v>268</v>
      </c>
      <c r="D31" s="7" t="str">
        <f t="shared" si="0"/>
        <v>N/A</v>
      </c>
      <c r="E31" s="22">
        <v>101</v>
      </c>
      <c r="F31" s="7" t="str">
        <f t="shared" si="1"/>
        <v>N/A</v>
      </c>
      <c r="G31" s="22">
        <v>11</v>
      </c>
      <c r="H31" s="7" t="str">
        <f t="shared" si="2"/>
        <v>N/A</v>
      </c>
      <c r="I31" s="8">
        <v>-62.3</v>
      </c>
      <c r="J31" s="8">
        <v>-93.1</v>
      </c>
      <c r="K31" s="25" t="s">
        <v>734</v>
      </c>
      <c r="L31" s="85" t="str">
        <f t="shared" si="3"/>
        <v>No</v>
      </c>
    </row>
    <row r="32" spans="1:12" x14ac:dyDescent="0.25">
      <c r="A32" s="84" t="s">
        <v>982</v>
      </c>
      <c r="B32" s="21" t="s">
        <v>213</v>
      </c>
      <c r="C32" s="22">
        <v>1891</v>
      </c>
      <c r="D32" s="7" t="str">
        <f t="shared" si="0"/>
        <v>N/A</v>
      </c>
      <c r="E32" s="22">
        <v>1975</v>
      </c>
      <c r="F32" s="7" t="str">
        <f t="shared" si="1"/>
        <v>N/A</v>
      </c>
      <c r="G32" s="22">
        <v>2050</v>
      </c>
      <c r="H32" s="7" t="str">
        <f t="shared" si="2"/>
        <v>N/A</v>
      </c>
      <c r="I32" s="8">
        <v>4.4420000000000002</v>
      </c>
      <c r="J32" s="8">
        <v>3.7970000000000002</v>
      </c>
      <c r="K32" s="25" t="s">
        <v>734</v>
      </c>
      <c r="L32" s="85" t="str">
        <f t="shared" si="3"/>
        <v>Yes</v>
      </c>
    </row>
    <row r="33" spans="1:12" x14ac:dyDescent="0.25">
      <c r="A33" s="84" t="s">
        <v>983</v>
      </c>
      <c r="B33" s="21" t="s">
        <v>213</v>
      </c>
      <c r="C33" s="22">
        <v>477</v>
      </c>
      <c r="D33" s="7" t="str">
        <f t="shared" si="0"/>
        <v>N/A</v>
      </c>
      <c r="E33" s="22">
        <v>221</v>
      </c>
      <c r="F33" s="7" t="str">
        <f t="shared" si="1"/>
        <v>N/A</v>
      </c>
      <c r="G33" s="22">
        <v>11</v>
      </c>
      <c r="H33" s="7" t="str">
        <f t="shared" si="2"/>
        <v>N/A</v>
      </c>
      <c r="I33" s="8">
        <v>-53.7</v>
      </c>
      <c r="J33" s="8">
        <v>-96.8</v>
      </c>
      <c r="K33" s="25" t="s">
        <v>734</v>
      </c>
      <c r="L33" s="85" t="str">
        <f t="shared" si="3"/>
        <v>No</v>
      </c>
    </row>
    <row r="34" spans="1:12" x14ac:dyDescent="0.25">
      <c r="A34" s="142" t="s">
        <v>84</v>
      </c>
      <c r="B34" s="21" t="s">
        <v>213</v>
      </c>
      <c r="C34" s="26">
        <v>364936104</v>
      </c>
      <c r="D34" s="7" t="str">
        <f t="shared" si="0"/>
        <v>N/A</v>
      </c>
      <c r="E34" s="26">
        <v>376707024</v>
      </c>
      <c r="F34" s="7" t="str">
        <f t="shared" si="1"/>
        <v>N/A</v>
      </c>
      <c r="G34" s="26">
        <v>421316822</v>
      </c>
      <c r="H34" s="7" t="str">
        <f t="shared" si="2"/>
        <v>N/A</v>
      </c>
      <c r="I34" s="8">
        <v>3.2250000000000001</v>
      </c>
      <c r="J34" s="8">
        <v>11.84</v>
      </c>
      <c r="K34" s="25" t="s">
        <v>734</v>
      </c>
      <c r="L34" s="85" t="str">
        <f t="shared" si="3"/>
        <v>Yes</v>
      </c>
    </row>
    <row r="35" spans="1:12" x14ac:dyDescent="0.25">
      <c r="A35" s="142" t="s">
        <v>1396</v>
      </c>
      <c r="B35" s="21" t="s">
        <v>213</v>
      </c>
      <c r="C35" s="26">
        <v>15383.218986</v>
      </c>
      <c r="D35" s="7" t="str">
        <f t="shared" si="0"/>
        <v>N/A</v>
      </c>
      <c r="E35" s="26">
        <v>15594.114501</v>
      </c>
      <c r="F35" s="7" t="str">
        <f t="shared" si="1"/>
        <v>N/A</v>
      </c>
      <c r="G35" s="26">
        <v>16465.406519</v>
      </c>
      <c r="H35" s="7" t="str">
        <f t="shared" si="2"/>
        <v>N/A</v>
      </c>
      <c r="I35" s="8">
        <v>1.371</v>
      </c>
      <c r="J35" s="8">
        <v>5.5869999999999997</v>
      </c>
      <c r="K35" s="25" t="s">
        <v>734</v>
      </c>
      <c r="L35" s="85" t="str">
        <f t="shared" si="3"/>
        <v>Yes</v>
      </c>
    </row>
    <row r="36" spans="1:12" x14ac:dyDescent="0.25">
      <c r="A36" s="142" t="s">
        <v>1397</v>
      </c>
      <c r="B36" s="21" t="s">
        <v>213</v>
      </c>
      <c r="C36" s="26">
        <v>16238.869043000001</v>
      </c>
      <c r="D36" s="7" t="str">
        <f t="shared" si="0"/>
        <v>N/A</v>
      </c>
      <c r="E36" s="26">
        <v>16417.826280000001</v>
      </c>
      <c r="F36" s="7" t="str">
        <f t="shared" si="1"/>
        <v>N/A</v>
      </c>
      <c r="G36" s="26">
        <v>17413.383839999999</v>
      </c>
      <c r="H36" s="7" t="str">
        <f t="shared" si="2"/>
        <v>N/A</v>
      </c>
      <c r="I36" s="8">
        <v>1.1020000000000001</v>
      </c>
      <c r="J36" s="8">
        <v>6.0640000000000001</v>
      </c>
      <c r="K36" s="25" t="s">
        <v>734</v>
      </c>
      <c r="L36" s="85" t="str">
        <f t="shared" si="3"/>
        <v>Yes</v>
      </c>
    </row>
    <row r="37" spans="1:12" x14ac:dyDescent="0.25">
      <c r="A37" s="116" t="s">
        <v>107</v>
      </c>
      <c r="B37" s="21" t="s">
        <v>213</v>
      </c>
      <c r="C37" s="26">
        <v>51235</v>
      </c>
      <c r="D37" s="7" t="str">
        <f t="shared" si="0"/>
        <v>N/A</v>
      </c>
      <c r="E37" s="26">
        <v>59345</v>
      </c>
      <c r="F37" s="7" t="str">
        <f t="shared" si="1"/>
        <v>N/A</v>
      </c>
      <c r="G37" s="26">
        <v>69475</v>
      </c>
      <c r="H37" s="7" t="str">
        <f t="shared" si="2"/>
        <v>N/A</v>
      </c>
      <c r="I37" s="8">
        <v>15.83</v>
      </c>
      <c r="J37" s="8">
        <v>17.07</v>
      </c>
      <c r="K37" s="25" t="s">
        <v>734</v>
      </c>
      <c r="L37" s="85" t="str">
        <f t="shared" si="3"/>
        <v>Yes</v>
      </c>
    </row>
    <row r="38" spans="1:12" x14ac:dyDescent="0.25">
      <c r="A38" s="142" t="s">
        <v>158</v>
      </c>
      <c r="B38" s="25" t="s">
        <v>217</v>
      </c>
      <c r="C38" s="1">
        <v>0</v>
      </c>
      <c r="D38" s="7" t="str">
        <f>IF($B38="N/A","N/A",IF(C38&gt;0,"No",IF(C38&lt;0,"No","Yes")))</f>
        <v>Yes</v>
      </c>
      <c r="E38" s="1">
        <v>0</v>
      </c>
      <c r="F38" s="7" t="str">
        <f>IF($B38="N/A","N/A",IF(E38&gt;0,"No",IF(E38&lt;0,"No","Yes")))</f>
        <v>Yes</v>
      </c>
      <c r="G38" s="1">
        <v>0</v>
      </c>
      <c r="H38" s="7" t="str">
        <f>IF($B38="N/A","N/A",IF(G38&gt;0,"No",IF(G38&lt;0,"No","Yes")))</f>
        <v>Yes</v>
      </c>
      <c r="I38" s="8" t="s">
        <v>1750</v>
      </c>
      <c r="J38" s="8" t="s">
        <v>1750</v>
      </c>
      <c r="K38" s="25" t="s">
        <v>734</v>
      </c>
      <c r="L38" s="85" t="str">
        <f t="shared" si="3"/>
        <v>N/A</v>
      </c>
    </row>
    <row r="39" spans="1:12" x14ac:dyDescent="0.25">
      <c r="A39" s="142"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1750</v>
      </c>
      <c r="J39" s="8" t="s">
        <v>1750</v>
      </c>
      <c r="K39" s="25" t="s">
        <v>734</v>
      </c>
      <c r="L39" s="85" t="str">
        <f t="shared" si="3"/>
        <v>N/A</v>
      </c>
    </row>
    <row r="40" spans="1:12" x14ac:dyDescent="0.25">
      <c r="A40" s="142" t="s">
        <v>1276</v>
      </c>
      <c r="B40" s="21" t="s">
        <v>213</v>
      </c>
      <c r="C40" s="26" t="s">
        <v>1750</v>
      </c>
      <c r="D40" s="7" t="str">
        <f t="shared" si="4"/>
        <v>N/A</v>
      </c>
      <c r="E40" s="26" t="s">
        <v>1750</v>
      </c>
      <c r="F40" s="7" t="str">
        <f t="shared" si="5"/>
        <v>N/A</v>
      </c>
      <c r="G40" s="26" t="s">
        <v>1750</v>
      </c>
      <c r="H40" s="7" t="str">
        <f t="shared" si="6"/>
        <v>N/A</v>
      </c>
      <c r="I40" s="8" t="s">
        <v>1750</v>
      </c>
      <c r="J40" s="8" t="s">
        <v>1750</v>
      </c>
      <c r="K40" s="25" t="s">
        <v>734</v>
      </c>
      <c r="L40" s="85" t="str">
        <f>IF(J40="Div by 0", "N/A", IF(OR(J40="N/A",K40="N/A"),"N/A", IF(J40&gt;VALUE(MID(K40,1,2)), "No", IF(J40&lt;-1*VALUE(MID(K40,1,2)), "No", "Yes"))))</f>
        <v>N/A</v>
      </c>
    </row>
    <row r="41" spans="1:12" x14ac:dyDescent="0.25">
      <c r="A41" s="84" t="s">
        <v>1398</v>
      </c>
      <c r="B41" s="21" t="s">
        <v>213</v>
      </c>
      <c r="C41" s="26">
        <v>18466.909377</v>
      </c>
      <c r="D41" s="7" t="str">
        <f t="shared" ref="D41:D52" si="7">IF($B41="N/A","N/A",IF(C41&gt;10,"No",IF(C41&lt;-10,"No","Yes")))</f>
        <v>N/A</v>
      </c>
      <c r="E41" s="26">
        <v>18664.712920000002</v>
      </c>
      <c r="F41" s="7" t="str">
        <f t="shared" ref="F41:F52" si="8">IF($B41="N/A","N/A",IF(E41&gt;10,"No",IF(E41&lt;-10,"No","Yes")))</f>
        <v>N/A</v>
      </c>
      <c r="G41" s="26">
        <v>19454.984278</v>
      </c>
      <c r="H41" s="7" t="str">
        <f t="shared" ref="H41:H52" si="9">IF($B41="N/A","N/A",IF(G41&gt;10,"No",IF(G41&lt;-10,"No","Yes")))</f>
        <v>N/A</v>
      </c>
      <c r="I41" s="8">
        <v>1.071</v>
      </c>
      <c r="J41" s="8">
        <v>4.234</v>
      </c>
      <c r="K41" s="25" t="s">
        <v>734</v>
      </c>
      <c r="L41" s="85" t="str">
        <f t="shared" ref="L41:L52" si="10">IF(J41="Div by 0", "N/A", IF(K41="N/A","N/A", IF(J41&gt;VALUE(MID(K41,1,2)), "No", IF(J41&lt;-1*VALUE(MID(K41,1,2)), "No", "Yes"))))</f>
        <v>Yes</v>
      </c>
    </row>
    <row r="42" spans="1:12" x14ac:dyDescent="0.25">
      <c r="A42" s="84" t="s">
        <v>1399</v>
      </c>
      <c r="B42" s="21" t="s">
        <v>213</v>
      </c>
      <c r="C42" s="26">
        <v>10235.143362000001</v>
      </c>
      <c r="D42" s="7" t="str">
        <f t="shared" si="7"/>
        <v>N/A</v>
      </c>
      <c r="E42" s="26">
        <v>11040.05227</v>
      </c>
      <c r="F42" s="7" t="str">
        <f t="shared" si="8"/>
        <v>N/A</v>
      </c>
      <c r="G42" s="26">
        <v>10498.657483999999</v>
      </c>
      <c r="H42" s="7" t="str">
        <f t="shared" si="9"/>
        <v>N/A</v>
      </c>
      <c r="I42" s="8">
        <v>7.8639999999999999</v>
      </c>
      <c r="J42" s="8">
        <v>-4.9000000000000004</v>
      </c>
      <c r="K42" s="25" t="s">
        <v>734</v>
      </c>
      <c r="L42" s="85" t="str">
        <f t="shared" si="10"/>
        <v>Yes</v>
      </c>
    </row>
    <row r="43" spans="1:12" x14ac:dyDescent="0.25">
      <c r="A43" s="84" t="s">
        <v>1400</v>
      </c>
      <c r="B43" s="21" t="s">
        <v>213</v>
      </c>
      <c r="C43" s="26">
        <v>3535.3752411999999</v>
      </c>
      <c r="D43" s="7" t="str">
        <f t="shared" si="7"/>
        <v>N/A</v>
      </c>
      <c r="E43" s="26">
        <v>3562.7644798000001</v>
      </c>
      <c r="F43" s="7" t="str">
        <f t="shared" si="8"/>
        <v>N/A</v>
      </c>
      <c r="G43" s="26">
        <v>3955.0220969000002</v>
      </c>
      <c r="H43" s="7" t="str">
        <f t="shared" si="9"/>
        <v>N/A</v>
      </c>
      <c r="I43" s="8">
        <v>0.77470000000000006</v>
      </c>
      <c r="J43" s="8">
        <v>11.01</v>
      </c>
      <c r="K43" s="25" t="s">
        <v>734</v>
      </c>
      <c r="L43" s="85" t="str">
        <f t="shared" si="10"/>
        <v>Yes</v>
      </c>
    </row>
    <row r="44" spans="1:12" x14ac:dyDescent="0.25">
      <c r="A44" s="84" t="s">
        <v>1401</v>
      </c>
      <c r="B44" s="21" t="s">
        <v>213</v>
      </c>
      <c r="C44" s="26">
        <v>2396.2105262999999</v>
      </c>
      <c r="D44" s="7" t="str">
        <f t="shared" si="7"/>
        <v>N/A</v>
      </c>
      <c r="E44" s="26">
        <v>2483.3921568999999</v>
      </c>
      <c r="F44" s="7" t="str">
        <f t="shared" si="8"/>
        <v>N/A</v>
      </c>
      <c r="G44" s="26">
        <v>4660.1139241000001</v>
      </c>
      <c r="H44" s="7" t="str">
        <f t="shared" si="9"/>
        <v>N/A</v>
      </c>
      <c r="I44" s="8">
        <v>3.6379999999999999</v>
      </c>
      <c r="J44" s="8">
        <v>87.65</v>
      </c>
      <c r="K44" s="25" t="s">
        <v>734</v>
      </c>
      <c r="L44" s="85" t="str">
        <f t="shared" si="10"/>
        <v>No</v>
      </c>
    </row>
    <row r="45" spans="1:12" x14ac:dyDescent="0.25">
      <c r="A45" s="84" t="s">
        <v>1402</v>
      </c>
      <c r="B45" s="21" t="s">
        <v>213</v>
      </c>
      <c r="C45" s="26">
        <v>42885.129225999997</v>
      </c>
      <c r="D45" s="7" t="str">
        <f t="shared" si="7"/>
        <v>N/A</v>
      </c>
      <c r="E45" s="26">
        <v>40272.437267000001</v>
      </c>
      <c r="F45" s="7" t="str">
        <f t="shared" si="8"/>
        <v>N/A</v>
      </c>
      <c r="G45" s="26">
        <v>43136.865425999997</v>
      </c>
      <c r="H45" s="7" t="str">
        <f t="shared" si="9"/>
        <v>N/A</v>
      </c>
      <c r="I45" s="8">
        <v>-6.09</v>
      </c>
      <c r="J45" s="8">
        <v>7.1130000000000004</v>
      </c>
      <c r="K45" s="25" t="s">
        <v>734</v>
      </c>
      <c r="L45" s="85" t="str">
        <f t="shared" si="10"/>
        <v>Yes</v>
      </c>
    </row>
    <row r="46" spans="1:12" x14ac:dyDescent="0.25">
      <c r="A46" s="84" t="s">
        <v>1403</v>
      </c>
      <c r="B46" s="21" t="s">
        <v>213</v>
      </c>
      <c r="C46" s="26">
        <v>3517.4433961999998</v>
      </c>
      <c r="D46" s="7" t="str">
        <f t="shared" si="7"/>
        <v>N/A</v>
      </c>
      <c r="E46" s="26">
        <v>3898.4516128999999</v>
      </c>
      <c r="F46" s="7" t="str">
        <f t="shared" si="8"/>
        <v>N/A</v>
      </c>
      <c r="G46" s="26">
        <v>3505.8366534000002</v>
      </c>
      <c r="H46" s="7" t="str">
        <f t="shared" si="9"/>
        <v>N/A</v>
      </c>
      <c r="I46" s="8">
        <v>10.83</v>
      </c>
      <c r="J46" s="8">
        <v>-10.1</v>
      </c>
      <c r="K46" s="25" t="s">
        <v>734</v>
      </c>
      <c r="L46" s="85" t="str">
        <f t="shared" si="10"/>
        <v>Yes</v>
      </c>
    </row>
    <row r="47" spans="1:12" x14ac:dyDescent="0.25">
      <c r="A47" s="84" t="s">
        <v>1404</v>
      </c>
      <c r="B47" s="21" t="s">
        <v>213</v>
      </c>
      <c r="C47" s="26">
        <v>12935.703125</v>
      </c>
      <c r="D47" s="7" t="str">
        <f t="shared" si="7"/>
        <v>N/A</v>
      </c>
      <c r="E47" s="26">
        <v>13300.888367</v>
      </c>
      <c r="F47" s="7" t="str">
        <f t="shared" si="8"/>
        <v>N/A</v>
      </c>
      <c r="G47" s="26">
        <v>15273.664623000001</v>
      </c>
      <c r="H47" s="7" t="str">
        <f t="shared" si="9"/>
        <v>N/A</v>
      </c>
      <c r="I47" s="8">
        <v>2.823</v>
      </c>
      <c r="J47" s="8">
        <v>14.83</v>
      </c>
      <c r="K47" s="25" t="s">
        <v>734</v>
      </c>
      <c r="L47" s="85" t="str">
        <f t="shared" si="10"/>
        <v>Yes</v>
      </c>
    </row>
    <row r="48" spans="1:12" x14ac:dyDescent="0.25">
      <c r="A48" s="84" t="s">
        <v>1405</v>
      </c>
      <c r="B48" s="25" t="s">
        <v>213</v>
      </c>
      <c r="C48" s="10">
        <v>13398.637446000001</v>
      </c>
      <c r="D48" s="7" t="str">
        <f t="shared" si="7"/>
        <v>N/A</v>
      </c>
      <c r="E48" s="10">
        <v>14391.695115</v>
      </c>
      <c r="F48" s="7" t="str">
        <f t="shared" si="8"/>
        <v>N/A</v>
      </c>
      <c r="G48" s="10">
        <v>15969.893754999999</v>
      </c>
      <c r="H48" s="7" t="str">
        <f t="shared" si="9"/>
        <v>N/A</v>
      </c>
      <c r="I48" s="8">
        <v>7.4119999999999999</v>
      </c>
      <c r="J48" s="8">
        <v>10.97</v>
      </c>
      <c r="K48" s="25" t="s">
        <v>734</v>
      </c>
      <c r="L48" s="85" t="str">
        <f t="shared" si="10"/>
        <v>Yes</v>
      </c>
    </row>
    <row r="49" spans="1:12" x14ac:dyDescent="0.25">
      <c r="A49" s="84" t="s">
        <v>1406</v>
      </c>
      <c r="B49" s="25" t="s">
        <v>213</v>
      </c>
      <c r="C49" s="10">
        <v>3866.7618053000001</v>
      </c>
      <c r="D49" s="7" t="str">
        <f t="shared" si="7"/>
        <v>N/A</v>
      </c>
      <c r="E49" s="10">
        <v>4270.5149494999996</v>
      </c>
      <c r="F49" s="7" t="str">
        <f t="shared" si="8"/>
        <v>N/A</v>
      </c>
      <c r="G49" s="10">
        <v>5729.8527365</v>
      </c>
      <c r="H49" s="7" t="str">
        <f t="shared" si="9"/>
        <v>N/A</v>
      </c>
      <c r="I49" s="8">
        <v>10.44</v>
      </c>
      <c r="J49" s="8">
        <v>34.17</v>
      </c>
      <c r="K49" s="25" t="s">
        <v>734</v>
      </c>
      <c r="L49" s="85" t="str">
        <f t="shared" si="10"/>
        <v>No</v>
      </c>
    </row>
    <row r="50" spans="1:12" x14ac:dyDescent="0.25">
      <c r="A50" s="84" t="s">
        <v>1407</v>
      </c>
      <c r="B50" s="25" t="s">
        <v>213</v>
      </c>
      <c r="C50" s="10">
        <v>3515.0298507000002</v>
      </c>
      <c r="D50" s="7" t="str">
        <f t="shared" si="7"/>
        <v>N/A</v>
      </c>
      <c r="E50" s="10">
        <v>5241.8217821999997</v>
      </c>
      <c r="F50" s="7" t="str">
        <f t="shared" si="8"/>
        <v>N/A</v>
      </c>
      <c r="G50" s="10">
        <v>1634.2857143000001</v>
      </c>
      <c r="H50" s="7" t="str">
        <f t="shared" si="9"/>
        <v>N/A</v>
      </c>
      <c r="I50" s="8">
        <v>49.13</v>
      </c>
      <c r="J50" s="8">
        <v>-68.8</v>
      </c>
      <c r="K50" s="25" t="s">
        <v>734</v>
      </c>
      <c r="L50" s="85" t="str">
        <f t="shared" si="10"/>
        <v>No</v>
      </c>
    </row>
    <row r="51" spans="1:12" x14ac:dyDescent="0.25">
      <c r="A51" s="84" t="s">
        <v>1408</v>
      </c>
      <c r="B51" s="25" t="s">
        <v>213</v>
      </c>
      <c r="C51" s="10">
        <v>38283.276573000003</v>
      </c>
      <c r="D51" s="7" t="str">
        <f t="shared" si="7"/>
        <v>N/A</v>
      </c>
      <c r="E51" s="10">
        <v>34443.603543999998</v>
      </c>
      <c r="F51" s="7" t="str">
        <f t="shared" si="8"/>
        <v>N/A</v>
      </c>
      <c r="G51" s="10">
        <v>37854.425366000003</v>
      </c>
      <c r="H51" s="7" t="str">
        <f t="shared" si="9"/>
        <v>N/A</v>
      </c>
      <c r="I51" s="8">
        <v>-10</v>
      </c>
      <c r="J51" s="8">
        <v>9.9030000000000005</v>
      </c>
      <c r="K51" s="25" t="s">
        <v>734</v>
      </c>
      <c r="L51" s="85" t="str">
        <f t="shared" si="10"/>
        <v>Yes</v>
      </c>
    </row>
    <row r="52" spans="1:12" x14ac:dyDescent="0.25">
      <c r="A52" s="84" t="s">
        <v>1409</v>
      </c>
      <c r="B52" s="25" t="s">
        <v>213</v>
      </c>
      <c r="C52" s="10">
        <v>3764.3878407000002</v>
      </c>
      <c r="D52" s="7" t="str">
        <f t="shared" si="7"/>
        <v>N/A</v>
      </c>
      <c r="E52" s="10">
        <v>5145.2760181000003</v>
      </c>
      <c r="F52" s="7" t="str">
        <f t="shared" si="8"/>
        <v>N/A</v>
      </c>
      <c r="G52" s="10">
        <v>4262.4285713999998</v>
      </c>
      <c r="H52" s="7" t="str">
        <f t="shared" si="9"/>
        <v>N/A</v>
      </c>
      <c r="I52" s="8">
        <v>36.68</v>
      </c>
      <c r="J52" s="8">
        <v>-17.2</v>
      </c>
      <c r="K52" s="25" t="s">
        <v>734</v>
      </c>
      <c r="L52" s="85" t="str">
        <f t="shared" si="10"/>
        <v>Yes</v>
      </c>
    </row>
    <row r="53" spans="1:12" x14ac:dyDescent="0.25">
      <c r="A53" s="142" t="s">
        <v>1583</v>
      </c>
      <c r="B53" s="21" t="s">
        <v>213</v>
      </c>
      <c r="C53" s="26">
        <v>9633778</v>
      </c>
      <c r="D53" s="7" t="str">
        <f t="shared" ref="D53:D122" si="11">IF($B53="N/A","N/A",IF(C53&gt;10,"No",IF(C53&lt;-10,"No","Yes")))</f>
        <v>N/A</v>
      </c>
      <c r="E53" s="26">
        <v>12348937</v>
      </c>
      <c r="F53" s="7" t="str">
        <f t="shared" ref="F53:F122" si="12">IF($B53="N/A","N/A",IF(E53&gt;10,"No",IF(E53&lt;-10,"No","Yes")))</f>
        <v>N/A</v>
      </c>
      <c r="G53" s="26">
        <v>12905158</v>
      </c>
      <c r="H53" s="7" t="str">
        <f t="shared" ref="H53:H122" si="13">IF($B53="N/A","N/A",IF(G53&gt;10,"No",IF(G53&lt;-10,"No","Yes")))</f>
        <v>N/A</v>
      </c>
      <c r="I53" s="8">
        <v>28.18</v>
      </c>
      <c r="J53" s="8">
        <v>4.5039999999999996</v>
      </c>
      <c r="K53" s="25" t="s">
        <v>734</v>
      </c>
      <c r="L53" s="85" t="str">
        <f t="shared" ref="L53:L113" si="14">IF(J53="Div by 0", "N/A", IF(K53="N/A","N/A", IF(J53&gt;VALUE(MID(K53,1,2)), "No", IF(J53&lt;-1*VALUE(MID(K53,1,2)), "No", "Yes"))))</f>
        <v>Yes</v>
      </c>
    </row>
    <row r="54" spans="1:12" x14ac:dyDescent="0.25">
      <c r="A54" s="142" t="s">
        <v>595</v>
      </c>
      <c r="B54" s="21" t="s">
        <v>213</v>
      </c>
      <c r="C54" s="22">
        <v>3477</v>
      </c>
      <c r="D54" s="7" t="str">
        <f t="shared" si="11"/>
        <v>N/A</v>
      </c>
      <c r="E54" s="22">
        <v>3525</v>
      </c>
      <c r="F54" s="7" t="str">
        <f t="shared" si="12"/>
        <v>N/A</v>
      </c>
      <c r="G54" s="22">
        <v>3763</v>
      </c>
      <c r="H54" s="7" t="str">
        <f t="shared" si="13"/>
        <v>N/A</v>
      </c>
      <c r="I54" s="8">
        <v>1.381</v>
      </c>
      <c r="J54" s="8">
        <v>6.7519999999999998</v>
      </c>
      <c r="K54" s="25" t="s">
        <v>734</v>
      </c>
      <c r="L54" s="85" t="str">
        <f t="shared" si="14"/>
        <v>Yes</v>
      </c>
    </row>
    <row r="55" spans="1:12" x14ac:dyDescent="0.25">
      <c r="A55" s="142" t="s">
        <v>1410</v>
      </c>
      <c r="B55" s="21" t="s">
        <v>213</v>
      </c>
      <c r="C55" s="26">
        <v>2770.7155594000001</v>
      </c>
      <c r="D55" s="7" t="str">
        <f t="shared" si="11"/>
        <v>N/A</v>
      </c>
      <c r="E55" s="26">
        <v>3503.2445389999998</v>
      </c>
      <c r="F55" s="7" t="str">
        <f t="shared" si="12"/>
        <v>N/A</v>
      </c>
      <c r="G55" s="26">
        <v>3429.4865798999999</v>
      </c>
      <c r="H55" s="7" t="str">
        <f t="shared" si="13"/>
        <v>N/A</v>
      </c>
      <c r="I55" s="8">
        <v>26.44</v>
      </c>
      <c r="J55" s="8">
        <v>-2.11</v>
      </c>
      <c r="K55" s="25" t="s">
        <v>734</v>
      </c>
      <c r="L55" s="85" t="str">
        <f t="shared" si="14"/>
        <v>Yes</v>
      </c>
    </row>
    <row r="56" spans="1:12" x14ac:dyDescent="0.25">
      <c r="A56" s="142" t="s">
        <v>1411</v>
      </c>
      <c r="B56" s="21" t="s">
        <v>213</v>
      </c>
      <c r="C56" s="22">
        <v>0.8225481737</v>
      </c>
      <c r="D56" s="7" t="str">
        <f t="shared" si="11"/>
        <v>N/A</v>
      </c>
      <c r="E56" s="22">
        <v>1.1395744681</v>
      </c>
      <c r="F56" s="7" t="str">
        <f t="shared" si="12"/>
        <v>N/A</v>
      </c>
      <c r="G56" s="22">
        <v>1.0457082115</v>
      </c>
      <c r="H56" s="7" t="str">
        <f t="shared" si="13"/>
        <v>N/A</v>
      </c>
      <c r="I56" s="8">
        <v>38.54</v>
      </c>
      <c r="J56" s="8">
        <v>-8.24</v>
      </c>
      <c r="K56" s="25" t="s">
        <v>734</v>
      </c>
      <c r="L56" s="85" t="str">
        <f t="shared" si="14"/>
        <v>Yes</v>
      </c>
    </row>
    <row r="57" spans="1:12" x14ac:dyDescent="0.25">
      <c r="A57" s="142" t="s">
        <v>596</v>
      </c>
      <c r="B57" s="21" t="s">
        <v>213</v>
      </c>
      <c r="C57" s="26">
        <v>380206</v>
      </c>
      <c r="D57" s="7" t="str">
        <f t="shared" si="11"/>
        <v>N/A</v>
      </c>
      <c r="E57" s="26">
        <v>586062</v>
      </c>
      <c r="F57" s="7" t="str">
        <f t="shared" si="12"/>
        <v>N/A</v>
      </c>
      <c r="G57" s="26">
        <v>308960</v>
      </c>
      <c r="H57" s="7" t="str">
        <f t="shared" si="13"/>
        <v>N/A</v>
      </c>
      <c r="I57" s="8">
        <v>54.14</v>
      </c>
      <c r="J57" s="8">
        <v>-47.3</v>
      </c>
      <c r="K57" s="25" t="s">
        <v>734</v>
      </c>
      <c r="L57" s="85" t="str">
        <f t="shared" si="14"/>
        <v>No</v>
      </c>
    </row>
    <row r="58" spans="1:12" x14ac:dyDescent="0.25">
      <c r="A58" s="142" t="s">
        <v>597</v>
      </c>
      <c r="B58" s="21" t="s">
        <v>213</v>
      </c>
      <c r="C58" s="22">
        <v>240</v>
      </c>
      <c r="D58" s="7" t="str">
        <f t="shared" si="11"/>
        <v>N/A</v>
      </c>
      <c r="E58" s="22">
        <v>301</v>
      </c>
      <c r="F58" s="7" t="str">
        <f t="shared" si="12"/>
        <v>N/A</v>
      </c>
      <c r="G58" s="22">
        <v>259</v>
      </c>
      <c r="H58" s="7" t="str">
        <f t="shared" si="13"/>
        <v>N/A</v>
      </c>
      <c r="I58" s="8">
        <v>25.42</v>
      </c>
      <c r="J58" s="8">
        <v>-14</v>
      </c>
      <c r="K58" s="25" t="s">
        <v>734</v>
      </c>
      <c r="L58" s="85" t="str">
        <f t="shared" si="14"/>
        <v>Yes</v>
      </c>
    </row>
    <row r="59" spans="1:12" x14ac:dyDescent="0.25">
      <c r="A59" s="142" t="s">
        <v>1412</v>
      </c>
      <c r="B59" s="21" t="s">
        <v>213</v>
      </c>
      <c r="C59" s="26">
        <v>1584.1916667</v>
      </c>
      <c r="D59" s="7" t="str">
        <f t="shared" si="11"/>
        <v>N/A</v>
      </c>
      <c r="E59" s="26">
        <v>1947.0498339000001</v>
      </c>
      <c r="F59" s="7" t="str">
        <f t="shared" si="12"/>
        <v>N/A</v>
      </c>
      <c r="G59" s="26">
        <v>1192.8957528999999</v>
      </c>
      <c r="H59" s="7" t="str">
        <f t="shared" si="13"/>
        <v>N/A</v>
      </c>
      <c r="I59" s="8">
        <v>22.9</v>
      </c>
      <c r="J59" s="8">
        <v>-38.700000000000003</v>
      </c>
      <c r="K59" s="25" t="s">
        <v>734</v>
      </c>
      <c r="L59" s="85" t="str">
        <f t="shared" si="14"/>
        <v>No</v>
      </c>
    </row>
    <row r="60" spans="1:12" ht="25" x14ac:dyDescent="0.25">
      <c r="A60" s="142" t="s">
        <v>598</v>
      </c>
      <c r="B60" s="21" t="s">
        <v>213</v>
      </c>
      <c r="C60" s="26">
        <v>0</v>
      </c>
      <c r="D60" s="7" t="str">
        <f t="shared" si="11"/>
        <v>N/A</v>
      </c>
      <c r="E60" s="26">
        <v>0</v>
      </c>
      <c r="F60" s="7" t="str">
        <f t="shared" si="12"/>
        <v>N/A</v>
      </c>
      <c r="G60" s="26">
        <v>0</v>
      </c>
      <c r="H60" s="7" t="str">
        <f t="shared" si="13"/>
        <v>N/A</v>
      </c>
      <c r="I60" s="8" t="s">
        <v>1750</v>
      </c>
      <c r="J60" s="8" t="s">
        <v>1750</v>
      </c>
      <c r="K60" s="25" t="s">
        <v>734</v>
      </c>
      <c r="L60" s="85" t="str">
        <f t="shared" si="14"/>
        <v>N/A</v>
      </c>
    </row>
    <row r="61" spans="1:12" x14ac:dyDescent="0.25">
      <c r="A61" s="116" t="s">
        <v>599</v>
      </c>
      <c r="B61" s="25" t="s">
        <v>213</v>
      </c>
      <c r="C61" s="1">
        <v>0</v>
      </c>
      <c r="D61" s="7" t="str">
        <f t="shared" si="11"/>
        <v>N/A</v>
      </c>
      <c r="E61" s="1">
        <v>0</v>
      </c>
      <c r="F61" s="7" t="str">
        <f t="shared" si="12"/>
        <v>N/A</v>
      </c>
      <c r="G61" s="1">
        <v>0</v>
      </c>
      <c r="H61" s="7" t="str">
        <f t="shared" si="13"/>
        <v>N/A</v>
      </c>
      <c r="I61" s="8" t="s">
        <v>1750</v>
      </c>
      <c r="J61" s="8" t="s">
        <v>1750</v>
      </c>
      <c r="K61" s="25" t="s">
        <v>734</v>
      </c>
      <c r="L61" s="85" t="str">
        <f t="shared" si="14"/>
        <v>N/A</v>
      </c>
    </row>
    <row r="62" spans="1:12" ht="25" x14ac:dyDescent="0.25">
      <c r="A62" s="116" t="s">
        <v>1413</v>
      </c>
      <c r="B62" s="25" t="s">
        <v>213</v>
      </c>
      <c r="C62" s="10" t="s">
        <v>1750</v>
      </c>
      <c r="D62" s="7" t="str">
        <f t="shared" si="11"/>
        <v>N/A</v>
      </c>
      <c r="E62" s="10" t="s">
        <v>1750</v>
      </c>
      <c r="F62" s="7" t="str">
        <f t="shared" si="12"/>
        <v>N/A</v>
      </c>
      <c r="G62" s="10" t="s">
        <v>1750</v>
      </c>
      <c r="H62" s="7" t="str">
        <f t="shared" si="13"/>
        <v>N/A</v>
      </c>
      <c r="I62" s="8" t="s">
        <v>1750</v>
      </c>
      <c r="J62" s="8" t="s">
        <v>1750</v>
      </c>
      <c r="K62" s="25" t="s">
        <v>734</v>
      </c>
      <c r="L62" s="85" t="str">
        <f t="shared" si="14"/>
        <v>N/A</v>
      </c>
    </row>
    <row r="63" spans="1:12" x14ac:dyDescent="0.25">
      <c r="A63" s="116" t="s">
        <v>600</v>
      </c>
      <c r="B63" s="25" t="s">
        <v>213</v>
      </c>
      <c r="C63" s="10">
        <v>1003020</v>
      </c>
      <c r="D63" s="7" t="str">
        <f t="shared" si="11"/>
        <v>N/A</v>
      </c>
      <c r="E63" s="10">
        <v>1021160</v>
      </c>
      <c r="F63" s="7" t="str">
        <f t="shared" si="12"/>
        <v>N/A</v>
      </c>
      <c r="G63" s="10">
        <v>1516170</v>
      </c>
      <c r="H63" s="7" t="str">
        <f t="shared" si="13"/>
        <v>N/A</v>
      </c>
      <c r="I63" s="8">
        <v>1.8089999999999999</v>
      </c>
      <c r="J63" s="8">
        <v>48.48</v>
      </c>
      <c r="K63" s="25" t="s">
        <v>734</v>
      </c>
      <c r="L63" s="85" t="str">
        <f t="shared" si="14"/>
        <v>No</v>
      </c>
    </row>
    <row r="64" spans="1:12" x14ac:dyDescent="0.25">
      <c r="A64" s="116" t="s">
        <v>601</v>
      </c>
      <c r="B64" s="25" t="s">
        <v>213</v>
      </c>
      <c r="C64" s="1">
        <v>11</v>
      </c>
      <c r="D64" s="7" t="str">
        <f t="shared" si="11"/>
        <v>N/A</v>
      </c>
      <c r="E64" s="1">
        <v>11</v>
      </c>
      <c r="F64" s="7" t="str">
        <f t="shared" si="12"/>
        <v>N/A</v>
      </c>
      <c r="G64" s="1">
        <v>11</v>
      </c>
      <c r="H64" s="7" t="str">
        <f t="shared" si="13"/>
        <v>N/A</v>
      </c>
      <c r="I64" s="8">
        <v>-16.7</v>
      </c>
      <c r="J64" s="8">
        <v>0</v>
      </c>
      <c r="K64" s="25" t="s">
        <v>734</v>
      </c>
      <c r="L64" s="85" t="str">
        <f t="shared" si="14"/>
        <v>Yes</v>
      </c>
    </row>
    <row r="65" spans="1:12" x14ac:dyDescent="0.25">
      <c r="A65" s="116" t="s">
        <v>1414</v>
      </c>
      <c r="B65" s="25" t="s">
        <v>213</v>
      </c>
      <c r="C65" s="10">
        <v>167170</v>
      </c>
      <c r="D65" s="7" t="str">
        <f t="shared" si="11"/>
        <v>N/A</v>
      </c>
      <c r="E65" s="10">
        <v>204232</v>
      </c>
      <c r="F65" s="7" t="str">
        <f t="shared" si="12"/>
        <v>N/A</v>
      </c>
      <c r="G65" s="10">
        <v>303234</v>
      </c>
      <c r="H65" s="7" t="str">
        <f t="shared" si="13"/>
        <v>N/A</v>
      </c>
      <c r="I65" s="8">
        <v>22.17</v>
      </c>
      <c r="J65" s="8">
        <v>48.48</v>
      </c>
      <c r="K65" s="25" t="s">
        <v>734</v>
      </c>
      <c r="L65" s="85" t="str">
        <f t="shared" si="14"/>
        <v>No</v>
      </c>
    </row>
    <row r="66" spans="1:12" x14ac:dyDescent="0.25">
      <c r="A66" s="116" t="s">
        <v>602</v>
      </c>
      <c r="B66" s="25" t="s">
        <v>213</v>
      </c>
      <c r="C66" s="10">
        <v>112854142</v>
      </c>
      <c r="D66" s="7" t="str">
        <f t="shared" si="11"/>
        <v>N/A</v>
      </c>
      <c r="E66" s="10">
        <v>117355735</v>
      </c>
      <c r="F66" s="7" t="str">
        <f t="shared" si="12"/>
        <v>N/A</v>
      </c>
      <c r="G66" s="10">
        <v>131140166</v>
      </c>
      <c r="H66" s="7" t="str">
        <f t="shared" si="13"/>
        <v>N/A</v>
      </c>
      <c r="I66" s="8">
        <v>3.9889999999999999</v>
      </c>
      <c r="J66" s="8">
        <v>11.75</v>
      </c>
      <c r="K66" s="25" t="s">
        <v>734</v>
      </c>
      <c r="L66" s="85" t="str">
        <f t="shared" si="14"/>
        <v>Yes</v>
      </c>
    </row>
    <row r="67" spans="1:12" x14ac:dyDescent="0.25">
      <c r="A67" s="116" t="s">
        <v>603</v>
      </c>
      <c r="B67" s="25" t="s">
        <v>213</v>
      </c>
      <c r="C67" s="1">
        <v>3048</v>
      </c>
      <c r="D67" s="7" t="str">
        <f t="shared" si="11"/>
        <v>N/A</v>
      </c>
      <c r="E67" s="1">
        <v>3088</v>
      </c>
      <c r="F67" s="7" t="str">
        <f t="shared" si="12"/>
        <v>N/A</v>
      </c>
      <c r="G67" s="1">
        <v>3092</v>
      </c>
      <c r="H67" s="7" t="str">
        <f t="shared" si="13"/>
        <v>N/A</v>
      </c>
      <c r="I67" s="8">
        <v>1.3120000000000001</v>
      </c>
      <c r="J67" s="8">
        <v>0.1295</v>
      </c>
      <c r="K67" s="25" t="s">
        <v>734</v>
      </c>
      <c r="L67" s="85" t="str">
        <f t="shared" si="14"/>
        <v>Yes</v>
      </c>
    </row>
    <row r="68" spans="1:12" x14ac:dyDescent="0.25">
      <c r="A68" s="116" t="s">
        <v>1415</v>
      </c>
      <c r="B68" s="25" t="s">
        <v>213</v>
      </c>
      <c r="C68" s="10">
        <v>37025.637138999999</v>
      </c>
      <c r="D68" s="7" t="str">
        <f t="shared" si="11"/>
        <v>N/A</v>
      </c>
      <c r="E68" s="10">
        <v>38003.800194000003</v>
      </c>
      <c r="F68" s="7" t="str">
        <f t="shared" si="12"/>
        <v>N/A</v>
      </c>
      <c r="G68" s="10">
        <v>42412.731565000002</v>
      </c>
      <c r="H68" s="7" t="str">
        <f t="shared" si="13"/>
        <v>N/A</v>
      </c>
      <c r="I68" s="8">
        <v>2.6419999999999999</v>
      </c>
      <c r="J68" s="8">
        <v>11.6</v>
      </c>
      <c r="K68" s="25" t="s">
        <v>734</v>
      </c>
      <c r="L68" s="85" t="str">
        <f t="shared" si="14"/>
        <v>Yes</v>
      </c>
    </row>
    <row r="69" spans="1:12" x14ac:dyDescent="0.25">
      <c r="A69" s="116" t="s">
        <v>604</v>
      </c>
      <c r="B69" s="25" t="s">
        <v>213</v>
      </c>
      <c r="C69" s="10">
        <v>6596218</v>
      </c>
      <c r="D69" s="7" t="str">
        <f t="shared" si="11"/>
        <v>N/A</v>
      </c>
      <c r="E69" s="10">
        <v>6926002</v>
      </c>
      <c r="F69" s="7" t="str">
        <f t="shared" si="12"/>
        <v>N/A</v>
      </c>
      <c r="G69" s="10">
        <v>7284973</v>
      </c>
      <c r="H69" s="7" t="str">
        <f t="shared" si="13"/>
        <v>N/A</v>
      </c>
      <c r="I69" s="8">
        <v>5</v>
      </c>
      <c r="J69" s="8">
        <v>5.1829999999999998</v>
      </c>
      <c r="K69" s="25" t="s">
        <v>734</v>
      </c>
      <c r="L69" s="85" t="str">
        <f t="shared" si="14"/>
        <v>Yes</v>
      </c>
    </row>
    <row r="70" spans="1:12" x14ac:dyDescent="0.25">
      <c r="A70" s="116" t="s">
        <v>605</v>
      </c>
      <c r="B70" s="25" t="s">
        <v>213</v>
      </c>
      <c r="C70" s="1">
        <v>17901</v>
      </c>
      <c r="D70" s="7" t="str">
        <f t="shared" si="11"/>
        <v>N/A</v>
      </c>
      <c r="E70" s="1">
        <v>18270</v>
      </c>
      <c r="F70" s="7" t="str">
        <f t="shared" si="12"/>
        <v>N/A</v>
      </c>
      <c r="G70" s="1">
        <v>19423</v>
      </c>
      <c r="H70" s="7" t="str">
        <f t="shared" si="13"/>
        <v>N/A</v>
      </c>
      <c r="I70" s="8">
        <v>2.0609999999999999</v>
      </c>
      <c r="J70" s="8">
        <v>6.3109999999999999</v>
      </c>
      <c r="K70" s="25" t="s">
        <v>734</v>
      </c>
      <c r="L70" s="85" t="str">
        <f t="shared" si="14"/>
        <v>Yes</v>
      </c>
    </row>
    <row r="71" spans="1:12" x14ac:dyDescent="0.25">
      <c r="A71" s="116" t="s">
        <v>1416</v>
      </c>
      <c r="B71" s="25" t="s">
        <v>213</v>
      </c>
      <c r="C71" s="10">
        <v>368.48321322999999</v>
      </c>
      <c r="D71" s="7" t="str">
        <f t="shared" si="11"/>
        <v>N/A</v>
      </c>
      <c r="E71" s="10">
        <v>379.09151615000002</v>
      </c>
      <c r="F71" s="7" t="str">
        <f t="shared" si="12"/>
        <v>N/A</v>
      </c>
      <c r="G71" s="10">
        <v>375.06940226</v>
      </c>
      <c r="H71" s="7" t="str">
        <f t="shared" si="13"/>
        <v>N/A</v>
      </c>
      <c r="I71" s="8">
        <v>2.879</v>
      </c>
      <c r="J71" s="8">
        <v>-1.06</v>
      </c>
      <c r="K71" s="25" t="s">
        <v>734</v>
      </c>
      <c r="L71" s="85" t="str">
        <f t="shared" si="14"/>
        <v>Yes</v>
      </c>
    </row>
    <row r="72" spans="1:12" x14ac:dyDescent="0.25">
      <c r="A72" s="116" t="s">
        <v>606</v>
      </c>
      <c r="B72" s="25" t="s">
        <v>213</v>
      </c>
      <c r="C72" s="10">
        <v>1675795</v>
      </c>
      <c r="D72" s="7" t="str">
        <f t="shared" si="11"/>
        <v>N/A</v>
      </c>
      <c r="E72" s="10">
        <v>1866367</v>
      </c>
      <c r="F72" s="7" t="str">
        <f t="shared" si="12"/>
        <v>N/A</v>
      </c>
      <c r="G72" s="10">
        <v>1627715</v>
      </c>
      <c r="H72" s="7" t="str">
        <f t="shared" si="13"/>
        <v>N/A</v>
      </c>
      <c r="I72" s="8">
        <v>11.37</v>
      </c>
      <c r="J72" s="8">
        <v>-12.8</v>
      </c>
      <c r="K72" s="25" t="s">
        <v>734</v>
      </c>
      <c r="L72" s="85" t="str">
        <f t="shared" si="14"/>
        <v>Yes</v>
      </c>
    </row>
    <row r="73" spans="1:12" x14ac:dyDescent="0.25">
      <c r="A73" s="116" t="s">
        <v>607</v>
      </c>
      <c r="B73" s="25" t="s">
        <v>213</v>
      </c>
      <c r="C73" s="1">
        <v>6327</v>
      </c>
      <c r="D73" s="7" t="str">
        <f t="shared" si="11"/>
        <v>N/A</v>
      </c>
      <c r="E73" s="1">
        <v>6762</v>
      </c>
      <c r="F73" s="7" t="str">
        <f t="shared" si="12"/>
        <v>N/A</v>
      </c>
      <c r="G73" s="1">
        <v>6559</v>
      </c>
      <c r="H73" s="7" t="str">
        <f t="shared" si="13"/>
        <v>N/A</v>
      </c>
      <c r="I73" s="8">
        <v>6.875</v>
      </c>
      <c r="J73" s="8">
        <v>-3</v>
      </c>
      <c r="K73" s="25" t="s">
        <v>734</v>
      </c>
      <c r="L73" s="85" t="str">
        <f t="shared" si="14"/>
        <v>Yes</v>
      </c>
    </row>
    <row r="74" spans="1:12" x14ac:dyDescent="0.25">
      <c r="A74" s="116" t="s">
        <v>1417</v>
      </c>
      <c r="B74" s="25" t="s">
        <v>213</v>
      </c>
      <c r="C74" s="10">
        <v>264.86407459999998</v>
      </c>
      <c r="D74" s="7" t="str">
        <f t="shared" si="11"/>
        <v>N/A</v>
      </c>
      <c r="E74" s="10">
        <v>276.00813369000002</v>
      </c>
      <c r="F74" s="7" t="str">
        <f t="shared" si="12"/>
        <v>N/A</v>
      </c>
      <c r="G74" s="10">
        <v>248.16511663</v>
      </c>
      <c r="H74" s="7" t="str">
        <f t="shared" si="13"/>
        <v>N/A</v>
      </c>
      <c r="I74" s="8">
        <v>4.2069999999999999</v>
      </c>
      <c r="J74" s="8">
        <v>-10.1</v>
      </c>
      <c r="K74" s="25" t="s">
        <v>734</v>
      </c>
      <c r="L74" s="85" t="str">
        <f t="shared" si="14"/>
        <v>Yes</v>
      </c>
    </row>
    <row r="75" spans="1:12" ht="25" x14ac:dyDescent="0.25">
      <c r="A75" s="116" t="s">
        <v>608</v>
      </c>
      <c r="B75" s="25" t="s">
        <v>213</v>
      </c>
      <c r="C75" s="10">
        <v>1333593</v>
      </c>
      <c r="D75" s="7" t="str">
        <f t="shared" si="11"/>
        <v>N/A</v>
      </c>
      <c r="E75" s="10">
        <v>1291040</v>
      </c>
      <c r="F75" s="7" t="str">
        <f t="shared" si="12"/>
        <v>N/A</v>
      </c>
      <c r="G75" s="10">
        <v>710677</v>
      </c>
      <c r="H75" s="7" t="str">
        <f t="shared" si="13"/>
        <v>N/A</v>
      </c>
      <c r="I75" s="8">
        <v>-3.19</v>
      </c>
      <c r="J75" s="8">
        <v>-45</v>
      </c>
      <c r="K75" s="25" t="s">
        <v>734</v>
      </c>
      <c r="L75" s="85" t="str">
        <f t="shared" si="14"/>
        <v>No</v>
      </c>
    </row>
    <row r="76" spans="1:12" x14ac:dyDescent="0.25">
      <c r="A76" s="142" t="s">
        <v>609</v>
      </c>
      <c r="B76" s="21" t="s">
        <v>213</v>
      </c>
      <c r="C76" s="22">
        <v>4622</v>
      </c>
      <c r="D76" s="7" t="str">
        <f t="shared" si="11"/>
        <v>N/A</v>
      </c>
      <c r="E76" s="22">
        <v>4726</v>
      </c>
      <c r="F76" s="7" t="str">
        <f t="shared" si="12"/>
        <v>N/A</v>
      </c>
      <c r="G76" s="22">
        <v>4046</v>
      </c>
      <c r="H76" s="7" t="str">
        <f t="shared" si="13"/>
        <v>N/A</v>
      </c>
      <c r="I76" s="8">
        <v>2.25</v>
      </c>
      <c r="J76" s="8">
        <v>-14.4</v>
      </c>
      <c r="K76" s="25" t="s">
        <v>734</v>
      </c>
      <c r="L76" s="85" t="str">
        <f t="shared" si="14"/>
        <v>Yes</v>
      </c>
    </row>
    <row r="77" spans="1:12" ht="25" x14ac:dyDescent="0.25">
      <c r="A77" s="142" t="s">
        <v>1418</v>
      </c>
      <c r="B77" s="21" t="s">
        <v>213</v>
      </c>
      <c r="C77" s="26">
        <v>288.53158805999999</v>
      </c>
      <c r="D77" s="7" t="str">
        <f t="shared" si="11"/>
        <v>N/A</v>
      </c>
      <c r="E77" s="26">
        <v>273.17816334999998</v>
      </c>
      <c r="F77" s="7" t="str">
        <f t="shared" si="12"/>
        <v>N/A</v>
      </c>
      <c r="G77" s="26">
        <v>175.64928323999999</v>
      </c>
      <c r="H77" s="7" t="str">
        <f t="shared" si="13"/>
        <v>N/A</v>
      </c>
      <c r="I77" s="8">
        <v>-5.32</v>
      </c>
      <c r="J77" s="8">
        <v>-35.700000000000003</v>
      </c>
      <c r="K77" s="25" t="s">
        <v>734</v>
      </c>
      <c r="L77" s="85" t="str">
        <f t="shared" si="14"/>
        <v>No</v>
      </c>
    </row>
    <row r="78" spans="1:12" ht="25" x14ac:dyDescent="0.25">
      <c r="A78" s="142" t="s">
        <v>610</v>
      </c>
      <c r="B78" s="21" t="s">
        <v>213</v>
      </c>
      <c r="C78" s="26">
        <v>12175170</v>
      </c>
      <c r="D78" s="7" t="str">
        <f t="shared" si="11"/>
        <v>N/A</v>
      </c>
      <c r="E78" s="26">
        <v>14531782</v>
      </c>
      <c r="F78" s="7" t="str">
        <f t="shared" si="12"/>
        <v>N/A</v>
      </c>
      <c r="G78" s="26">
        <v>14940243</v>
      </c>
      <c r="H78" s="7" t="str">
        <f t="shared" si="13"/>
        <v>N/A</v>
      </c>
      <c r="I78" s="8">
        <v>19.36</v>
      </c>
      <c r="J78" s="8">
        <v>2.8109999999999999</v>
      </c>
      <c r="K78" s="25" t="s">
        <v>734</v>
      </c>
      <c r="L78" s="85" t="str">
        <f t="shared" si="14"/>
        <v>Yes</v>
      </c>
    </row>
    <row r="79" spans="1:12" x14ac:dyDescent="0.25">
      <c r="A79" s="142" t="s">
        <v>611</v>
      </c>
      <c r="B79" s="21" t="s">
        <v>213</v>
      </c>
      <c r="C79" s="22">
        <v>14977</v>
      </c>
      <c r="D79" s="7" t="str">
        <f t="shared" si="11"/>
        <v>N/A</v>
      </c>
      <c r="E79" s="22">
        <v>15380</v>
      </c>
      <c r="F79" s="7" t="str">
        <f t="shared" si="12"/>
        <v>N/A</v>
      </c>
      <c r="G79" s="22">
        <v>16595</v>
      </c>
      <c r="H79" s="7" t="str">
        <f t="shared" si="13"/>
        <v>N/A</v>
      </c>
      <c r="I79" s="8">
        <v>2.6909999999999998</v>
      </c>
      <c r="J79" s="8">
        <v>7.9</v>
      </c>
      <c r="K79" s="25" t="s">
        <v>734</v>
      </c>
      <c r="L79" s="85" t="str">
        <f t="shared" si="14"/>
        <v>Yes</v>
      </c>
    </row>
    <row r="80" spans="1:12" x14ac:dyDescent="0.25">
      <c r="A80" s="142" t="s">
        <v>1419</v>
      </c>
      <c r="B80" s="21" t="s">
        <v>213</v>
      </c>
      <c r="C80" s="26">
        <v>812.92448420999995</v>
      </c>
      <c r="D80" s="7" t="str">
        <f t="shared" si="11"/>
        <v>N/A</v>
      </c>
      <c r="E80" s="26">
        <v>944.84928478999996</v>
      </c>
      <c r="F80" s="7" t="str">
        <f t="shared" si="12"/>
        <v>N/A</v>
      </c>
      <c r="G80" s="26">
        <v>900.28580897999996</v>
      </c>
      <c r="H80" s="7" t="str">
        <f t="shared" si="13"/>
        <v>N/A</v>
      </c>
      <c r="I80" s="8">
        <v>16.23</v>
      </c>
      <c r="J80" s="8">
        <v>-4.72</v>
      </c>
      <c r="K80" s="25" t="s">
        <v>734</v>
      </c>
      <c r="L80" s="85" t="str">
        <f t="shared" si="14"/>
        <v>Yes</v>
      </c>
    </row>
    <row r="81" spans="1:12" x14ac:dyDescent="0.25">
      <c r="A81" s="142" t="s">
        <v>612</v>
      </c>
      <c r="B81" s="21" t="s">
        <v>213</v>
      </c>
      <c r="C81" s="26">
        <v>1903767</v>
      </c>
      <c r="D81" s="7" t="str">
        <f t="shared" si="11"/>
        <v>N/A</v>
      </c>
      <c r="E81" s="26">
        <v>2179952</v>
      </c>
      <c r="F81" s="7" t="str">
        <f t="shared" si="12"/>
        <v>N/A</v>
      </c>
      <c r="G81" s="26">
        <v>2477246</v>
      </c>
      <c r="H81" s="7" t="str">
        <f t="shared" si="13"/>
        <v>N/A</v>
      </c>
      <c r="I81" s="8">
        <v>14.51</v>
      </c>
      <c r="J81" s="8">
        <v>13.64</v>
      </c>
      <c r="K81" s="25" t="s">
        <v>734</v>
      </c>
      <c r="L81" s="85" t="str">
        <f t="shared" si="14"/>
        <v>Yes</v>
      </c>
    </row>
    <row r="82" spans="1:12" x14ac:dyDescent="0.25">
      <c r="A82" s="142" t="s">
        <v>613</v>
      </c>
      <c r="B82" s="21" t="s">
        <v>213</v>
      </c>
      <c r="C82" s="22">
        <v>8100</v>
      </c>
      <c r="D82" s="7" t="str">
        <f t="shared" si="11"/>
        <v>N/A</v>
      </c>
      <c r="E82" s="22">
        <v>8901</v>
      </c>
      <c r="F82" s="7" t="str">
        <f t="shared" si="12"/>
        <v>N/A</v>
      </c>
      <c r="G82" s="22">
        <v>9495</v>
      </c>
      <c r="H82" s="7" t="str">
        <f t="shared" si="13"/>
        <v>N/A</v>
      </c>
      <c r="I82" s="8">
        <v>9.8889999999999993</v>
      </c>
      <c r="J82" s="8">
        <v>6.673</v>
      </c>
      <c r="K82" s="25" t="s">
        <v>734</v>
      </c>
      <c r="L82" s="85" t="str">
        <f t="shared" si="14"/>
        <v>Yes</v>
      </c>
    </row>
    <row r="83" spans="1:12" x14ac:dyDescent="0.25">
      <c r="A83" s="142" t="s">
        <v>1420</v>
      </c>
      <c r="B83" s="21" t="s">
        <v>213</v>
      </c>
      <c r="C83" s="26">
        <v>235.03296295999999</v>
      </c>
      <c r="D83" s="7" t="str">
        <f t="shared" si="11"/>
        <v>N/A</v>
      </c>
      <c r="E83" s="26">
        <v>244.91090889</v>
      </c>
      <c r="F83" s="7" t="str">
        <f t="shared" si="12"/>
        <v>N/A</v>
      </c>
      <c r="G83" s="26">
        <v>260.90005265999997</v>
      </c>
      <c r="H83" s="7" t="str">
        <f t="shared" si="13"/>
        <v>N/A</v>
      </c>
      <c r="I83" s="8">
        <v>4.2030000000000003</v>
      </c>
      <c r="J83" s="8">
        <v>6.5289999999999999</v>
      </c>
      <c r="K83" s="25" t="s">
        <v>734</v>
      </c>
      <c r="L83" s="85" t="str">
        <f t="shared" si="14"/>
        <v>Yes</v>
      </c>
    </row>
    <row r="84" spans="1:12" ht="25" x14ac:dyDescent="0.25">
      <c r="A84" s="142" t="s">
        <v>614</v>
      </c>
      <c r="B84" s="21" t="s">
        <v>213</v>
      </c>
      <c r="C84" s="26">
        <v>2619459</v>
      </c>
      <c r="D84" s="7" t="str">
        <f t="shared" si="11"/>
        <v>N/A</v>
      </c>
      <c r="E84" s="26">
        <v>2327810</v>
      </c>
      <c r="F84" s="7" t="str">
        <f t="shared" si="12"/>
        <v>N/A</v>
      </c>
      <c r="G84" s="26">
        <v>1954355</v>
      </c>
      <c r="H84" s="7" t="str">
        <f t="shared" si="13"/>
        <v>N/A</v>
      </c>
      <c r="I84" s="8">
        <v>-11.1</v>
      </c>
      <c r="J84" s="8">
        <v>-16</v>
      </c>
      <c r="K84" s="25" t="s">
        <v>734</v>
      </c>
      <c r="L84" s="85" t="str">
        <f t="shared" si="14"/>
        <v>Yes</v>
      </c>
    </row>
    <row r="85" spans="1:12" x14ac:dyDescent="0.25">
      <c r="A85" s="142" t="s">
        <v>615</v>
      </c>
      <c r="B85" s="21" t="s">
        <v>213</v>
      </c>
      <c r="C85" s="22">
        <v>1101</v>
      </c>
      <c r="D85" s="7" t="str">
        <f t="shared" si="11"/>
        <v>N/A</v>
      </c>
      <c r="E85" s="22">
        <v>955</v>
      </c>
      <c r="F85" s="7" t="str">
        <f t="shared" si="12"/>
        <v>N/A</v>
      </c>
      <c r="G85" s="22">
        <v>927</v>
      </c>
      <c r="H85" s="7" t="str">
        <f t="shared" si="13"/>
        <v>N/A</v>
      </c>
      <c r="I85" s="8">
        <v>-13.3</v>
      </c>
      <c r="J85" s="8">
        <v>-2.93</v>
      </c>
      <c r="K85" s="25" t="s">
        <v>734</v>
      </c>
      <c r="L85" s="85" t="str">
        <f t="shared" si="14"/>
        <v>Yes</v>
      </c>
    </row>
    <row r="86" spans="1:12" x14ac:dyDescent="0.25">
      <c r="A86" s="142" t="s">
        <v>1421</v>
      </c>
      <c r="B86" s="21" t="s">
        <v>213</v>
      </c>
      <c r="C86" s="26">
        <v>2379.1634877000001</v>
      </c>
      <c r="D86" s="7" t="str">
        <f t="shared" si="11"/>
        <v>N/A</v>
      </c>
      <c r="E86" s="26">
        <v>2437.4973822000002</v>
      </c>
      <c r="F86" s="7" t="str">
        <f t="shared" si="12"/>
        <v>N/A</v>
      </c>
      <c r="G86" s="26">
        <v>2108.2578208999998</v>
      </c>
      <c r="H86" s="7" t="str">
        <f t="shared" si="13"/>
        <v>N/A</v>
      </c>
      <c r="I86" s="8">
        <v>2.452</v>
      </c>
      <c r="J86" s="8">
        <v>-13.5</v>
      </c>
      <c r="K86" s="25" t="s">
        <v>734</v>
      </c>
      <c r="L86" s="85" t="str">
        <f t="shared" si="14"/>
        <v>Yes</v>
      </c>
    </row>
    <row r="87" spans="1:12" x14ac:dyDescent="0.25">
      <c r="A87" s="142" t="s">
        <v>616</v>
      </c>
      <c r="B87" s="21" t="s">
        <v>213</v>
      </c>
      <c r="C87" s="26">
        <v>4713952</v>
      </c>
      <c r="D87" s="7" t="str">
        <f t="shared" si="11"/>
        <v>N/A</v>
      </c>
      <c r="E87" s="26">
        <v>4845835</v>
      </c>
      <c r="F87" s="7" t="str">
        <f t="shared" si="12"/>
        <v>N/A</v>
      </c>
      <c r="G87" s="26">
        <v>5766988</v>
      </c>
      <c r="H87" s="7" t="str">
        <f t="shared" si="13"/>
        <v>N/A</v>
      </c>
      <c r="I87" s="8">
        <v>2.798</v>
      </c>
      <c r="J87" s="8">
        <v>19.010000000000002</v>
      </c>
      <c r="K87" s="25" t="s">
        <v>734</v>
      </c>
      <c r="L87" s="85" t="str">
        <f t="shared" si="14"/>
        <v>Yes</v>
      </c>
    </row>
    <row r="88" spans="1:12" x14ac:dyDescent="0.25">
      <c r="A88" s="142" t="s">
        <v>617</v>
      </c>
      <c r="B88" s="21" t="s">
        <v>213</v>
      </c>
      <c r="C88" s="22">
        <v>13947</v>
      </c>
      <c r="D88" s="7" t="str">
        <f t="shared" si="11"/>
        <v>N/A</v>
      </c>
      <c r="E88" s="22">
        <v>14094</v>
      </c>
      <c r="F88" s="7" t="str">
        <f t="shared" si="12"/>
        <v>N/A</v>
      </c>
      <c r="G88" s="22">
        <v>15058</v>
      </c>
      <c r="H88" s="7" t="str">
        <f t="shared" si="13"/>
        <v>N/A</v>
      </c>
      <c r="I88" s="8">
        <v>1.054</v>
      </c>
      <c r="J88" s="8">
        <v>6.84</v>
      </c>
      <c r="K88" s="25" t="s">
        <v>734</v>
      </c>
      <c r="L88" s="85" t="str">
        <f t="shared" si="14"/>
        <v>Yes</v>
      </c>
    </row>
    <row r="89" spans="1:12" x14ac:dyDescent="0.25">
      <c r="A89" s="142" t="s">
        <v>1422</v>
      </c>
      <c r="B89" s="21" t="s">
        <v>213</v>
      </c>
      <c r="C89" s="26">
        <v>337.99039219999997</v>
      </c>
      <c r="D89" s="7" t="str">
        <f t="shared" si="11"/>
        <v>N/A</v>
      </c>
      <c r="E89" s="26">
        <v>343.8225486</v>
      </c>
      <c r="F89" s="7" t="str">
        <f t="shared" si="12"/>
        <v>N/A</v>
      </c>
      <c r="G89" s="26">
        <v>382.98499136999999</v>
      </c>
      <c r="H89" s="7" t="str">
        <f t="shared" si="13"/>
        <v>N/A</v>
      </c>
      <c r="I89" s="8">
        <v>1.726</v>
      </c>
      <c r="J89" s="8">
        <v>11.39</v>
      </c>
      <c r="K89" s="25" t="s">
        <v>734</v>
      </c>
      <c r="L89" s="85" t="str">
        <f t="shared" si="14"/>
        <v>Yes</v>
      </c>
    </row>
    <row r="90" spans="1:12" x14ac:dyDescent="0.25">
      <c r="A90" s="142" t="s">
        <v>618</v>
      </c>
      <c r="B90" s="21" t="s">
        <v>213</v>
      </c>
      <c r="C90" s="26">
        <v>5916079</v>
      </c>
      <c r="D90" s="7" t="str">
        <f t="shared" si="11"/>
        <v>N/A</v>
      </c>
      <c r="E90" s="26">
        <v>6654459</v>
      </c>
      <c r="F90" s="7" t="str">
        <f t="shared" si="12"/>
        <v>N/A</v>
      </c>
      <c r="G90" s="26">
        <v>10757472</v>
      </c>
      <c r="H90" s="7" t="str">
        <f t="shared" si="13"/>
        <v>N/A</v>
      </c>
      <c r="I90" s="8">
        <v>12.48</v>
      </c>
      <c r="J90" s="8">
        <v>61.66</v>
      </c>
      <c r="K90" s="25" t="s">
        <v>734</v>
      </c>
      <c r="L90" s="85" t="str">
        <f t="shared" si="14"/>
        <v>No</v>
      </c>
    </row>
    <row r="91" spans="1:12" x14ac:dyDescent="0.25">
      <c r="A91" s="142" t="s">
        <v>619</v>
      </c>
      <c r="B91" s="21" t="s">
        <v>213</v>
      </c>
      <c r="C91" s="22">
        <v>11905</v>
      </c>
      <c r="D91" s="7" t="str">
        <f t="shared" si="11"/>
        <v>N/A</v>
      </c>
      <c r="E91" s="22">
        <v>11776</v>
      </c>
      <c r="F91" s="7" t="str">
        <f t="shared" si="12"/>
        <v>N/A</v>
      </c>
      <c r="G91" s="22">
        <v>12199</v>
      </c>
      <c r="H91" s="7" t="str">
        <f t="shared" si="13"/>
        <v>N/A</v>
      </c>
      <c r="I91" s="8">
        <v>-1.08</v>
      </c>
      <c r="J91" s="8">
        <v>3.5920000000000001</v>
      </c>
      <c r="K91" s="25" t="s">
        <v>734</v>
      </c>
      <c r="L91" s="85" t="str">
        <f t="shared" si="14"/>
        <v>Yes</v>
      </c>
    </row>
    <row r="92" spans="1:12" x14ac:dyDescent="0.25">
      <c r="A92" s="142" t="s">
        <v>1423</v>
      </c>
      <c r="B92" s="21" t="s">
        <v>213</v>
      </c>
      <c r="C92" s="26">
        <v>496.94069718999998</v>
      </c>
      <c r="D92" s="7" t="str">
        <f t="shared" si="11"/>
        <v>N/A</v>
      </c>
      <c r="E92" s="26">
        <v>565.08653192999998</v>
      </c>
      <c r="F92" s="7" t="str">
        <f t="shared" si="12"/>
        <v>N/A</v>
      </c>
      <c r="G92" s="26">
        <v>881.83228133</v>
      </c>
      <c r="H92" s="7" t="str">
        <f t="shared" si="13"/>
        <v>N/A</v>
      </c>
      <c r="I92" s="8">
        <v>13.71</v>
      </c>
      <c r="J92" s="8">
        <v>56.05</v>
      </c>
      <c r="K92" s="25" t="s">
        <v>734</v>
      </c>
      <c r="L92" s="85" t="str">
        <f t="shared" si="14"/>
        <v>No</v>
      </c>
    </row>
    <row r="93" spans="1:12" ht="25" x14ac:dyDescent="0.25">
      <c r="A93" s="142" t="s">
        <v>620</v>
      </c>
      <c r="B93" s="21" t="s">
        <v>213</v>
      </c>
      <c r="C93" s="26">
        <v>85255748</v>
      </c>
      <c r="D93" s="7" t="str">
        <f t="shared" si="11"/>
        <v>N/A</v>
      </c>
      <c r="E93" s="26">
        <v>81731450</v>
      </c>
      <c r="F93" s="7" t="str">
        <f t="shared" si="12"/>
        <v>N/A</v>
      </c>
      <c r="G93" s="26">
        <v>71439783</v>
      </c>
      <c r="H93" s="7" t="str">
        <f t="shared" si="13"/>
        <v>N/A</v>
      </c>
      <c r="I93" s="8">
        <v>-4.13</v>
      </c>
      <c r="J93" s="8">
        <v>-12.6</v>
      </c>
      <c r="K93" s="25" t="s">
        <v>734</v>
      </c>
      <c r="L93" s="85" t="str">
        <f t="shared" si="14"/>
        <v>Yes</v>
      </c>
    </row>
    <row r="94" spans="1:12" x14ac:dyDescent="0.25">
      <c r="A94" s="145" t="s">
        <v>621</v>
      </c>
      <c r="B94" s="22" t="s">
        <v>213</v>
      </c>
      <c r="C94" s="22">
        <v>5311</v>
      </c>
      <c r="D94" s="7" t="str">
        <f t="shared" si="11"/>
        <v>N/A</v>
      </c>
      <c r="E94" s="22">
        <v>5661</v>
      </c>
      <c r="F94" s="7" t="str">
        <f t="shared" si="12"/>
        <v>N/A</v>
      </c>
      <c r="G94" s="22">
        <v>6550</v>
      </c>
      <c r="H94" s="7" t="str">
        <f t="shared" si="13"/>
        <v>N/A</v>
      </c>
      <c r="I94" s="8">
        <v>6.59</v>
      </c>
      <c r="J94" s="8">
        <v>15.7</v>
      </c>
      <c r="K94" s="1" t="s">
        <v>734</v>
      </c>
      <c r="L94" s="85" t="str">
        <f t="shared" si="14"/>
        <v>Yes</v>
      </c>
    </row>
    <row r="95" spans="1:12" x14ac:dyDescent="0.25">
      <c r="A95" s="142" t="s">
        <v>1424</v>
      </c>
      <c r="B95" s="21" t="s">
        <v>213</v>
      </c>
      <c r="C95" s="26">
        <v>16052.67332</v>
      </c>
      <c r="D95" s="7" t="str">
        <f t="shared" si="11"/>
        <v>N/A</v>
      </c>
      <c r="E95" s="26">
        <v>14437.634694</v>
      </c>
      <c r="F95" s="7" t="str">
        <f t="shared" si="12"/>
        <v>N/A</v>
      </c>
      <c r="G95" s="26">
        <v>10906.837099</v>
      </c>
      <c r="H95" s="7" t="str">
        <f t="shared" si="13"/>
        <v>N/A</v>
      </c>
      <c r="I95" s="8">
        <v>-10.1</v>
      </c>
      <c r="J95" s="8">
        <v>-24.5</v>
      </c>
      <c r="K95" s="25" t="s">
        <v>734</v>
      </c>
      <c r="L95" s="85" t="str">
        <f t="shared" si="14"/>
        <v>Yes</v>
      </c>
    </row>
    <row r="96" spans="1:12" ht="25" x14ac:dyDescent="0.25">
      <c r="A96" s="142" t="s">
        <v>622</v>
      </c>
      <c r="B96" s="21" t="s">
        <v>213</v>
      </c>
      <c r="C96" s="26">
        <v>2447727</v>
      </c>
      <c r="D96" s="7" t="str">
        <f t="shared" si="11"/>
        <v>N/A</v>
      </c>
      <c r="E96" s="26">
        <v>1704996</v>
      </c>
      <c r="F96" s="7" t="str">
        <f t="shared" si="12"/>
        <v>N/A</v>
      </c>
      <c r="G96" s="26">
        <v>1462171</v>
      </c>
      <c r="H96" s="7" t="str">
        <f t="shared" si="13"/>
        <v>N/A</v>
      </c>
      <c r="I96" s="8">
        <v>-30.3</v>
      </c>
      <c r="J96" s="8">
        <v>-14.2</v>
      </c>
      <c r="K96" s="25" t="s">
        <v>734</v>
      </c>
      <c r="L96" s="85" t="str">
        <f t="shared" si="14"/>
        <v>Yes</v>
      </c>
    </row>
    <row r="97" spans="1:12" x14ac:dyDescent="0.25">
      <c r="A97" s="142" t="s">
        <v>623</v>
      </c>
      <c r="B97" s="21" t="s">
        <v>213</v>
      </c>
      <c r="C97" s="22">
        <v>5386</v>
      </c>
      <c r="D97" s="7" t="str">
        <f t="shared" si="11"/>
        <v>N/A</v>
      </c>
      <c r="E97" s="22">
        <v>4963</v>
      </c>
      <c r="F97" s="7" t="str">
        <f t="shared" si="12"/>
        <v>N/A</v>
      </c>
      <c r="G97" s="22">
        <v>5058</v>
      </c>
      <c r="H97" s="7" t="str">
        <f t="shared" si="13"/>
        <v>N/A</v>
      </c>
      <c r="I97" s="8">
        <v>-7.85</v>
      </c>
      <c r="J97" s="8">
        <v>1.9139999999999999</v>
      </c>
      <c r="K97" s="25" t="s">
        <v>734</v>
      </c>
      <c r="L97" s="85" t="str">
        <f t="shared" si="14"/>
        <v>Yes</v>
      </c>
    </row>
    <row r="98" spans="1:12" x14ac:dyDescent="0.25">
      <c r="A98" s="142" t="s">
        <v>1425</v>
      </c>
      <c r="B98" s="21" t="s">
        <v>213</v>
      </c>
      <c r="C98" s="26">
        <v>454.46101003000001</v>
      </c>
      <c r="D98" s="7" t="str">
        <f t="shared" si="11"/>
        <v>N/A</v>
      </c>
      <c r="E98" s="26">
        <v>343.54140640999998</v>
      </c>
      <c r="F98" s="7" t="str">
        <f t="shared" si="12"/>
        <v>N/A</v>
      </c>
      <c r="G98" s="26">
        <v>289.08086200000002</v>
      </c>
      <c r="H98" s="7" t="str">
        <f t="shared" si="13"/>
        <v>N/A</v>
      </c>
      <c r="I98" s="8">
        <v>-24.4</v>
      </c>
      <c r="J98" s="8">
        <v>-15.9</v>
      </c>
      <c r="K98" s="25" t="s">
        <v>734</v>
      </c>
      <c r="L98" s="85" t="str">
        <f t="shared" si="14"/>
        <v>Yes</v>
      </c>
    </row>
    <row r="99" spans="1:12" ht="25" x14ac:dyDescent="0.25">
      <c r="A99" s="142" t="s">
        <v>624</v>
      </c>
      <c r="B99" s="21" t="s">
        <v>213</v>
      </c>
      <c r="C99" s="26">
        <v>309850</v>
      </c>
      <c r="D99" s="7" t="str">
        <f t="shared" si="11"/>
        <v>N/A</v>
      </c>
      <c r="E99" s="26">
        <v>300494</v>
      </c>
      <c r="F99" s="7" t="str">
        <f t="shared" si="12"/>
        <v>N/A</v>
      </c>
      <c r="G99" s="26">
        <v>1130111</v>
      </c>
      <c r="H99" s="7" t="str">
        <f t="shared" si="13"/>
        <v>N/A</v>
      </c>
      <c r="I99" s="8">
        <v>-3.02</v>
      </c>
      <c r="J99" s="8">
        <v>276.10000000000002</v>
      </c>
      <c r="K99" s="25" t="s">
        <v>734</v>
      </c>
      <c r="L99" s="85" t="str">
        <f t="shared" si="14"/>
        <v>No</v>
      </c>
    </row>
    <row r="100" spans="1:12" x14ac:dyDescent="0.25">
      <c r="A100" s="142" t="s">
        <v>625</v>
      </c>
      <c r="B100" s="21" t="s">
        <v>213</v>
      </c>
      <c r="C100" s="22">
        <v>119</v>
      </c>
      <c r="D100" s="7" t="str">
        <f t="shared" si="11"/>
        <v>N/A</v>
      </c>
      <c r="E100" s="22">
        <v>97</v>
      </c>
      <c r="F100" s="7" t="str">
        <f t="shared" si="12"/>
        <v>N/A</v>
      </c>
      <c r="G100" s="22">
        <v>175</v>
      </c>
      <c r="H100" s="7" t="str">
        <f t="shared" si="13"/>
        <v>N/A</v>
      </c>
      <c r="I100" s="8">
        <v>-18.5</v>
      </c>
      <c r="J100" s="8">
        <v>80.41</v>
      </c>
      <c r="K100" s="25" t="s">
        <v>734</v>
      </c>
      <c r="L100" s="85" t="str">
        <f t="shared" si="14"/>
        <v>No</v>
      </c>
    </row>
    <row r="101" spans="1:12" ht="25" x14ac:dyDescent="0.25">
      <c r="A101" s="142" t="s">
        <v>1426</v>
      </c>
      <c r="B101" s="21" t="s">
        <v>213</v>
      </c>
      <c r="C101" s="26">
        <v>2603.7815126</v>
      </c>
      <c r="D101" s="7" t="str">
        <f t="shared" si="11"/>
        <v>N/A</v>
      </c>
      <c r="E101" s="26">
        <v>3097.8762886999998</v>
      </c>
      <c r="F101" s="7" t="str">
        <f t="shared" si="12"/>
        <v>N/A</v>
      </c>
      <c r="G101" s="26">
        <v>6457.7771429000004</v>
      </c>
      <c r="H101" s="7" t="str">
        <f t="shared" si="13"/>
        <v>N/A</v>
      </c>
      <c r="I101" s="8">
        <v>18.98</v>
      </c>
      <c r="J101" s="8">
        <v>108.5</v>
      </c>
      <c r="K101" s="25" t="s">
        <v>734</v>
      </c>
      <c r="L101" s="85" t="str">
        <f t="shared" si="14"/>
        <v>No</v>
      </c>
    </row>
    <row r="102" spans="1:12" ht="25" x14ac:dyDescent="0.25">
      <c r="A102" s="142" t="s">
        <v>626</v>
      </c>
      <c r="B102" s="21" t="s">
        <v>213</v>
      </c>
      <c r="C102" s="26">
        <v>1413803</v>
      </c>
      <c r="D102" s="7" t="str">
        <f t="shared" si="11"/>
        <v>N/A</v>
      </c>
      <c r="E102" s="26">
        <v>1528151</v>
      </c>
      <c r="F102" s="7" t="str">
        <f t="shared" si="12"/>
        <v>N/A</v>
      </c>
      <c r="G102" s="26">
        <v>2296313</v>
      </c>
      <c r="H102" s="7" t="str">
        <f t="shared" si="13"/>
        <v>N/A</v>
      </c>
      <c r="I102" s="8">
        <v>8.0879999999999992</v>
      </c>
      <c r="J102" s="8">
        <v>50.27</v>
      </c>
      <c r="K102" s="25" t="s">
        <v>734</v>
      </c>
      <c r="L102" s="85" t="str">
        <f t="shared" si="14"/>
        <v>No</v>
      </c>
    </row>
    <row r="103" spans="1:12" x14ac:dyDescent="0.25">
      <c r="A103" s="142" t="s">
        <v>627</v>
      </c>
      <c r="B103" s="21" t="s">
        <v>213</v>
      </c>
      <c r="C103" s="22">
        <v>879</v>
      </c>
      <c r="D103" s="7" t="str">
        <f t="shared" si="11"/>
        <v>N/A</v>
      </c>
      <c r="E103" s="22">
        <v>953</v>
      </c>
      <c r="F103" s="7" t="str">
        <f t="shared" si="12"/>
        <v>N/A</v>
      </c>
      <c r="G103" s="22">
        <v>3130</v>
      </c>
      <c r="H103" s="7" t="str">
        <f t="shared" si="13"/>
        <v>N/A</v>
      </c>
      <c r="I103" s="8">
        <v>8.4190000000000005</v>
      </c>
      <c r="J103" s="8">
        <v>228.4</v>
      </c>
      <c r="K103" s="25" t="s">
        <v>734</v>
      </c>
      <c r="L103" s="85" t="str">
        <f t="shared" si="14"/>
        <v>No</v>
      </c>
    </row>
    <row r="104" spans="1:12" ht="25" x14ac:dyDescent="0.25">
      <c r="A104" s="142" t="s">
        <v>1427</v>
      </c>
      <c r="B104" s="21" t="s">
        <v>213</v>
      </c>
      <c r="C104" s="26">
        <v>1608.4220705</v>
      </c>
      <c r="D104" s="7" t="str">
        <f t="shared" si="11"/>
        <v>N/A</v>
      </c>
      <c r="E104" s="26">
        <v>1603.5162644</v>
      </c>
      <c r="F104" s="7" t="str">
        <f t="shared" si="12"/>
        <v>N/A</v>
      </c>
      <c r="G104" s="26">
        <v>733.64632587999995</v>
      </c>
      <c r="H104" s="7" t="str">
        <f t="shared" si="13"/>
        <v>N/A</v>
      </c>
      <c r="I104" s="8">
        <v>-0.30499999999999999</v>
      </c>
      <c r="J104" s="8">
        <v>-54.2</v>
      </c>
      <c r="K104" s="25" t="s">
        <v>734</v>
      </c>
      <c r="L104" s="85" t="str">
        <f t="shared" si="14"/>
        <v>No</v>
      </c>
    </row>
    <row r="105" spans="1:12" ht="25" x14ac:dyDescent="0.25">
      <c r="A105" s="142" t="s">
        <v>628</v>
      </c>
      <c r="B105" s="21" t="s">
        <v>213</v>
      </c>
      <c r="C105" s="26">
        <v>48958</v>
      </c>
      <c r="D105" s="7" t="str">
        <f t="shared" si="11"/>
        <v>N/A</v>
      </c>
      <c r="E105" s="26">
        <v>92507</v>
      </c>
      <c r="F105" s="7" t="str">
        <f t="shared" si="12"/>
        <v>N/A</v>
      </c>
      <c r="G105" s="26">
        <v>1295724</v>
      </c>
      <c r="H105" s="7" t="str">
        <f t="shared" si="13"/>
        <v>N/A</v>
      </c>
      <c r="I105" s="8">
        <v>88.95</v>
      </c>
      <c r="J105" s="8">
        <v>1301</v>
      </c>
      <c r="K105" s="25" t="s">
        <v>734</v>
      </c>
      <c r="L105" s="85" t="str">
        <f t="shared" si="14"/>
        <v>No</v>
      </c>
    </row>
    <row r="106" spans="1:12" x14ac:dyDescent="0.25">
      <c r="A106" s="142" t="s">
        <v>629</v>
      </c>
      <c r="B106" s="21" t="s">
        <v>213</v>
      </c>
      <c r="C106" s="22">
        <v>11</v>
      </c>
      <c r="D106" s="7" t="str">
        <f t="shared" si="11"/>
        <v>N/A</v>
      </c>
      <c r="E106" s="22">
        <v>12</v>
      </c>
      <c r="F106" s="7" t="str">
        <f t="shared" si="12"/>
        <v>N/A</v>
      </c>
      <c r="G106" s="22">
        <v>611</v>
      </c>
      <c r="H106" s="7" t="str">
        <f t="shared" si="13"/>
        <v>N/A</v>
      </c>
      <c r="I106" s="8">
        <v>20</v>
      </c>
      <c r="J106" s="8">
        <v>4992</v>
      </c>
      <c r="K106" s="25" t="s">
        <v>734</v>
      </c>
      <c r="L106" s="85" t="str">
        <f t="shared" si="14"/>
        <v>No</v>
      </c>
    </row>
    <row r="107" spans="1:12" ht="25" x14ac:dyDescent="0.25">
      <c r="A107" s="142" t="s">
        <v>1428</v>
      </c>
      <c r="B107" s="21" t="s">
        <v>213</v>
      </c>
      <c r="C107" s="26">
        <v>4895.8</v>
      </c>
      <c r="D107" s="7" t="str">
        <f t="shared" si="11"/>
        <v>N/A</v>
      </c>
      <c r="E107" s="26">
        <v>7708.9166667</v>
      </c>
      <c r="F107" s="7" t="str">
        <f t="shared" si="12"/>
        <v>N/A</v>
      </c>
      <c r="G107" s="26">
        <v>2120.6612110999999</v>
      </c>
      <c r="H107" s="7" t="str">
        <f t="shared" si="13"/>
        <v>N/A</v>
      </c>
      <c r="I107" s="8">
        <v>57.46</v>
      </c>
      <c r="J107" s="8">
        <v>-72.5</v>
      </c>
      <c r="K107" s="25" t="s">
        <v>734</v>
      </c>
      <c r="L107" s="85" t="str">
        <f t="shared" si="14"/>
        <v>No</v>
      </c>
    </row>
    <row r="108" spans="1:12" ht="25" x14ac:dyDescent="0.25">
      <c r="A108" s="142" t="s">
        <v>630</v>
      </c>
      <c r="B108" s="21" t="s">
        <v>213</v>
      </c>
      <c r="C108" s="26">
        <v>318751</v>
      </c>
      <c r="D108" s="7" t="str">
        <f t="shared" si="11"/>
        <v>N/A</v>
      </c>
      <c r="E108" s="26">
        <v>355198</v>
      </c>
      <c r="F108" s="7" t="str">
        <f t="shared" si="12"/>
        <v>N/A</v>
      </c>
      <c r="G108" s="26">
        <v>398239</v>
      </c>
      <c r="H108" s="7" t="str">
        <f t="shared" si="13"/>
        <v>N/A</v>
      </c>
      <c r="I108" s="8">
        <v>11.43</v>
      </c>
      <c r="J108" s="8">
        <v>12.12</v>
      </c>
      <c r="K108" s="25" t="s">
        <v>734</v>
      </c>
      <c r="L108" s="85" t="str">
        <f t="shared" si="14"/>
        <v>Yes</v>
      </c>
    </row>
    <row r="109" spans="1:12" x14ac:dyDescent="0.25">
      <c r="A109" s="142" t="s">
        <v>631</v>
      </c>
      <c r="B109" s="21" t="s">
        <v>213</v>
      </c>
      <c r="C109" s="22">
        <v>1409</v>
      </c>
      <c r="D109" s="7" t="str">
        <f t="shared" si="11"/>
        <v>N/A</v>
      </c>
      <c r="E109" s="22">
        <v>1474</v>
      </c>
      <c r="F109" s="7" t="str">
        <f t="shared" si="12"/>
        <v>N/A</v>
      </c>
      <c r="G109" s="22">
        <v>1601</v>
      </c>
      <c r="H109" s="7" t="str">
        <f t="shared" si="13"/>
        <v>N/A</v>
      </c>
      <c r="I109" s="8">
        <v>4.6130000000000004</v>
      </c>
      <c r="J109" s="8">
        <v>8.6159999999999997</v>
      </c>
      <c r="K109" s="25" t="s">
        <v>734</v>
      </c>
      <c r="L109" s="85" t="str">
        <f t="shared" si="14"/>
        <v>Yes</v>
      </c>
    </row>
    <row r="110" spans="1:12" ht="25" x14ac:dyDescent="0.25">
      <c r="A110" s="142" t="s">
        <v>1429</v>
      </c>
      <c r="B110" s="21" t="s">
        <v>213</v>
      </c>
      <c r="C110" s="26">
        <v>226.22498225999999</v>
      </c>
      <c r="D110" s="7" t="str">
        <f t="shared" si="11"/>
        <v>N/A</v>
      </c>
      <c r="E110" s="26">
        <v>240.97557666</v>
      </c>
      <c r="F110" s="7" t="str">
        <f t="shared" si="12"/>
        <v>N/A</v>
      </c>
      <c r="G110" s="26">
        <v>248.74391005999999</v>
      </c>
      <c r="H110" s="7" t="str">
        <f t="shared" si="13"/>
        <v>N/A</v>
      </c>
      <c r="I110" s="8">
        <v>6.52</v>
      </c>
      <c r="J110" s="8">
        <v>3.2240000000000002</v>
      </c>
      <c r="K110" s="25" t="s">
        <v>734</v>
      </c>
      <c r="L110" s="85" t="str">
        <f t="shared" si="14"/>
        <v>Yes</v>
      </c>
    </row>
    <row r="111" spans="1:12" x14ac:dyDescent="0.25">
      <c r="A111" s="142" t="s">
        <v>632</v>
      </c>
      <c r="B111" s="21" t="s">
        <v>213</v>
      </c>
      <c r="C111" s="26">
        <v>1872963</v>
      </c>
      <c r="D111" s="7" t="str">
        <f t="shared" si="11"/>
        <v>N/A</v>
      </c>
      <c r="E111" s="26">
        <v>2602579</v>
      </c>
      <c r="F111" s="7" t="str">
        <f t="shared" si="12"/>
        <v>N/A</v>
      </c>
      <c r="G111" s="26">
        <v>2498824</v>
      </c>
      <c r="H111" s="7" t="str">
        <f t="shared" si="13"/>
        <v>N/A</v>
      </c>
      <c r="I111" s="8">
        <v>38.96</v>
      </c>
      <c r="J111" s="8">
        <v>-3.99</v>
      </c>
      <c r="K111" s="25" t="s">
        <v>734</v>
      </c>
      <c r="L111" s="85" t="str">
        <f t="shared" si="14"/>
        <v>Yes</v>
      </c>
    </row>
    <row r="112" spans="1:12" x14ac:dyDescent="0.25">
      <c r="A112" s="142" t="s">
        <v>633</v>
      </c>
      <c r="B112" s="21" t="s">
        <v>213</v>
      </c>
      <c r="C112" s="22">
        <v>143</v>
      </c>
      <c r="D112" s="7" t="str">
        <f t="shared" si="11"/>
        <v>N/A</v>
      </c>
      <c r="E112" s="22">
        <v>182</v>
      </c>
      <c r="F112" s="7" t="str">
        <f t="shared" si="12"/>
        <v>N/A</v>
      </c>
      <c r="G112" s="22">
        <v>150</v>
      </c>
      <c r="H112" s="7" t="str">
        <f t="shared" si="13"/>
        <v>N/A</v>
      </c>
      <c r="I112" s="8">
        <v>27.27</v>
      </c>
      <c r="J112" s="8">
        <v>-17.600000000000001</v>
      </c>
      <c r="K112" s="25" t="s">
        <v>734</v>
      </c>
      <c r="L112" s="85" t="str">
        <f t="shared" si="14"/>
        <v>Yes</v>
      </c>
    </row>
    <row r="113" spans="1:12" x14ac:dyDescent="0.25">
      <c r="A113" s="142" t="s">
        <v>1430</v>
      </c>
      <c r="B113" s="21" t="s">
        <v>213</v>
      </c>
      <c r="C113" s="26">
        <v>13097.643357000001</v>
      </c>
      <c r="D113" s="7" t="str">
        <f t="shared" si="11"/>
        <v>N/A</v>
      </c>
      <c r="E113" s="26">
        <v>14299.884615000001</v>
      </c>
      <c r="F113" s="7" t="str">
        <f t="shared" si="12"/>
        <v>N/A</v>
      </c>
      <c r="G113" s="26">
        <v>16658.826667000001</v>
      </c>
      <c r="H113" s="7" t="str">
        <f t="shared" si="13"/>
        <v>N/A</v>
      </c>
      <c r="I113" s="8">
        <v>9.1790000000000003</v>
      </c>
      <c r="J113" s="8">
        <v>16.5</v>
      </c>
      <c r="K113" s="25" t="s">
        <v>734</v>
      </c>
      <c r="L113" s="85" t="str">
        <f t="shared" si="14"/>
        <v>Yes</v>
      </c>
    </row>
    <row r="114" spans="1:12" ht="25" x14ac:dyDescent="0.25">
      <c r="A114" s="142" t="s">
        <v>634</v>
      </c>
      <c r="B114" s="21" t="s">
        <v>213</v>
      </c>
      <c r="C114" s="26">
        <v>62470</v>
      </c>
      <c r="D114" s="7" t="str">
        <f t="shared" si="11"/>
        <v>N/A</v>
      </c>
      <c r="E114" s="26">
        <v>49100</v>
      </c>
      <c r="F114" s="7" t="str">
        <f t="shared" si="12"/>
        <v>N/A</v>
      </c>
      <c r="G114" s="26">
        <v>119593</v>
      </c>
      <c r="H114" s="7" t="str">
        <f t="shared" si="13"/>
        <v>N/A</v>
      </c>
      <c r="I114" s="8">
        <v>-21.4</v>
      </c>
      <c r="J114" s="8">
        <v>143.6</v>
      </c>
      <c r="K114" s="25" t="s">
        <v>734</v>
      </c>
      <c r="L114" s="85" t="str">
        <f>IF(J114="Div by 0", "N/A", IF(OR(J114="N/A",K114="N/A"),"N/A", IF(J114&gt;VALUE(MID(K114,1,2)), "No", IF(J114&lt;-1*VALUE(MID(K114,1,2)), "No", "Yes"))))</f>
        <v>No</v>
      </c>
    </row>
    <row r="115" spans="1:12" x14ac:dyDescent="0.25">
      <c r="A115" s="142" t="s">
        <v>635</v>
      </c>
      <c r="B115" s="21" t="s">
        <v>213</v>
      </c>
      <c r="C115" s="22">
        <v>581</v>
      </c>
      <c r="D115" s="7" t="str">
        <f t="shared" si="11"/>
        <v>N/A</v>
      </c>
      <c r="E115" s="22">
        <v>341</v>
      </c>
      <c r="F115" s="7" t="str">
        <f t="shared" si="12"/>
        <v>N/A</v>
      </c>
      <c r="G115" s="22">
        <v>426</v>
      </c>
      <c r="H115" s="7" t="str">
        <f t="shared" si="13"/>
        <v>N/A</v>
      </c>
      <c r="I115" s="8">
        <v>-41.3</v>
      </c>
      <c r="J115" s="8">
        <v>24.93</v>
      </c>
      <c r="K115" s="25" t="s">
        <v>734</v>
      </c>
      <c r="L115" s="85" t="str">
        <f t="shared" ref="L115:L119" si="15">IF(J115="Div by 0", "N/A", IF(OR(J115="N/A",K115="N/A"),"N/A", IF(J115&gt;VALUE(MID(K115,1,2)), "No", IF(J115&lt;-1*VALUE(MID(K115,1,2)), "No", "Yes"))))</f>
        <v>Yes</v>
      </c>
    </row>
    <row r="116" spans="1:12" ht="25" x14ac:dyDescent="0.25">
      <c r="A116" s="142" t="s">
        <v>1431</v>
      </c>
      <c r="B116" s="21" t="s">
        <v>213</v>
      </c>
      <c r="C116" s="26">
        <v>107.52151463</v>
      </c>
      <c r="D116" s="7" t="str">
        <f t="shared" si="11"/>
        <v>N/A</v>
      </c>
      <c r="E116" s="26">
        <v>143.98826979</v>
      </c>
      <c r="F116" s="7" t="str">
        <f t="shared" si="12"/>
        <v>N/A</v>
      </c>
      <c r="G116" s="26">
        <v>280.73474177999998</v>
      </c>
      <c r="H116" s="7" t="str">
        <f t="shared" si="13"/>
        <v>N/A</v>
      </c>
      <c r="I116" s="8">
        <v>33.92</v>
      </c>
      <c r="J116" s="8">
        <v>94.97</v>
      </c>
      <c r="K116" s="25" t="s">
        <v>734</v>
      </c>
      <c r="L116" s="85" t="str">
        <f t="shared" si="15"/>
        <v>No</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1750</v>
      </c>
      <c r="J117" s="8" t="s">
        <v>1750</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1750</v>
      </c>
      <c r="J118" s="8" t="s">
        <v>1750</v>
      </c>
      <c r="K118" s="25" t="s">
        <v>734</v>
      </c>
      <c r="L118" s="85" t="str">
        <f t="shared" si="15"/>
        <v>N/A</v>
      </c>
    </row>
    <row r="119" spans="1:12" ht="25" x14ac:dyDescent="0.25">
      <c r="A119" s="142" t="s">
        <v>1432</v>
      </c>
      <c r="B119" s="21" t="s">
        <v>213</v>
      </c>
      <c r="C119" s="26" t="s">
        <v>1750</v>
      </c>
      <c r="D119" s="7" t="str">
        <f t="shared" si="11"/>
        <v>N/A</v>
      </c>
      <c r="E119" s="26" t="s">
        <v>1750</v>
      </c>
      <c r="F119" s="7" t="str">
        <f t="shared" si="12"/>
        <v>N/A</v>
      </c>
      <c r="G119" s="26" t="s">
        <v>1750</v>
      </c>
      <c r="H119" s="7" t="str">
        <f t="shared" si="13"/>
        <v>N/A</v>
      </c>
      <c r="I119" s="8" t="s">
        <v>1750</v>
      </c>
      <c r="J119" s="8" t="s">
        <v>1750</v>
      </c>
      <c r="K119" s="25" t="s">
        <v>734</v>
      </c>
      <c r="L119" s="85" t="str">
        <f t="shared" si="15"/>
        <v>N/A</v>
      </c>
    </row>
    <row r="120" spans="1:12" ht="25" x14ac:dyDescent="0.25">
      <c r="A120" s="142" t="s">
        <v>638</v>
      </c>
      <c r="B120" s="21" t="s">
        <v>213</v>
      </c>
      <c r="C120" s="26">
        <v>4582660</v>
      </c>
      <c r="D120" s="7" t="str">
        <f t="shared" si="11"/>
        <v>N/A</v>
      </c>
      <c r="E120" s="26">
        <v>4823119</v>
      </c>
      <c r="F120" s="7" t="str">
        <f t="shared" si="12"/>
        <v>N/A</v>
      </c>
      <c r="G120" s="26">
        <v>4490689</v>
      </c>
      <c r="H120" s="7" t="str">
        <f t="shared" si="13"/>
        <v>N/A</v>
      </c>
      <c r="I120" s="8">
        <v>5.2469999999999999</v>
      </c>
      <c r="J120" s="8">
        <v>-6.89</v>
      </c>
      <c r="K120" s="25" t="s">
        <v>734</v>
      </c>
      <c r="L120" s="85" t="str">
        <f t="shared" ref="L120:L131" si="16">IF(J120="Div by 0", "N/A", IF(K120="N/A","N/A", IF(J120&gt;VALUE(MID(K120,1,2)), "No", IF(J120&lt;-1*VALUE(MID(K120,1,2)), "No", "Yes"))))</f>
        <v>Yes</v>
      </c>
    </row>
    <row r="121" spans="1:12" x14ac:dyDescent="0.25">
      <c r="A121" s="142" t="s">
        <v>639</v>
      </c>
      <c r="B121" s="21" t="s">
        <v>213</v>
      </c>
      <c r="C121" s="22">
        <v>7003</v>
      </c>
      <c r="D121" s="7" t="str">
        <f t="shared" si="11"/>
        <v>N/A</v>
      </c>
      <c r="E121" s="22">
        <v>6937</v>
      </c>
      <c r="F121" s="7" t="str">
        <f t="shared" si="12"/>
        <v>N/A</v>
      </c>
      <c r="G121" s="22">
        <v>6881</v>
      </c>
      <c r="H121" s="7" t="str">
        <f t="shared" si="13"/>
        <v>N/A</v>
      </c>
      <c r="I121" s="8">
        <v>-0.94199999999999995</v>
      </c>
      <c r="J121" s="8">
        <v>-0.80700000000000005</v>
      </c>
      <c r="K121" s="25" t="s">
        <v>734</v>
      </c>
      <c r="L121" s="85" t="str">
        <f t="shared" si="16"/>
        <v>Yes</v>
      </c>
    </row>
    <row r="122" spans="1:12" ht="25" x14ac:dyDescent="0.25">
      <c r="A122" s="142" t="s">
        <v>1433</v>
      </c>
      <c r="B122" s="21" t="s">
        <v>213</v>
      </c>
      <c r="C122" s="26">
        <v>654.38526346000003</v>
      </c>
      <c r="D122" s="7" t="str">
        <f t="shared" si="11"/>
        <v>N/A</v>
      </c>
      <c r="E122" s="26">
        <v>695.27447023000002</v>
      </c>
      <c r="F122" s="7" t="str">
        <f t="shared" si="12"/>
        <v>N/A</v>
      </c>
      <c r="G122" s="26">
        <v>652.62156662999996</v>
      </c>
      <c r="H122" s="7" t="str">
        <f t="shared" si="13"/>
        <v>N/A</v>
      </c>
      <c r="I122" s="8">
        <v>6.2480000000000002</v>
      </c>
      <c r="J122" s="8">
        <v>-6.13</v>
      </c>
      <c r="K122" s="25" t="s">
        <v>734</v>
      </c>
      <c r="L122" s="85" t="str">
        <f t="shared" si="16"/>
        <v>Yes</v>
      </c>
    </row>
    <row r="123" spans="1:12" ht="25" x14ac:dyDescent="0.25">
      <c r="A123" s="142" t="s">
        <v>640</v>
      </c>
      <c r="B123" s="21" t="s">
        <v>213</v>
      </c>
      <c r="C123" s="26">
        <v>1364761</v>
      </c>
      <c r="D123" s="7" t="str">
        <f t="shared" ref="D123:D131" si="17">IF($B123="N/A","N/A",IF(C123&gt;10,"No",IF(C123&lt;-10,"No","Yes")))</f>
        <v>N/A</v>
      </c>
      <c r="E123" s="26">
        <v>1582177</v>
      </c>
      <c r="F123" s="7" t="str">
        <f t="shared" ref="F123:F131" si="18">IF($B123="N/A","N/A",IF(E123&gt;10,"No",IF(E123&lt;-10,"No","Yes")))</f>
        <v>N/A</v>
      </c>
      <c r="G123" s="26">
        <v>1289358</v>
      </c>
      <c r="H123" s="7" t="str">
        <f t="shared" ref="H123:H131" si="19">IF($B123="N/A","N/A",IF(G123&gt;10,"No",IF(G123&lt;-10,"No","Yes")))</f>
        <v>N/A</v>
      </c>
      <c r="I123" s="8">
        <v>15.93</v>
      </c>
      <c r="J123" s="8">
        <v>-18.5</v>
      </c>
      <c r="K123" s="25" t="s">
        <v>734</v>
      </c>
      <c r="L123" s="85" t="str">
        <f t="shared" si="16"/>
        <v>Yes</v>
      </c>
    </row>
    <row r="124" spans="1:12" x14ac:dyDescent="0.25">
      <c r="A124" s="142" t="s">
        <v>641</v>
      </c>
      <c r="B124" s="21" t="s">
        <v>213</v>
      </c>
      <c r="C124" s="22">
        <v>38</v>
      </c>
      <c r="D124" s="7" t="str">
        <f t="shared" si="17"/>
        <v>N/A</v>
      </c>
      <c r="E124" s="22">
        <v>46</v>
      </c>
      <c r="F124" s="7" t="str">
        <f t="shared" si="18"/>
        <v>N/A</v>
      </c>
      <c r="G124" s="22">
        <v>58</v>
      </c>
      <c r="H124" s="7" t="str">
        <f t="shared" si="19"/>
        <v>N/A</v>
      </c>
      <c r="I124" s="8">
        <v>21.05</v>
      </c>
      <c r="J124" s="8">
        <v>26.09</v>
      </c>
      <c r="K124" s="25" t="s">
        <v>734</v>
      </c>
      <c r="L124" s="85" t="str">
        <f t="shared" si="16"/>
        <v>Yes</v>
      </c>
    </row>
    <row r="125" spans="1:12" ht="25" x14ac:dyDescent="0.25">
      <c r="A125" s="142" t="s">
        <v>1434</v>
      </c>
      <c r="B125" s="21" t="s">
        <v>213</v>
      </c>
      <c r="C125" s="26">
        <v>35914.763158000002</v>
      </c>
      <c r="D125" s="7" t="str">
        <f t="shared" si="17"/>
        <v>N/A</v>
      </c>
      <c r="E125" s="26">
        <v>34395.152174000003</v>
      </c>
      <c r="F125" s="7" t="str">
        <f t="shared" si="18"/>
        <v>N/A</v>
      </c>
      <c r="G125" s="26">
        <v>22230.310345000002</v>
      </c>
      <c r="H125" s="7" t="str">
        <f t="shared" si="19"/>
        <v>N/A</v>
      </c>
      <c r="I125" s="8">
        <v>-4.2300000000000004</v>
      </c>
      <c r="J125" s="8">
        <v>-35.4</v>
      </c>
      <c r="K125" s="25" t="s">
        <v>734</v>
      </c>
      <c r="L125" s="85" t="str">
        <f t="shared" si="16"/>
        <v>No</v>
      </c>
    </row>
    <row r="126" spans="1:12" ht="25" x14ac:dyDescent="0.25">
      <c r="A126" s="142" t="s">
        <v>642</v>
      </c>
      <c r="B126" s="21" t="s">
        <v>213</v>
      </c>
      <c r="C126" s="26">
        <v>106400881</v>
      </c>
      <c r="D126" s="7" t="str">
        <f t="shared" si="17"/>
        <v>N/A</v>
      </c>
      <c r="E126" s="26">
        <v>109726640</v>
      </c>
      <c r="F126" s="7" t="str">
        <f t="shared" si="18"/>
        <v>N/A</v>
      </c>
      <c r="G126" s="26">
        <v>143229280</v>
      </c>
      <c r="H126" s="7" t="str">
        <f t="shared" si="19"/>
        <v>N/A</v>
      </c>
      <c r="I126" s="8">
        <v>3.1259999999999999</v>
      </c>
      <c r="J126" s="8">
        <v>30.53</v>
      </c>
      <c r="K126" s="25" t="s">
        <v>734</v>
      </c>
      <c r="L126" s="85" t="str">
        <f t="shared" si="16"/>
        <v>No</v>
      </c>
    </row>
    <row r="127" spans="1:12" x14ac:dyDescent="0.25">
      <c r="A127" s="142" t="s">
        <v>643</v>
      </c>
      <c r="B127" s="21" t="s">
        <v>213</v>
      </c>
      <c r="C127" s="22">
        <v>6514</v>
      </c>
      <c r="D127" s="7" t="str">
        <f t="shared" si="17"/>
        <v>N/A</v>
      </c>
      <c r="E127" s="22">
        <v>6556</v>
      </c>
      <c r="F127" s="7" t="str">
        <f t="shared" si="18"/>
        <v>N/A</v>
      </c>
      <c r="G127" s="22">
        <v>8041</v>
      </c>
      <c r="H127" s="7" t="str">
        <f t="shared" si="19"/>
        <v>N/A</v>
      </c>
      <c r="I127" s="8">
        <v>0.64480000000000004</v>
      </c>
      <c r="J127" s="8">
        <v>22.65</v>
      </c>
      <c r="K127" s="25" t="s">
        <v>734</v>
      </c>
      <c r="L127" s="85" t="str">
        <f t="shared" si="16"/>
        <v>Yes</v>
      </c>
    </row>
    <row r="128" spans="1:12" ht="25" x14ac:dyDescent="0.25">
      <c r="A128" s="142" t="s">
        <v>1435</v>
      </c>
      <c r="B128" s="21" t="s">
        <v>213</v>
      </c>
      <c r="C128" s="26">
        <v>16334.184986</v>
      </c>
      <c r="D128" s="7" t="str">
        <f t="shared" si="17"/>
        <v>N/A</v>
      </c>
      <c r="E128" s="26">
        <v>16736.827334000001</v>
      </c>
      <c r="F128" s="7" t="str">
        <f t="shared" si="18"/>
        <v>N/A</v>
      </c>
      <c r="G128" s="26">
        <v>17812.371596000001</v>
      </c>
      <c r="H128" s="7" t="str">
        <f t="shared" si="19"/>
        <v>N/A</v>
      </c>
      <c r="I128" s="8">
        <v>2.4649999999999999</v>
      </c>
      <c r="J128" s="8">
        <v>6.4260000000000002</v>
      </c>
      <c r="K128" s="25" t="s">
        <v>734</v>
      </c>
      <c r="L128" s="85" t="str">
        <f t="shared" si="16"/>
        <v>Yes</v>
      </c>
    </row>
    <row r="129" spans="1:12" ht="25" x14ac:dyDescent="0.25">
      <c r="A129" s="142" t="s">
        <v>644</v>
      </c>
      <c r="B129" s="21" t="s">
        <v>213</v>
      </c>
      <c r="C129" s="26">
        <v>0</v>
      </c>
      <c r="D129" s="7" t="str">
        <f t="shared" si="17"/>
        <v>N/A</v>
      </c>
      <c r="E129" s="26">
        <v>46723</v>
      </c>
      <c r="F129" s="7" t="str">
        <f t="shared" si="18"/>
        <v>N/A</v>
      </c>
      <c r="G129" s="26">
        <v>74441</v>
      </c>
      <c r="H129" s="7" t="str">
        <f t="shared" si="19"/>
        <v>N/A</v>
      </c>
      <c r="I129" s="8" t="s">
        <v>1750</v>
      </c>
      <c r="J129" s="8">
        <v>59.32</v>
      </c>
      <c r="K129" s="25" t="s">
        <v>734</v>
      </c>
      <c r="L129" s="85" t="str">
        <f t="shared" si="16"/>
        <v>No</v>
      </c>
    </row>
    <row r="130" spans="1:12" x14ac:dyDescent="0.25">
      <c r="A130" s="142" t="s">
        <v>645</v>
      </c>
      <c r="B130" s="21" t="s">
        <v>213</v>
      </c>
      <c r="C130" s="22">
        <v>0</v>
      </c>
      <c r="D130" s="7" t="str">
        <f t="shared" si="17"/>
        <v>N/A</v>
      </c>
      <c r="E130" s="22">
        <v>11</v>
      </c>
      <c r="F130" s="7" t="str">
        <f t="shared" si="18"/>
        <v>N/A</v>
      </c>
      <c r="G130" s="22">
        <v>14</v>
      </c>
      <c r="H130" s="7" t="str">
        <f t="shared" si="19"/>
        <v>N/A</v>
      </c>
      <c r="I130" s="8" t="s">
        <v>1750</v>
      </c>
      <c r="J130" s="8">
        <v>55.56</v>
      </c>
      <c r="K130" s="25" t="s">
        <v>734</v>
      </c>
      <c r="L130" s="85" t="str">
        <f t="shared" si="16"/>
        <v>No</v>
      </c>
    </row>
    <row r="131" spans="1:12" ht="25" x14ac:dyDescent="0.25">
      <c r="A131" s="142" t="s">
        <v>1436</v>
      </c>
      <c r="B131" s="21" t="s">
        <v>213</v>
      </c>
      <c r="C131" s="26" t="s">
        <v>1750</v>
      </c>
      <c r="D131" s="7" t="str">
        <f t="shared" si="17"/>
        <v>N/A</v>
      </c>
      <c r="E131" s="26">
        <v>5191.4444444000001</v>
      </c>
      <c r="F131" s="7" t="str">
        <f t="shared" si="18"/>
        <v>N/A</v>
      </c>
      <c r="G131" s="26">
        <v>5317.2142856999999</v>
      </c>
      <c r="H131" s="7" t="str">
        <f t="shared" si="19"/>
        <v>N/A</v>
      </c>
      <c r="I131" s="8" t="s">
        <v>1750</v>
      </c>
      <c r="J131" s="8">
        <v>2.423</v>
      </c>
      <c r="K131" s="25" t="s">
        <v>734</v>
      </c>
      <c r="L131" s="85" t="str">
        <f t="shared" si="16"/>
        <v>Yes</v>
      </c>
    </row>
    <row r="132" spans="1:12" x14ac:dyDescent="0.25">
      <c r="A132" s="142" t="s">
        <v>1437</v>
      </c>
      <c r="B132" s="21" t="s">
        <v>213</v>
      </c>
      <c r="C132" s="26">
        <v>406.09442313</v>
      </c>
      <c r="D132" s="7" t="str">
        <f t="shared" ref="D132:D143" si="20">IF($B132="N/A","N/A",IF(C132&gt;10,"No",IF(C132&lt;-10,"No","Yes")))</f>
        <v>N/A</v>
      </c>
      <c r="E132" s="26">
        <v>511.19497453999998</v>
      </c>
      <c r="F132" s="7" t="str">
        <f t="shared" ref="F132:F143" si="21">IF($B132="N/A","N/A",IF(E132&gt;10,"No",IF(E132&lt;-10,"No","Yes")))</f>
        <v>N/A</v>
      </c>
      <c r="G132" s="26">
        <v>504.34414569</v>
      </c>
      <c r="H132" s="7" t="str">
        <f t="shared" ref="H132:H143" si="22">IF($B132="N/A","N/A",IF(G132&gt;10,"No",IF(G132&lt;-10,"No","Yes")))</f>
        <v>N/A</v>
      </c>
      <c r="I132" s="8">
        <v>25.88</v>
      </c>
      <c r="J132" s="8">
        <v>-1.34</v>
      </c>
      <c r="K132" s="25" t="s">
        <v>734</v>
      </c>
      <c r="L132" s="85" t="str">
        <f t="shared" ref="L132:L143" si="23">IF(J132="Div by 0", "N/A", IF(K132="N/A","N/A", IF(J132&gt;VALUE(MID(K132,1,2)), "No", IF(J132&lt;-1*VALUE(MID(K132,1,2)), "No", "Yes"))))</f>
        <v>Yes</v>
      </c>
    </row>
    <row r="133" spans="1:12" x14ac:dyDescent="0.25">
      <c r="A133" s="142" t="s">
        <v>1438</v>
      </c>
      <c r="B133" s="21" t="s">
        <v>213</v>
      </c>
      <c r="C133" s="26">
        <v>340.14204967000001</v>
      </c>
      <c r="D133" s="7" t="str">
        <f t="shared" si="20"/>
        <v>N/A</v>
      </c>
      <c r="E133" s="26">
        <v>375.37053409999999</v>
      </c>
      <c r="F133" s="7" t="str">
        <f t="shared" si="21"/>
        <v>N/A</v>
      </c>
      <c r="G133" s="26">
        <v>393.66583216999999</v>
      </c>
      <c r="H133" s="7" t="str">
        <f t="shared" si="22"/>
        <v>N/A</v>
      </c>
      <c r="I133" s="8">
        <v>10.36</v>
      </c>
      <c r="J133" s="8">
        <v>4.8739999999999997</v>
      </c>
      <c r="K133" s="25" t="s">
        <v>734</v>
      </c>
      <c r="L133" s="85" t="str">
        <f t="shared" si="23"/>
        <v>Yes</v>
      </c>
    </row>
    <row r="134" spans="1:12" x14ac:dyDescent="0.25">
      <c r="A134" s="142" t="s">
        <v>1439</v>
      </c>
      <c r="B134" s="21" t="s">
        <v>213</v>
      </c>
      <c r="C134" s="26">
        <v>409.16031569</v>
      </c>
      <c r="D134" s="7" t="str">
        <f t="shared" si="20"/>
        <v>N/A</v>
      </c>
      <c r="E134" s="26">
        <v>590.23566104999998</v>
      </c>
      <c r="F134" s="7" t="str">
        <f t="shared" si="21"/>
        <v>N/A</v>
      </c>
      <c r="G134" s="26">
        <v>503.65014972</v>
      </c>
      <c r="H134" s="7" t="str">
        <f t="shared" si="22"/>
        <v>N/A</v>
      </c>
      <c r="I134" s="8">
        <v>44.26</v>
      </c>
      <c r="J134" s="8">
        <v>-14.7</v>
      </c>
      <c r="K134" s="25" t="s">
        <v>734</v>
      </c>
      <c r="L134" s="85" t="str">
        <f t="shared" si="23"/>
        <v>Yes</v>
      </c>
    </row>
    <row r="135" spans="1:12" x14ac:dyDescent="0.25">
      <c r="A135" s="142" t="s">
        <v>1440</v>
      </c>
      <c r="B135" s="21" t="s">
        <v>213</v>
      </c>
      <c r="C135" s="26">
        <v>4815.4688698999998</v>
      </c>
      <c r="D135" s="7" t="str">
        <f t="shared" si="20"/>
        <v>N/A</v>
      </c>
      <c r="E135" s="26">
        <v>4924.5749471999998</v>
      </c>
      <c r="F135" s="7" t="str">
        <f t="shared" si="21"/>
        <v>N/A</v>
      </c>
      <c r="G135" s="26">
        <v>5196.3926841000002</v>
      </c>
      <c r="H135" s="7" t="str">
        <f t="shared" si="22"/>
        <v>N/A</v>
      </c>
      <c r="I135" s="8">
        <v>2.266</v>
      </c>
      <c r="J135" s="8">
        <v>5.52</v>
      </c>
      <c r="K135" s="25" t="s">
        <v>734</v>
      </c>
      <c r="L135" s="85" t="str">
        <f t="shared" si="23"/>
        <v>Yes</v>
      </c>
    </row>
    <row r="136" spans="1:12" x14ac:dyDescent="0.25">
      <c r="A136" s="142" t="s">
        <v>1441</v>
      </c>
      <c r="B136" s="21" t="s">
        <v>213</v>
      </c>
      <c r="C136" s="26">
        <v>9569.9336545999995</v>
      </c>
      <c r="D136" s="7" t="str">
        <f t="shared" si="20"/>
        <v>N/A</v>
      </c>
      <c r="E136" s="26">
        <v>9687.0985204000008</v>
      </c>
      <c r="F136" s="7" t="str">
        <f t="shared" si="21"/>
        <v>N/A</v>
      </c>
      <c r="G136" s="26">
        <v>11723.593932</v>
      </c>
      <c r="H136" s="7" t="str">
        <f t="shared" si="22"/>
        <v>N/A</v>
      </c>
      <c r="I136" s="8">
        <v>1.224</v>
      </c>
      <c r="J136" s="8">
        <v>21.02</v>
      </c>
      <c r="K136" s="25" t="s">
        <v>734</v>
      </c>
      <c r="L136" s="85" t="str">
        <f t="shared" si="23"/>
        <v>Yes</v>
      </c>
    </row>
    <row r="137" spans="1:12" x14ac:dyDescent="0.25">
      <c r="A137" s="142" t="s">
        <v>1442</v>
      </c>
      <c r="B137" s="21" t="s">
        <v>213</v>
      </c>
      <c r="C137" s="26">
        <v>872.76953125</v>
      </c>
      <c r="D137" s="7" t="str">
        <f t="shared" si="20"/>
        <v>N/A</v>
      </c>
      <c r="E137" s="26">
        <v>932.94709981000005</v>
      </c>
      <c r="F137" s="7" t="str">
        <f t="shared" si="21"/>
        <v>N/A</v>
      </c>
      <c r="G137" s="26">
        <v>1096.2911735</v>
      </c>
      <c r="H137" s="7" t="str">
        <f t="shared" si="22"/>
        <v>N/A</v>
      </c>
      <c r="I137" s="8">
        <v>6.8949999999999996</v>
      </c>
      <c r="J137" s="8">
        <v>17.510000000000002</v>
      </c>
      <c r="K137" s="25" t="s">
        <v>734</v>
      </c>
      <c r="L137" s="85" t="str">
        <f t="shared" si="23"/>
        <v>Yes</v>
      </c>
    </row>
    <row r="138" spans="1:12" x14ac:dyDescent="0.25">
      <c r="A138" s="142" t="s">
        <v>1443</v>
      </c>
      <c r="B138" s="21" t="s">
        <v>213</v>
      </c>
      <c r="C138" s="26">
        <v>249.38157063</v>
      </c>
      <c r="D138" s="7" t="str">
        <f t="shared" si="20"/>
        <v>N/A</v>
      </c>
      <c r="E138" s="26">
        <v>275.46711097999997</v>
      </c>
      <c r="F138" s="7" t="str">
        <f t="shared" si="21"/>
        <v>N/A</v>
      </c>
      <c r="G138" s="26">
        <v>420.41081757000001</v>
      </c>
      <c r="H138" s="7" t="str">
        <f t="shared" si="22"/>
        <v>N/A</v>
      </c>
      <c r="I138" s="8">
        <v>10.46</v>
      </c>
      <c r="J138" s="8">
        <v>52.62</v>
      </c>
      <c r="K138" s="25" t="s">
        <v>734</v>
      </c>
      <c r="L138" s="85" t="str">
        <f t="shared" si="23"/>
        <v>No</v>
      </c>
    </row>
    <row r="139" spans="1:12" x14ac:dyDescent="0.25">
      <c r="A139" s="142" t="s">
        <v>1444</v>
      </c>
      <c r="B139" s="21" t="s">
        <v>213</v>
      </c>
      <c r="C139" s="26">
        <v>152.79327279</v>
      </c>
      <c r="D139" s="7" t="str">
        <f t="shared" si="20"/>
        <v>N/A</v>
      </c>
      <c r="E139" s="26">
        <v>176.31631179999999</v>
      </c>
      <c r="F139" s="7" t="str">
        <f t="shared" si="21"/>
        <v>N/A</v>
      </c>
      <c r="G139" s="26">
        <v>231.76036450999999</v>
      </c>
      <c r="H139" s="7" t="str">
        <f t="shared" si="22"/>
        <v>N/A</v>
      </c>
      <c r="I139" s="8">
        <v>15.4</v>
      </c>
      <c r="J139" s="8">
        <v>31.45</v>
      </c>
      <c r="K139" s="25" t="s">
        <v>734</v>
      </c>
      <c r="L139" s="85" t="str">
        <f t="shared" si="23"/>
        <v>No</v>
      </c>
    </row>
    <row r="140" spans="1:12" x14ac:dyDescent="0.25">
      <c r="A140" s="142" t="s">
        <v>1445</v>
      </c>
      <c r="B140" s="21" t="s">
        <v>213</v>
      </c>
      <c r="C140" s="26">
        <v>274.87946428999999</v>
      </c>
      <c r="D140" s="7" t="str">
        <f t="shared" si="20"/>
        <v>N/A</v>
      </c>
      <c r="E140" s="26">
        <v>250.03580686999999</v>
      </c>
      <c r="F140" s="7" t="str">
        <f t="shared" si="21"/>
        <v>N/A</v>
      </c>
      <c r="G140" s="26">
        <v>290.46641950999998</v>
      </c>
      <c r="H140" s="7" t="str">
        <f t="shared" si="22"/>
        <v>N/A</v>
      </c>
      <c r="I140" s="8">
        <v>-9.0399999999999991</v>
      </c>
      <c r="J140" s="8">
        <v>16.170000000000002</v>
      </c>
      <c r="K140" s="25" t="s">
        <v>734</v>
      </c>
      <c r="L140" s="85" t="str">
        <f t="shared" si="23"/>
        <v>Yes</v>
      </c>
    </row>
    <row r="141" spans="1:12" x14ac:dyDescent="0.25">
      <c r="A141" s="142" t="s">
        <v>1446</v>
      </c>
      <c r="B141" s="21" t="s">
        <v>213</v>
      </c>
      <c r="C141" s="26">
        <v>9912.2741222000004</v>
      </c>
      <c r="D141" s="7" t="str">
        <f t="shared" si="20"/>
        <v>N/A</v>
      </c>
      <c r="E141" s="26">
        <v>9882.8774682000003</v>
      </c>
      <c r="F141" s="7" t="str">
        <f t="shared" si="21"/>
        <v>N/A</v>
      </c>
      <c r="G141" s="26">
        <v>10344.258871</v>
      </c>
      <c r="H141" s="7" t="str">
        <f t="shared" si="22"/>
        <v>N/A</v>
      </c>
      <c r="I141" s="8">
        <v>-0.29699999999999999</v>
      </c>
      <c r="J141" s="8">
        <v>4.6680000000000001</v>
      </c>
      <c r="K141" s="25" t="s">
        <v>734</v>
      </c>
      <c r="L141" s="85" t="str">
        <f t="shared" si="23"/>
        <v>Yes</v>
      </c>
    </row>
    <row r="142" spans="1:12" x14ac:dyDescent="0.25">
      <c r="A142" s="142" t="s">
        <v>1447</v>
      </c>
      <c r="B142" s="21" t="s">
        <v>213</v>
      </c>
      <c r="C142" s="26">
        <v>8404.0404003000003</v>
      </c>
      <c r="D142" s="7" t="str">
        <f t="shared" si="20"/>
        <v>N/A</v>
      </c>
      <c r="E142" s="26">
        <v>8425.9275531999992</v>
      </c>
      <c r="F142" s="7" t="str">
        <f t="shared" si="21"/>
        <v>N/A</v>
      </c>
      <c r="G142" s="26">
        <v>7105.9641498000001</v>
      </c>
      <c r="H142" s="7" t="str">
        <f t="shared" si="22"/>
        <v>N/A</v>
      </c>
      <c r="I142" s="8">
        <v>0.26040000000000002</v>
      </c>
      <c r="J142" s="8">
        <v>-15.7</v>
      </c>
      <c r="K142" s="25" t="s">
        <v>734</v>
      </c>
      <c r="L142" s="85" t="str">
        <f t="shared" si="23"/>
        <v>Yes</v>
      </c>
    </row>
    <row r="143" spans="1:12" x14ac:dyDescent="0.25">
      <c r="A143" s="142" t="s">
        <v>1448</v>
      </c>
      <c r="B143" s="21" t="s">
        <v>213</v>
      </c>
      <c r="C143" s="26">
        <v>11378.893813999999</v>
      </c>
      <c r="D143" s="7" t="str">
        <f t="shared" si="20"/>
        <v>N/A</v>
      </c>
      <c r="E143" s="26">
        <v>11527.669798999999</v>
      </c>
      <c r="F143" s="7" t="str">
        <f t="shared" si="21"/>
        <v>N/A</v>
      </c>
      <c r="G143" s="26">
        <v>13383.256880000001</v>
      </c>
      <c r="H143" s="7" t="str">
        <f t="shared" si="22"/>
        <v>N/A</v>
      </c>
      <c r="I143" s="8">
        <v>1.3069999999999999</v>
      </c>
      <c r="J143" s="8">
        <v>16.100000000000001</v>
      </c>
      <c r="K143" s="25" t="s">
        <v>734</v>
      </c>
      <c r="L143" s="85" t="str">
        <f t="shared" si="23"/>
        <v>Yes</v>
      </c>
    </row>
    <row r="144" spans="1:12" x14ac:dyDescent="0.25">
      <c r="A144" s="142" t="s">
        <v>89</v>
      </c>
      <c r="B144" s="21" t="s">
        <v>213</v>
      </c>
      <c r="C144" s="4">
        <v>14.656662311</v>
      </c>
      <c r="D144" s="7" t="str">
        <f t="shared" ref="D144:D161" si="24">IF($B144="N/A","N/A",IF(C144&gt;10,"No",IF(C144&lt;-10,"No","Yes")))</f>
        <v>N/A</v>
      </c>
      <c r="E144" s="4">
        <v>14.592043714000001</v>
      </c>
      <c r="F144" s="7" t="str">
        <f t="shared" ref="F144:F161" si="25">IF($B144="N/A","N/A",IF(E144&gt;10,"No",IF(E144&lt;-10,"No","Yes")))</f>
        <v>N/A</v>
      </c>
      <c r="G144" s="4">
        <v>14.70611224</v>
      </c>
      <c r="H144" s="7" t="str">
        <f t="shared" ref="H144:H161" si="26">IF($B144="N/A","N/A",IF(G144&gt;10,"No",IF(G144&lt;-10,"No","Yes")))</f>
        <v>N/A</v>
      </c>
      <c r="I144" s="8">
        <v>-0.441</v>
      </c>
      <c r="J144" s="8">
        <v>0.78169999999999995</v>
      </c>
      <c r="K144" s="25" t="s">
        <v>734</v>
      </c>
      <c r="L144" s="85" t="str">
        <f t="shared" ref="L144:L161" si="27">IF(J144="Div by 0", "N/A", IF(K144="N/A","N/A", IF(J144&gt;VALUE(MID(K144,1,2)), "No", IF(J144&lt;-1*VALUE(MID(K144,1,2)), "No", "Yes"))))</f>
        <v>Yes</v>
      </c>
    </row>
    <row r="145" spans="1:12" x14ac:dyDescent="0.25">
      <c r="A145" s="142" t="s">
        <v>474</v>
      </c>
      <c r="B145" s="21" t="s">
        <v>213</v>
      </c>
      <c r="C145" s="4">
        <v>16.762416604999999</v>
      </c>
      <c r="D145" s="7" t="str">
        <f t="shared" si="24"/>
        <v>N/A</v>
      </c>
      <c r="E145" s="4">
        <v>16.474197041</v>
      </c>
      <c r="F145" s="7" t="str">
        <f t="shared" si="25"/>
        <v>N/A</v>
      </c>
      <c r="G145" s="4">
        <v>16.473062287000001</v>
      </c>
      <c r="H145" s="7" t="str">
        <f t="shared" si="26"/>
        <v>N/A</v>
      </c>
      <c r="I145" s="8">
        <v>-1.72</v>
      </c>
      <c r="J145" s="8">
        <v>-7.0000000000000001E-3</v>
      </c>
      <c r="K145" s="25" t="s">
        <v>734</v>
      </c>
      <c r="L145" s="85" t="str">
        <f t="shared" si="27"/>
        <v>Yes</v>
      </c>
    </row>
    <row r="146" spans="1:12" x14ac:dyDescent="0.25">
      <c r="A146" s="142" t="s">
        <v>475</v>
      </c>
      <c r="B146" s="21" t="s">
        <v>213</v>
      </c>
      <c r="C146" s="4">
        <v>12.779017856999999</v>
      </c>
      <c r="D146" s="7" t="str">
        <f t="shared" si="24"/>
        <v>N/A</v>
      </c>
      <c r="E146" s="4">
        <v>12.937459494000001</v>
      </c>
      <c r="F146" s="7" t="str">
        <f t="shared" si="25"/>
        <v>N/A</v>
      </c>
      <c r="G146" s="4">
        <v>13.703122772</v>
      </c>
      <c r="H146" s="7" t="str">
        <f t="shared" si="26"/>
        <v>N/A</v>
      </c>
      <c r="I146" s="8">
        <v>1.24</v>
      </c>
      <c r="J146" s="8">
        <v>5.9180000000000001</v>
      </c>
      <c r="K146" s="25" t="s">
        <v>734</v>
      </c>
      <c r="L146" s="85" t="str">
        <f t="shared" si="27"/>
        <v>Yes</v>
      </c>
    </row>
    <row r="147" spans="1:12" x14ac:dyDescent="0.25">
      <c r="A147" s="142" t="s">
        <v>1449</v>
      </c>
      <c r="B147" s="21" t="s">
        <v>213</v>
      </c>
      <c r="C147" s="4">
        <v>13.868397757</v>
      </c>
      <c r="D147" s="7" t="str">
        <f t="shared" si="24"/>
        <v>N/A</v>
      </c>
      <c r="E147" s="4">
        <v>14.0290599</v>
      </c>
      <c r="F147" s="7" t="str">
        <f t="shared" si="25"/>
        <v>N/A</v>
      </c>
      <c r="G147" s="4">
        <v>13.107706737999999</v>
      </c>
      <c r="H147" s="7" t="str">
        <f t="shared" si="26"/>
        <v>N/A</v>
      </c>
      <c r="I147" s="8">
        <v>1.1579999999999999</v>
      </c>
      <c r="J147" s="8">
        <v>-6.57</v>
      </c>
      <c r="K147" s="25" t="s">
        <v>734</v>
      </c>
      <c r="L147" s="85" t="str">
        <f t="shared" si="27"/>
        <v>Yes</v>
      </c>
    </row>
    <row r="148" spans="1:12" x14ac:dyDescent="0.25">
      <c r="A148" s="142" t="s">
        <v>1450</v>
      </c>
      <c r="B148" s="21" t="s">
        <v>213</v>
      </c>
      <c r="C148" s="4">
        <v>25.481838399000001</v>
      </c>
      <c r="D148" s="7" t="str">
        <f t="shared" si="24"/>
        <v>N/A</v>
      </c>
      <c r="E148" s="4">
        <v>25.126308192</v>
      </c>
      <c r="F148" s="7" t="str">
        <f t="shared" si="25"/>
        <v>N/A</v>
      </c>
      <c r="G148" s="4">
        <v>26.847586621000001</v>
      </c>
      <c r="H148" s="7" t="str">
        <f t="shared" si="26"/>
        <v>N/A</v>
      </c>
      <c r="I148" s="8">
        <v>-1.4</v>
      </c>
      <c r="J148" s="8">
        <v>6.851</v>
      </c>
      <c r="K148" s="25" t="s">
        <v>734</v>
      </c>
      <c r="L148" s="85" t="str">
        <f t="shared" si="27"/>
        <v>Yes</v>
      </c>
    </row>
    <row r="149" spans="1:12" x14ac:dyDescent="0.25">
      <c r="A149" s="142" t="s">
        <v>1451</v>
      </c>
      <c r="B149" s="21" t="s">
        <v>213</v>
      </c>
      <c r="C149" s="4">
        <v>4.2729591837000003</v>
      </c>
      <c r="D149" s="7" t="str">
        <f t="shared" si="24"/>
        <v>N/A</v>
      </c>
      <c r="E149" s="4">
        <v>4.7796500324000002</v>
      </c>
      <c r="F149" s="7" t="str">
        <f t="shared" si="25"/>
        <v>N/A</v>
      </c>
      <c r="G149" s="4">
        <v>4.5772137459</v>
      </c>
      <c r="H149" s="7" t="str">
        <f t="shared" si="26"/>
        <v>N/A</v>
      </c>
      <c r="I149" s="8">
        <v>11.86</v>
      </c>
      <c r="J149" s="8">
        <v>-4.24</v>
      </c>
      <c r="K149" s="25" t="s">
        <v>734</v>
      </c>
      <c r="L149" s="85" t="str">
        <f t="shared" si="27"/>
        <v>Yes</v>
      </c>
    </row>
    <row r="150" spans="1:12" x14ac:dyDescent="0.25">
      <c r="A150" s="142" t="s">
        <v>90</v>
      </c>
      <c r="B150" s="21" t="s">
        <v>213</v>
      </c>
      <c r="C150" s="4">
        <v>50.183366352999997</v>
      </c>
      <c r="D150" s="7" t="str">
        <f t="shared" si="24"/>
        <v>N/A</v>
      </c>
      <c r="E150" s="4">
        <v>48.747774972000002</v>
      </c>
      <c r="F150" s="7" t="str">
        <f t="shared" si="25"/>
        <v>N/A</v>
      </c>
      <c r="G150" s="4">
        <v>47.674691262000003</v>
      </c>
      <c r="H150" s="7" t="str">
        <f t="shared" si="26"/>
        <v>N/A</v>
      </c>
      <c r="I150" s="8">
        <v>-2.86</v>
      </c>
      <c r="J150" s="8">
        <v>-2.2000000000000002</v>
      </c>
      <c r="K150" s="25" t="s">
        <v>734</v>
      </c>
      <c r="L150" s="85" t="str">
        <f t="shared" si="27"/>
        <v>Yes</v>
      </c>
    </row>
    <row r="151" spans="1:12" x14ac:dyDescent="0.25">
      <c r="A151" s="142" t="s">
        <v>476</v>
      </c>
      <c r="B151" s="21" t="s">
        <v>213</v>
      </c>
      <c r="C151" s="4">
        <v>51.621571533999997</v>
      </c>
      <c r="D151" s="7" t="str">
        <f t="shared" si="24"/>
        <v>N/A</v>
      </c>
      <c r="E151" s="4">
        <v>49.891735834999999</v>
      </c>
      <c r="F151" s="7" t="str">
        <f t="shared" si="25"/>
        <v>N/A</v>
      </c>
      <c r="G151" s="4">
        <v>46.895653914999997</v>
      </c>
      <c r="H151" s="7" t="str">
        <f t="shared" si="26"/>
        <v>N/A</v>
      </c>
      <c r="I151" s="8">
        <v>-3.35</v>
      </c>
      <c r="J151" s="8">
        <v>-6.01</v>
      </c>
      <c r="K151" s="25" t="s">
        <v>734</v>
      </c>
      <c r="L151" s="85" t="str">
        <f t="shared" si="27"/>
        <v>Yes</v>
      </c>
    </row>
    <row r="152" spans="1:12" x14ac:dyDescent="0.25">
      <c r="A152" s="142" t="s">
        <v>477</v>
      </c>
      <c r="B152" s="21" t="s">
        <v>213</v>
      </c>
      <c r="C152" s="4">
        <v>48.477359694</v>
      </c>
      <c r="D152" s="7" t="str">
        <f t="shared" si="24"/>
        <v>N/A</v>
      </c>
      <c r="E152" s="4">
        <v>46.532728450999997</v>
      </c>
      <c r="F152" s="7" t="str">
        <f t="shared" si="25"/>
        <v>N/A</v>
      </c>
      <c r="G152" s="4">
        <v>45.629545129999997</v>
      </c>
      <c r="H152" s="7" t="str">
        <f t="shared" si="26"/>
        <v>N/A</v>
      </c>
      <c r="I152" s="8">
        <v>-4.01</v>
      </c>
      <c r="J152" s="8">
        <v>-1.94</v>
      </c>
      <c r="K152" s="25" t="s">
        <v>734</v>
      </c>
      <c r="L152" s="85" t="str">
        <f t="shared" si="27"/>
        <v>Yes</v>
      </c>
    </row>
    <row r="153" spans="1:12" x14ac:dyDescent="0.25">
      <c r="A153" s="142" t="s">
        <v>117</v>
      </c>
      <c r="B153" s="21" t="s">
        <v>213</v>
      </c>
      <c r="C153" s="4">
        <v>92.517809721000006</v>
      </c>
      <c r="D153" s="7" t="str">
        <f t="shared" si="24"/>
        <v>N/A</v>
      </c>
      <c r="E153" s="4">
        <v>92.908887692999997</v>
      </c>
      <c r="F153" s="7" t="str">
        <f t="shared" si="25"/>
        <v>N/A</v>
      </c>
      <c r="G153" s="4">
        <v>92.629357510999995</v>
      </c>
      <c r="H153" s="7" t="str">
        <f t="shared" si="26"/>
        <v>N/A</v>
      </c>
      <c r="I153" s="8">
        <v>0.42270000000000002</v>
      </c>
      <c r="J153" s="8">
        <v>-0.30099999999999999</v>
      </c>
      <c r="K153" s="25" t="s">
        <v>734</v>
      </c>
      <c r="L153" s="85" t="str">
        <f t="shared" si="27"/>
        <v>Yes</v>
      </c>
    </row>
    <row r="154" spans="1:12" x14ac:dyDescent="0.25">
      <c r="A154" s="142" t="s">
        <v>478</v>
      </c>
      <c r="B154" s="21" t="s">
        <v>213</v>
      </c>
      <c r="C154" s="4">
        <v>90.808005929999993</v>
      </c>
      <c r="D154" s="7" t="str">
        <f t="shared" si="24"/>
        <v>N/A</v>
      </c>
      <c r="E154" s="4">
        <v>91.492241067999998</v>
      </c>
      <c r="F154" s="7" t="str">
        <f t="shared" si="25"/>
        <v>N/A</v>
      </c>
      <c r="G154" s="4">
        <v>90.376527138</v>
      </c>
      <c r="H154" s="7" t="str">
        <f t="shared" si="26"/>
        <v>N/A</v>
      </c>
      <c r="I154" s="8">
        <v>0.75349999999999995</v>
      </c>
      <c r="J154" s="8">
        <v>-1.22</v>
      </c>
      <c r="K154" s="25" t="s">
        <v>734</v>
      </c>
      <c r="L154" s="85" t="str">
        <f t="shared" si="27"/>
        <v>Yes</v>
      </c>
    </row>
    <row r="155" spans="1:12" x14ac:dyDescent="0.25">
      <c r="A155" s="142" t="s">
        <v>479</v>
      </c>
      <c r="B155" s="21" t="s">
        <v>213</v>
      </c>
      <c r="C155" s="4">
        <v>94.124681121999998</v>
      </c>
      <c r="D155" s="7" t="str">
        <f t="shared" si="24"/>
        <v>N/A</v>
      </c>
      <c r="E155" s="4">
        <v>94.304925470000001</v>
      </c>
      <c r="F155" s="7" t="str">
        <f t="shared" si="25"/>
        <v>N/A</v>
      </c>
      <c r="G155" s="4">
        <v>94.909453870999997</v>
      </c>
      <c r="H155" s="7" t="str">
        <f t="shared" si="26"/>
        <v>N/A</v>
      </c>
      <c r="I155" s="8">
        <v>0.1915</v>
      </c>
      <c r="J155" s="8">
        <v>0.64100000000000001</v>
      </c>
      <c r="K155" s="25" t="s">
        <v>734</v>
      </c>
      <c r="L155" s="85" t="str">
        <f t="shared" si="27"/>
        <v>Yes</v>
      </c>
    </row>
    <row r="156" spans="1:12" x14ac:dyDescent="0.25">
      <c r="A156" s="142" t="s">
        <v>1452</v>
      </c>
      <c r="B156" s="21" t="s">
        <v>213</v>
      </c>
      <c r="C156" s="22">
        <v>0.8225481737</v>
      </c>
      <c r="D156" s="7" t="str">
        <f t="shared" si="24"/>
        <v>N/A</v>
      </c>
      <c r="E156" s="22">
        <v>1.1395744681</v>
      </c>
      <c r="F156" s="7" t="str">
        <f t="shared" si="25"/>
        <v>N/A</v>
      </c>
      <c r="G156" s="22">
        <v>1.0457082115</v>
      </c>
      <c r="H156" s="7" t="str">
        <f t="shared" si="26"/>
        <v>N/A</v>
      </c>
      <c r="I156" s="8">
        <v>38.54</v>
      </c>
      <c r="J156" s="8">
        <v>-8.24</v>
      </c>
      <c r="K156" s="25" t="s">
        <v>734</v>
      </c>
      <c r="L156" s="85" t="str">
        <f t="shared" si="27"/>
        <v>Yes</v>
      </c>
    </row>
    <row r="157" spans="1:12" x14ac:dyDescent="0.25">
      <c r="A157" s="142" t="s">
        <v>1453</v>
      </c>
      <c r="B157" s="21" t="s">
        <v>213</v>
      </c>
      <c r="C157" s="22">
        <v>0.3587617468</v>
      </c>
      <c r="D157" s="7" t="str">
        <f t="shared" si="24"/>
        <v>N/A</v>
      </c>
      <c r="E157" s="22">
        <v>0.45618838989999999</v>
      </c>
      <c r="F157" s="7" t="str">
        <f t="shared" si="25"/>
        <v>N/A</v>
      </c>
      <c r="G157" s="22">
        <v>0.48085106379999998</v>
      </c>
      <c r="H157" s="7" t="str">
        <f t="shared" si="26"/>
        <v>N/A</v>
      </c>
      <c r="I157" s="8">
        <v>27.16</v>
      </c>
      <c r="J157" s="8">
        <v>5.4059999999999997</v>
      </c>
      <c r="K157" s="25" t="s">
        <v>734</v>
      </c>
      <c r="L157" s="85" t="str">
        <f t="shared" si="27"/>
        <v>Yes</v>
      </c>
    </row>
    <row r="158" spans="1:12" x14ac:dyDescent="0.25">
      <c r="A158" s="142" t="s">
        <v>1454</v>
      </c>
      <c r="B158" s="21" t="s">
        <v>213</v>
      </c>
      <c r="C158" s="22">
        <v>1.0056144729000001</v>
      </c>
      <c r="D158" s="7" t="str">
        <f t="shared" si="24"/>
        <v>N/A</v>
      </c>
      <c r="E158" s="22">
        <v>1.7201001879</v>
      </c>
      <c r="F158" s="7" t="str">
        <f t="shared" si="25"/>
        <v>N/A</v>
      </c>
      <c r="G158" s="22">
        <v>1.1477627471</v>
      </c>
      <c r="H158" s="7" t="str">
        <f t="shared" si="26"/>
        <v>N/A</v>
      </c>
      <c r="I158" s="8">
        <v>71.05</v>
      </c>
      <c r="J158" s="8">
        <v>-33.299999999999997</v>
      </c>
      <c r="K158" s="25" t="s">
        <v>734</v>
      </c>
      <c r="L158" s="85" t="str">
        <f t="shared" si="27"/>
        <v>No</v>
      </c>
    </row>
    <row r="159" spans="1:12" x14ac:dyDescent="0.25">
      <c r="A159" s="142" t="s">
        <v>1455</v>
      </c>
      <c r="B159" s="21" t="s">
        <v>213</v>
      </c>
      <c r="C159" s="22">
        <v>186.67659574000001</v>
      </c>
      <c r="D159" s="7" t="str">
        <f t="shared" si="24"/>
        <v>N/A</v>
      </c>
      <c r="E159" s="22">
        <v>181.43434640999999</v>
      </c>
      <c r="F159" s="7" t="str">
        <f t="shared" si="25"/>
        <v>N/A</v>
      </c>
      <c r="G159" s="22">
        <v>204.11389385999999</v>
      </c>
      <c r="H159" s="7" t="str">
        <f t="shared" si="26"/>
        <v>N/A</v>
      </c>
      <c r="I159" s="8">
        <v>-2.81</v>
      </c>
      <c r="J159" s="8">
        <v>12.5</v>
      </c>
      <c r="K159" s="25" t="s">
        <v>734</v>
      </c>
      <c r="L159" s="85" t="str">
        <f t="shared" si="27"/>
        <v>Yes</v>
      </c>
    </row>
    <row r="160" spans="1:12" x14ac:dyDescent="0.25">
      <c r="A160" s="142" t="s">
        <v>1456</v>
      </c>
      <c r="B160" s="21" t="s">
        <v>213</v>
      </c>
      <c r="C160" s="22">
        <v>206.09636363999999</v>
      </c>
      <c r="D160" s="7" t="str">
        <f t="shared" si="24"/>
        <v>N/A</v>
      </c>
      <c r="E160" s="22">
        <v>203.39389586999999</v>
      </c>
      <c r="F160" s="7" t="str">
        <f t="shared" si="25"/>
        <v>N/A</v>
      </c>
      <c r="G160" s="22">
        <v>229.89668033999999</v>
      </c>
      <c r="H160" s="7" t="str">
        <f t="shared" si="26"/>
        <v>N/A</v>
      </c>
      <c r="I160" s="8">
        <v>-1.31</v>
      </c>
      <c r="J160" s="8">
        <v>13.03</v>
      </c>
      <c r="K160" s="25" t="s">
        <v>734</v>
      </c>
      <c r="L160" s="85" t="str">
        <f t="shared" si="27"/>
        <v>Yes</v>
      </c>
    </row>
    <row r="161" spans="1:12" x14ac:dyDescent="0.25">
      <c r="A161" s="142" t="s">
        <v>1457</v>
      </c>
      <c r="B161" s="21" t="s">
        <v>213</v>
      </c>
      <c r="C161" s="22">
        <v>88.354477611999997</v>
      </c>
      <c r="D161" s="7" t="str">
        <f t="shared" si="24"/>
        <v>N/A</v>
      </c>
      <c r="E161" s="22">
        <v>81.371186441000006</v>
      </c>
      <c r="F161" s="7" t="str">
        <f t="shared" si="25"/>
        <v>N/A</v>
      </c>
      <c r="G161" s="22">
        <v>103.31931464</v>
      </c>
      <c r="H161" s="7" t="str">
        <f t="shared" si="26"/>
        <v>N/A</v>
      </c>
      <c r="I161" s="8">
        <v>-7.9</v>
      </c>
      <c r="J161" s="8">
        <v>26.97</v>
      </c>
      <c r="K161" s="25" t="s">
        <v>734</v>
      </c>
      <c r="L161" s="85" t="str">
        <f t="shared" si="27"/>
        <v>Yes</v>
      </c>
    </row>
    <row r="162" spans="1:12" x14ac:dyDescent="0.25">
      <c r="A162" s="142" t="s">
        <v>1590</v>
      </c>
      <c r="B162" s="21" t="s">
        <v>213</v>
      </c>
      <c r="C162" s="22">
        <v>11</v>
      </c>
      <c r="D162" s="7" t="str">
        <f t="shared" ref="D162:D172" si="28">IF($B162="N/A","N/A",IF(C162&gt;10,"No",IF(C162&lt;-10,"No","Yes")))</f>
        <v>N/A</v>
      </c>
      <c r="E162" s="22">
        <v>11</v>
      </c>
      <c r="F162" s="7" t="str">
        <f t="shared" ref="F162:F172" si="29">IF($B162="N/A","N/A",IF(E162&gt;10,"No",IF(E162&lt;-10,"No","Yes")))</f>
        <v>N/A</v>
      </c>
      <c r="G162" s="22">
        <v>0</v>
      </c>
      <c r="H162" s="7" t="str">
        <f t="shared" ref="H162:H172" si="30">IF($B162="N/A","N/A",IF(G162&gt;10,"No",IF(G162&lt;-10,"No","Yes")))</f>
        <v>N/A</v>
      </c>
      <c r="I162" s="8">
        <v>-66.7</v>
      </c>
      <c r="J162" s="8">
        <v>-100</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11</v>
      </c>
      <c r="H163" s="7" t="str">
        <f t="shared" si="30"/>
        <v>N/A</v>
      </c>
      <c r="I163" s="8">
        <v>-25</v>
      </c>
      <c r="J163" s="8">
        <v>-66.7</v>
      </c>
      <c r="K163" s="10" t="s">
        <v>213</v>
      </c>
      <c r="L163" s="85" t="str">
        <f t="shared" si="31"/>
        <v>N/A</v>
      </c>
    </row>
    <row r="164" spans="1:12" ht="25" x14ac:dyDescent="0.25">
      <c r="A164" s="142" t="s">
        <v>1591</v>
      </c>
      <c r="B164" s="21" t="s">
        <v>213</v>
      </c>
      <c r="C164" s="22">
        <v>0</v>
      </c>
      <c r="D164" s="7" t="str">
        <f t="shared" si="28"/>
        <v>N/A</v>
      </c>
      <c r="E164" s="22">
        <v>11</v>
      </c>
      <c r="F164" s="7" t="str">
        <f t="shared" si="29"/>
        <v>N/A</v>
      </c>
      <c r="G164" s="22">
        <v>11</v>
      </c>
      <c r="H164" s="7" t="str">
        <f t="shared" si="30"/>
        <v>N/A</v>
      </c>
      <c r="I164" s="8" t="s">
        <v>1750</v>
      </c>
      <c r="J164" s="8">
        <v>-50</v>
      </c>
      <c r="K164" s="10" t="s">
        <v>213</v>
      </c>
      <c r="L164" s="85" t="str">
        <f t="shared" si="31"/>
        <v>N/A</v>
      </c>
    </row>
    <row r="165" spans="1:12" ht="25" x14ac:dyDescent="0.25">
      <c r="A165" s="142" t="s">
        <v>1458</v>
      </c>
      <c r="B165" s="21" t="s">
        <v>213</v>
      </c>
      <c r="C165" s="22">
        <v>11</v>
      </c>
      <c r="D165" s="7" t="str">
        <f t="shared" si="28"/>
        <v>N/A</v>
      </c>
      <c r="E165" s="22">
        <v>11</v>
      </c>
      <c r="F165" s="7" t="str">
        <f t="shared" si="29"/>
        <v>N/A</v>
      </c>
      <c r="G165" s="22">
        <v>11</v>
      </c>
      <c r="H165" s="7" t="str">
        <f t="shared" si="30"/>
        <v>N/A</v>
      </c>
      <c r="I165" s="8">
        <v>0</v>
      </c>
      <c r="J165" s="8">
        <v>25</v>
      </c>
      <c r="K165" s="10" t="s">
        <v>213</v>
      </c>
      <c r="L165" s="85" t="str">
        <f t="shared" si="31"/>
        <v>N/A</v>
      </c>
    </row>
    <row r="166" spans="1:12" x14ac:dyDescent="0.25">
      <c r="A166" s="142" t="s">
        <v>1592</v>
      </c>
      <c r="B166" s="21" t="s">
        <v>213</v>
      </c>
      <c r="C166" s="22">
        <v>0</v>
      </c>
      <c r="D166" s="7" t="str">
        <f t="shared" si="28"/>
        <v>N/A</v>
      </c>
      <c r="E166" s="22">
        <v>0</v>
      </c>
      <c r="F166" s="7" t="str">
        <f t="shared" si="29"/>
        <v>N/A</v>
      </c>
      <c r="G166" s="22">
        <v>11</v>
      </c>
      <c r="H166" s="7" t="str">
        <f t="shared" si="30"/>
        <v>N/A</v>
      </c>
      <c r="I166" s="8" t="s">
        <v>1750</v>
      </c>
      <c r="J166" s="8" t="s">
        <v>1750</v>
      </c>
      <c r="K166" s="10" t="s">
        <v>213</v>
      </c>
      <c r="L166" s="85" t="str">
        <f t="shared" si="31"/>
        <v>N/A</v>
      </c>
    </row>
    <row r="167" spans="1:12" x14ac:dyDescent="0.25">
      <c r="A167" s="142" t="s">
        <v>1593</v>
      </c>
      <c r="B167" s="21" t="s">
        <v>213</v>
      </c>
      <c r="C167" s="22">
        <v>26</v>
      </c>
      <c r="D167" s="7" t="str">
        <f t="shared" si="28"/>
        <v>N/A</v>
      </c>
      <c r="E167" s="22">
        <v>21</v>
      </c>
      <c r="F167" s="7" t="str">
        <f t="shared" si="29"/>
        <v>N/A</v>
      </c>
      <c r="G167" s="22">
        <v>35</v>
      </c>
      <c r="H167" s="7" t="str">
        <f t="shared" si="30"/>
        <v>N/A</v>
      </c>
      <c r="I167" s="8">
        <v>-19.2</v>
      </c>
      <c r="J167" s="8">
        <v>66.67</v>
      </c>
      <c r="K167" s="10" t="s">
        <v>213</v>
      </c>
      <c r="L167" s="85" t="str">
        <f t="shared" si="31"/>
        <v>N/A</v>
      </c>
    </row>
    <row r="168" spans="1:12" x14ac:dyDescent="0.25">
      <c r="A168" s="142" t="s">
        <v>125</v>
      </c>
      <c r="B168" s="21" t="s">
        <v>213</v>
      </c>
      <c r="C168" s="26">
        <v>5677401</v>
      </c>
      <c r="D168" s="7" t="str">
        <f t="shared" si="28"/>
        <v>N/A</v>
      </c>
      <c r="E168" s="26">
        <v>6233674</v>
      </c>
      <c r="F168" s="7" t="str">
        <f t="shared" si="29"/>
        <v>N/A</v>
      </c>
      <c r="G168" s="26">
        <v>608452</v>
      </c>
      <c r="H168" s="7" t="str">
        <f t="shared" si="30"/>
        <v>N/A</v>
      </c>
      <c r="I168" s="8">
        <v>9.798</v>
      </c>
      <c r="J168" s="8">
        <v>-90.2</v>
      </c>
      <c r="K168" s="10" t="s">
        <v>213</v>
      </c>
      <c r="L168" s="85" t="str">
        <f t="shared" si="31"/>
        <v>N/A</v>
      </c>
    </row>
    <row r="169" spans="1:12" x14ac:dyDescent="0.25">
      <c r="A169" s="142" t="s">
        <v>1594</v>
      </c>
      <c r="B169" s="21" t="s">
        <v>213</v>
      </c>
      <c r="C169" s="26">
        <v>237915</v>
      </c>
      <c r="D169" s="7" t="str">
        <f t="shared" si="28"/>
        <v>N/A</v>
      </c>
      <c r="E169" s="26">
        <v>975348</v>
      </c>
      <c r="F169" s="7" t="str">
        <f t="shared" si="29"/>
        <v>N/A</v>
      </c>
      <c r="G169" s="26">
        <v>593333</v>
      </c>
      <c r="H169" s="7" t="str">
        <f t="shared" si="30"/>
        <v>N/A</v>
      </c>
      <c r="I169" s="8">
        <v>310</v>
      </c>
      <c r="J169" s="8">
        <v>-39.200000000000003</v>
      </c>
      <c r="K169" s="10" t="s">
        <v>213</v>
      </c>
      <c r="L169" s="85" t="str">
        <f t="shared" si="31"/>
        <v>N/A</v>
      </c>
    </row>
    <row r="170" spans="1:12" x14ac:dyDescent="0.25">
      <c r="A170" s="142" t="s">
        <v>1351</v>
      </c>
      <c r="B170" s="21" t="s">
        <v>213</v>
      </c>
      <c r="C170" s="26">
        <v>213804</v>
      </c>
      <c r="D170" s="7" t="str">
        <f t="shared" si="28"/>
        <v>N/A</v>
      </c>
      <c r="E170" s="26">
        <v>212287</v>
      </c>
      <c r="F170" s="7" t="str">
        <f t="shared" si="29"/>
        <v>N/A</v>
      </c>
      <c r="G170" s="26">
        <v>315404</v>
      </c>
      <c r="H170" s="7" t="str">
        <f t="shared" si="30"/>
        <v>N/A</v>
      </c>
      <c r="I170" s="8">
        <v>-0.71</v>
      </c>
      <c r="J170" s="8">
        <v>48.57</v>
      </c>
      <c r="K170" s="10" t="s">
        <v>213</v>
      </c>
      <c r="L170" s="85" t="str">
        <f t="shared" si="31"/>
        <v>N/A</v>
      </c>
    </row>
    <row r="171" spans="1:12" x14ac:dyDescent="0.25">
      <c r="A171" s="142" t="s">
        <v>1588</v>
      </c>
      <c r="B171" s="21" t="s">
        <v>213</v>
      </c>
      <c r="C171" s="26">
        <v>184994</v>
      </c>
      <c r="D171" s="7" t="str">
        <f t="shared" si="28"/>
        <v>N/A</v>
      </c>
      <c r="E171" s="26">
        <v>121205</v>
      </c>
      <c r="F171" s="7" t="str">
        <f t="shared" si="29"/>
        <v>N/A</v>
      </c>
      <c r="G171" s="26">
        <v>346503</v>
      </c>
      <c r="H171" s="7" t="str">
        <f t="shared" si="30"/>
        <v>N/A</v>
      </c>
      <c r="I171" s="8">
        <v>-34.5</v>
      </c>
      <c r="J171" s="8">
        <v>185.9</v>
      </c>
      <c r="K171" s="10" t="s">
        <v>213</v>
      </c>
      <c r="L171" s="85" t="str">
        <f t="shared" si="31"/>
        <v>N/A</v>
      </c>
    </row>
    <row r="172" spans="1:12" x14ac:dyDescent="0.25">
      <c r="A172" s="142" t="s">
        <v>1589</v>
      </c>
      <c r="B172" s="21" t="s">
        <v>213</v>
      </c>
      <c r="C172" s="26">
        <v>5647115</v>
      </c>
      <c r="D172" s="7" t="str">
        <f t="shared" si="28"/>
        <v>N/A</v>
      </c>
      <c r="E172" s="26">
        <v>6212299</v>
      </c>
      <c r="F172" s="7" t="str">
        <f t="shared" si="29"/>
        <v>N/A</v>
      </c>
      <c r="G172" s="26">
        <v>338187</v>
      </c>
      <c r="H172" s="7" t="str">
        <f t="shared" si="30"/>
        <v>N/A</v>
      </c>
      <c r="I172" s="8">
        <v>10.01</v>
      </c>
      <c r="J172" s="8">
        <v>-94.6</v>
      </c>
      <c r="K172" s="10" t="s">
        <v>213</v>
      </c>
      <c r="L172" s="85" t="str">
        <f t="shared" si="31"/>
        <v>N/A</v>
      </c>
    </row>
    <row r="173" spans="1:12" ht="25" x14ac:dyDescent="0.25">
      <c r="A173" s="142" t="s">
        <v>1352</v>
      </c>
      <c r="B173" s="21" t="s">
        <v>213</v>
      </c>
      <c r="C173" s="26">
        <v>80930</v>
      </c>
      <c r="D173" s="7" t="str">
        <f t="shared" ref="D173:D187" si="32">IF($B173="N/A","N/A",IF(C173&gt;10,"No",IF(C173&lt;-10,"No","Yes")))</f>
        <v>N/A</v>
      </c>
      <c r="E173" s="26">
        <v>75006</v>
      </c>
      <c r="F173" s="7" t="str">
        <f t="shared" ref="F173:F187" si="33">IF($B173="N/A","N/A",IF(E173&gt;10,"No",IF(E173&lt;-10,"No","Yes")))</f>
        <v>N/A</v>
      </c>
      <c r="G173" s="26">
        <v>85436</v>
      </c>
      <c r="H173" s="7" t="str">
        <f t="shared" ref="H173:H187" si="34">IF($B173="N/A","N/A",IF(G173&gt;10,"No",IF(G173&lt;-10,"No","Yes")))</f>
        <v>N/A</v>
      </c>
      <c r="I173" s="8">
        <v>-7.32</v>
      </c>
      <c r="J173" s="8">
        <v>13.91</v>
      </c>
      <c r="K173" s="25" t="s">
        <v>734</v>
      </c>
      <c r="L173" s="85" t="str">
        <f t="shared" ref="L173:L187" si="35">IF(J173="Div by 0", "N/A", IF(K173="N/A","N/A", IF(J173&gt;VALUE(MID(K173,1,2)), "No", IF(J173&lt;-1*VALUE(MID(K173,1,2)), "No", "Yes"))))</f>
        <v>Yes</v>
      </c>
    </row>
    <row r="174" spans="1:12" x14ac:dyDescent="0.25">
      <c r="A174" s="142" t="s">
        <v>646</v>
      </c>
      <c r="B174" s="21" t="s">
        <v>213</v>
      </c>
      <c r="C174" s="22">
        <v>433</v>
      </c>
      <c r="D174" s="7" t="str">
        <f t="shared" si="32"/>
        <v>N/A</v>
      </c>
      <c r="E174" s="22">
        <v>368</v>
      </c>
      <c r="F174" s="7" t="str">
        <f t="shared" si="33"/>
        <v>N/A</v>
      </c>
      <c r="G174" s="22">
        <v>292</v>
      </c>
      <c r="H174" s="7" t="str">
        <f t="shared" si="34"/>
        <v>N/A</v>
      </c>
      <c r="I174" s="8">
        <v>-15</v>
      </c>
      <c r="J174" s="8">
        <v>-20.7</v>
      </c>
      <c r="K174" s="25" t="s">
        <v>734</v>
      </c>
      <c r="L174" s="85" t="str">
        <f t="shared" si="35"/>
        <v>Yes</v>
      </c>
    </row>
    <row r="175" spans="1:12" x14ac:dyDescent="0.25">
      <c r="A175" s="142" t="s">
        <v>1353</v>
      </c>
      <c r="B175" s="21" t="s">
        <v>213</v>
      </c>
      <c r="C175" s="26">
        <v>186.90531178000001</v>
      </c>
      <c r="D175" s="7" t="str">
        <f t="shared" si="32"/>
        <v>N/A</v>
      </c>
      <c r="E175" s="26">
        <v>203.82065216999999</v>
      </c>
      <c r="F175" s="7" t="str">
        <f t="shared" si="33"/>
        <v>N/A</v>
      </c>
      <c r="G175" s="26">
        <v>292.58904109999997</v>
      </c>
      <c r="H175" s="7" t="str">
        <f t="shared" si="34"/>
        <v>N/A</v>
      </c>
      <c r="I175" s="8">
        <v>9.0500000000000007</v>
      </c>
      <c r="J175" s="8">
        <v>43.55</v>
      </c>
      <c r="K175" s="25" t="s">
        <v>734</v>
      </c>
      <c r="L175" s="85" t="str">
        <f t="shared" si="35"/>
        <v>No</v>
      </c>
    </row>
    <row r="176" spans="1:12" ht="25" x14ac:dyDescent="0.25">
      <c r="A176" s="142" t="s">
        <v>1354</v>
      </c>
      <c r="B176" s="21" t="s">
        <v>213</v>
      </c>
      <c r="C176" s="26">
        <v>487830</v>
      </c>
      <c r="D176" s="7" t="str">
        <f t="shared" si="32"/>
        <v>N/A</v>
      </c>
      <c r="E176" s="26">
        <v>509455</v>
      </c>
      <c r="F176" s="7" t="str">
        <f t="shared" si="33"/>
        <v>N/A</v>
      </c>
      <c r="G176" s="26">
        <v>497154</v>
      </c>
      <c r="H176" s="7" t="str">
        <f t="shared" si="34"/>
        <v>N/A</v>
      </c>
      <c r="I176" s="8">
        <v>4.4329999999999998</v>
      </c>
      <c r="J176" s="8">
        <v>-2.41</v>
      </c>
      <c r="K176" s="25" t="s">
        <v>734</v>
      </c>
      <c r="L176" s="85" t="str">
        <f t="shared" si="35"/>
        <v>Yes</v>
      </c>
    </row>
    <row r="177" spans="1:12" x14ac:dyDescent="0.25">
      <c r="A177" s="142" t="s">
        <v>513</v>
      </c>
      <c r="B177" s="21" t="s">
        <v>213</v>
      </c>
      <c r="C177" s="22">
        <v>2025</v>
      </c>
      <c r="D177" s="7" t="str">
        <f t="shared" si="32"/>
        <v>N/A</v>
      </c>
      <c r="E177" s="22">
        <v>2066</v>
      </c>
      <c r="F177" s="7" t="str">
        <f t="shared" si="33"/>
        <v>N/A</v>
      </c>
      <c r="G177" s="22">
        <v>2175</v>
      </c>
      <c r="H177" s="7" t="str">
        <f t="shared" si="34"/>
        <v>N/A</v>
      </c>
      <c r="I177" s="8">
        <v>2.0249999999999999</v>
      </c>
      <c r="J177" s="8">
        <v>5.2759999999999998</v>
      </c>
      <c r="K177" s="25" t="s">
        <v>734</v>
      </c>
      <c r="L177" s="85" t="str">
        <f t="shared" si="35"/>
        <v>Yes</v>
      </c>
    </row>
    <row r="178" spans="1:12" x14ac:dyDescent="0.25">
      <c r="A178" s="142" t="s">
        <v>1355</v>
      </c>
      <c r="B178" s="21" t="s">
        <v>213</v>
      </c>
      <c r="C178" s="26">
        <v>240.90370369999999</v>
      </c>
      <c r="D178" s="7" t="str">
        <f t="shared" si="32"/>
        <v>N/A</v>
      </c>
      <c r="E178" s="26">
        <v>246.59002903999999</v>
      </c>
      <c r="F178" s="7" t="str">
        <f t="shared" si="33"/>
        <v>N/A</v>
      </c>
      <c r="G178" s="26">
        <v>228.57655172</v>
      </c>
      <c r="H178" s="7" t="str">
        <f t="shared" si="34"/>
        <v>N/A</v>
      </c>
      <c r="I178" s="8">
        <v>2.36</v>
      </c>
      <c r="J178" s="8">
        <v>-7.31</v>
      </c>
      <c r="K178" s="25" t="s">
        <v>734</v>
      </c>
      <c r="L178" s="85" t="str">
        <f t="shared" si="35"/>
        <v>Yes</v>
      </c>
    </row>
    <row r="179" spans="1:12" ht="25" x14ac:dyDescent="0.25">
      <c r="A179" s="142" t="s">
        <v>1356</v>
      </c>
      <c r="B179" s="21" t="s">
        <v>213</v>
      </c>
      <c r="C179" s="26">
        <v>1292559</v>
      </c>
      <c r="D179" s="7" t="str">
        <f t="shared" si="32"/>
        <v>N/A</v>
      </c>
      <c r="E179" s="26">
        <v>1510749</v>
      </c>
      <c r="F179" s="7" t="str">
        <f t="shared" si="33"/>
        <v>N/A</v>
      </c>
      <c r="G179" s="26">
        <v>1783333</v>
      </c>
      <c r="H179" s="7" t="str">
        <f t="shared" si="34"/>
        <v>N/A</v>
      </c>
      <c r="I179" s="8">
        <v>16.88</v>
      </c>
      <c r="J179" s="8">
        <v>18.04</v>
      </c>
      <c r="K179" s="25" t="s">
        <v>734</v>
      </c>
      <c r="L179" s="85" t="str">
        <f t="shared" si="35"/>
        <v>Yes</v>
      </c>
    </row>
    <row r="180" spans="1:12" x14ac:dyDescent="0.25">
      <c r="A180" s="142" t="s">
        <v>514</v>
      </c>
      <c r="B180" s="21" t="s">
        <v>213</v>
      </c>
      <c r="C180" s="22">
        <v>5821</v>
      </c>
      <c r="D180" s="7" t="str">
        <f t="shared" si="32"/>
        <v>N/A</v>
      </c>
      <c r="E180" s="22">
        <v>6638</v>
      </c>
      <c r="F180" s="7" t="str">
        <f t="shared" si="33"/>
        <v>N/A</v>
      </c>
      <c r="G180" s="22">
        <v>7089</v>
      </c>
      <c r="H180" s="7" t="str">
        <f t="shared" si="34"/>
        <v>N/A</v>
      </c>
      <c r="I180" s="8">
        <v>14.04</v>
      </c>
      <c r="J180" s="8">
        <v>6.7939999999999996</v>
      </c>
      <c r="K180" s="25" t="s">
        <v>734</v>
      </c>
      <c r="L180" s="85" t="str">
        <f t="shared" si="35"/>
        <v>Yes</v>
      </c>
    </row>
    <row r="181" spans="1:12" ht="25" x14ac:dyDescent="0.25">
      <c r="A181" s="142" t="s">
        <v>1357</v>
      </c>
      <c r="B181" s="21" t="s">
        <v>213</v>
      </c>
      <c r="C181" s="26">
        <v>222.05102216</v>
      </c>
      <c r="D181" s="7" t="str">
        <f t="shared" si="32"/>
        <v>N/A</v>
      </c>
      <c r="E181" s="26">
        <v>227.59099126000001</v>
      </c>
      <c r="F181" s="7" t="str">
        <f t="shared" si="33"/>
        <v>N/A</v>
      </c>
      <c r="G181" s="26">
        <v>251.5634081</v>
      </c>
      <c r="H181" s="7" t="str">
        <f t="shared" si="34"/>
        <v>N/A</v>
      </c>
      <c r="I181" s="8">
        <v>2.4950000000000001</v>
      </c>
      <c r="J181" s="8">
        <v>10.53</v>
      </c>
      <c r="K181" s="25" t="s">
        <v>734</v>
      </c>
      <c r="L181" s="85" t="str">
        <f t="shared" si="35"/>
        <v>Yes</v>
      </c>
    </row>
    <row r="182" spans="1:12" ht="25" x14ac:dyDescent="0.25">
      <c r="A182" s="142" t="s">
        <v>1358</v>
      </c>
      <c r="B182" s="21" t="s">
        <v>213</v>
      </c>
      <c r="C182" s="26">
        <v>0</v>
      </c>
      <c r="D182" s="7" t="str">
        <f t="shared" si="32"/>
        <v>N/A</v>
      </c>
      <c r="E182" s="26">
        <v>0</v>
      </c>
      <c r="F182" s="7" t="str">
        <f t="shared" si="33"/>
        <v>N/A</v>
      </c>
      <c r="G182" s="26">
        <v>0</v>
      </c>
      <c r="H182" s="7" t="str">
        <f t="shared" si="34"/>
        <v>N/A</v>
      </c>
      <c r="I182" s="8" t="s">
        <v>1750</v>
      </c>
      <c r="J182" s="8" t="s">
        <v>1750</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1750</v>
      </c>
      <c r="J183" s="8" t="s">
        <v>1750</v>
      </c>
      <c r="K183" s="25" t="s">
        <v>734</v>
      </c>
      <c r="L183" s="85" t="str">
        <f t="shared" si="35"/>
        <v>N/A</v>
      </c>
    </row>
    <row r="184" spans="1:12" x14ac:dyDescent="0.25">
      <c r="A184" s="142" t="s">
        <v>1359</v>
      </c>
      <c r="B184" s="21" t="s">
        <v>213</v>
      </c>
      <c r="C184" s="26" t="s">
        <v>1750</v>
      </c>
      <c r="D184" s="7" t="str">
        <f t="shared" si="32"/>
        <v>N/A</v>
      </c>
      <c r="E184" s="26" t="s">
        <v>1750</v>
      </c>
      <c r="F184" s="7" t="str">
        <f t="shared" si="33"/>
        <v>N/A</v>
      </c>
      <c r="G184" s="26" t="s">
        <v>1750</v>
      </c>
      <c r="H184" s="7" t="str">
        <f t="shared" si="34"/>
        <v>N/A</v>
      </c>
      <c r="I184" s="8" t="s">
        <v>1750</v>
      </c>
      <c r="J184" s="8" t="s">
        <v>1750</v>
      </c>
      <c r="K184" s="25" t="s">
        <v>734</v>
      </c>
      <c r="L184" s="85" t="str">
        <f t="shared" si="35"/>
        <v>N/A</v>
      </c>
    </row>
    <row r="185" spans="1:12" ht="25" x14ac:dyDescent="0.25">
      <c r="A185" s="142" t="s">
        <v>1360</v>
      </c>
      <c r="B185" s="21" t="s">
        <v>213</v>
      </c>
      <c r="C185" s="26">
        <v>148762952</v>
      </c>
      <c r="D185" s="7" t="str">
        <f t="shared" si="32"/>
        <v>N/A</v>
      </c>
      <c r="E185" s="26">
        <v>138878928</v>
      </c>
      <c r="F185" s="7" t="str">
        <f t="shared" si="33"/>
        <v>N/A</v>
      </c>
      <c r="G185" s="26">
        <v>159814826</v>
      </c>
      <c r="H185" s="7" t="str">
        <f t="shared" si="34"/>
        <v>N/A</v>
      </c>
      <c r="I185" s="8">
        <v>-6.64</v>
      </c>
      <c r="J185" s="8">
        <v>15.07</v>
      </c>
      <c r="K185" s="25" t="s">
        <v>734</v>
      </c>
      <c r="L185" s="85" t="str">
        <f t="shared" si="35"/>
        <v>Yes</v>
      </c>
    </row>
    <row r="186" spans="1:12" ht="25" x14ac:dyDescent="0.25">
      <c r="A186" s="142" t="s">
        <v>516</v>
      </c>
      <c r="B186" s="21" t="s">
        <v>213</v>
      </c>
      <c r="C186" s="22">
        <v>5059</v>
      </c>
      <c r="D186" s="7" t="str">
        <f t="shared" si="32"/>
        <v>N/A</v>
      </c>
      <c r="E186" s="22">
        <v>5401</v>
      </c>
      <c r="F186" s="7" t="str">
        <f t="shared" si="33"/>
        <v>N/A</v>
      </c>
      <c r="G186" s="22">
        <v>5558</v>
      </c>
      <c r="H186" s="7" t="str">
        <f t="shared" si="34"/>
        <v>N/A</v>
      </c>
      <c r="I186" s="8">
        <v>6.76</v>
      </c>
      <c r="J186" s="8">
        <v>2.907</v>
      </c>
      <c r="K186" s="25" t="s">
        <v>734</v>
      </c>
      <c r="L186" s="85" t="str">
        <f t="shared" si="35"/>
        <v>Yes</v>
      </c>
    </row>
    <row r="187" spans="1:12" ht="25" x14ac:dyDescent="0.25">
      <c r="A187" s="142" t="s">
        <v>1361</v>
      </c>
      <c r="B187" s="21" t="s">
        <v>213</v>
      </c>
      <c r="C187" s="26">
        <v>29405.60427</v>
      </c>
      <c r="D187" s="7" t="str">
        <f t="shared" si="32"/>
        <v>N/A</v>
      </c>
      <c r="E187" s="26">
        <v>25713.558229999999</v>
      </c>
      <c r="F187" s="7" t="str">
        <f t="shared" si="33"/>
        <v>N/A</v>
      </c>
      <c r="G187" s="26">
        <v>28754.016912999999</v>
      </c>
      <c r="H187" s="7" t="str">
        <f t="shared" si="34"/>
        <v>N/A</v>
      </c>
      <c r="I187" s="8">
        <v>-12.6</v>
      </c>
      <c r="J187" s="8">
        <v>11.82</v>
      </c>
      <c r="K187" s="25" t="s">
        <v>734</v>
      </c>
      <c r="L187" s="85" t="str">
        <f t="shared" si="35"/>
        <v>Yes</v>
      </c>
    </row>
    <row r="188" spans="1:12" x14ac:dyDescent="0.25">
      <c r="A188" s="116" t="s">
        <v>1362</v>
      </c>
      <c r="B188" s="21" t="s">
        <v>213</v>
      </c>
      <c r="C188" s="26">
        <v>151692261</v>
      </c>
      <c r="D188" s="7" t="str">
        <f t="shared" ref="D188:D203" si="36">IF($B188="N/A","N/A",IF(C188&gt;10,"No",IF(C188&lt;-10,"No","Yes")))</f>
        <v>N/A</v>
      </c>
      <c r="E188" s="26">
        <v>141555110</v>
      </c>
      <c r="F188" s="7" t="str">
        <f t="shared" ref="F188:F203" si="37">IF($B188="N/A","N/A",IF(E188&gt;10,"No",IF(E188&lt;-10,"No","Yes")))</f>
        <v>N/A</v>
      </c>
      <c r="G188" s="26">
        <v>162229057</v>
      </c>
      <c r="H188" s="7" t="str">
        <f t="shared" ref="H188:H203" si="38">IF($B188="N/A","N/A",IF(G188&gt;10,"No",IF(G188&lt;-10,"No","Yes")))</f>
        <v>N/A</v>
      </c>
      <c r="I188" s="8">
        <v>-6.68</v>
      </c>
      <c r="J188" s="8">
        <v>14.6</v>
      </c>
      <c r="K188" s="25" t="s">
        <v>734</v>
      </c>
      <c r="L188" s="85" t="str">
        <f t="shared" ref="L188:L203" si="39">IF(J188="Div by 0", "N/A", IF(K188="N/A","N/A", IF(J188&gt;VALUE(MID(K188,1,2)), "No", IF(J188&lt;-1*VALUE(MID(K188,1,2)), "No", "Yes"))))</f>
        <v>Yes</v>
      </c>
    </row>
    <row r="189" spans="1:12" x14ac:dyDescent="0.25">
      <c r="A189" s="116" t="s">
        <v>1459</v>
      </c>
      <c r="B189" s="21" t="s">
        <v>213</v>
      </c>
      <c r="C189" s="22">
        <v>5401</v>
      </c>
      <c r="D189" s="7" t="str">
        <f t="shared" si="36"/>
        <v>N/A</v>
      </c>
      <c r="E189" s="22">
        <v>5696</v>
      </c>
      <c r="F189" s="7" t="str">
        <f t="shared" si="37"/>
        <v>N/A</v>
      </c>
      <c r="G189" s="22">
        <v>5851</v>
      </c>
      <c r="H189" s="7" t="str">
        <f t="shared" si="38"/>
        <v>N/A</v>
      </c>
      <c r="I189" s="8">
        <v>5.4619999999999997</v>
      </c>
      <c r="J189" s="8">
        <v>2.7210000000000001</v>
      </c>
      <c r="K189" s="25" t="s">
        <v>734</v>
      </c>
      <c r="L189" s="85" t="str">
        <f t="shared" si="39"/>
        <v>Yes</v>
      </c>
    </row>
    <row r="190" spans="1:12" x14ac:dyDescent="0.25">
      <c r="A190" s="116" t="s">
        <v>1460</v>
      </c>
      <c r="B190" s="21" t="s">
        <v>213</v>
      </c>
      <c r="C190" s="26">
        <v>28085.958341000001</v>
      </c>
      <c r="D190" s="7" t="str">
        <f t="shared" si="36"/>
        <v>N/A</v>
      </c>
      <c r="E190" s="26">
        <v>24851.669592999999</v>
      </c>
      <c r="F190" s="7" t="str">
        <f t="shared" si="37"/>
        <v>N/A</v>
      </c>
      <c r="G190" s="26">
        <v>27726.723124</v>
      </c>
      <c r="H190" s="7" t="str">
        <f t="shared" si="38"/>
        <v>N/A</v>
      </c>
      <c r="I190" s="8">
        <v>-11.5</v>
      </c>
      <c r="J190" s="8">
        <v>11.57</v>
      </c>
      <c r="K190" s="25" t="s">
        <v>734</v>
      </c>
      <c r="L190" s="85" t="str">
        <f t="shared" si="39"/>
        <v>Yes</v>
      </c>
    </row>
    <row r="191" spans="1:12" x14ac:dyDescent="0.25">
      <c r="A191" s="116" t="s">
        <v>1461</v>
      </c>
      <c r="B191" s="21" t="s">
        <v>213</v>
      </c>
      <c r="C191" s="26">
        <v>16034.813635</v>
      </c>
      <c r="D191" s="7" t="str">
        <f t="shared" si="36"/>
        <v>N/A</v>
      </c>
      <c r="E191" s="26">
        <v>12390.902017</v>
      </c>
      <c r="F191" s="7" t="str">
        <f t="shared" si="37"/>
        <v>N/A</v>
      </c>
      <c r="G191" s="26">
        <v>11782.310534</v>
      </c>
      <c r="H191" s="7" t="str">
        <f t="shared" si="38"/>
        <v>N/A</v>
      </c>
      <c r="I191" s="8">
        <v>-22.7</v>
      </c>
      <c r="J191" s="8">
        <v>-4.91</v>
      </c>
      <c r="K191" s="25" t="s">
        <v>734</v>
      </c>
      <c r="L191" s="85" t="str">
        <f t="shared" si="39"/>
        <v>Yes</v>
      </c>
    </row>
    <row r="192" spans="1:12" x14ac:dyDescent="0.25">
      <c r="A192" s="116" t="s">
        <v>1462</v>
      </c>
      <c r="B192" s="21" t="s">
        <v>213</v>
      </c>
      <c r="C192" s="26">
        <v>42516.58814</v>
      </c>
      <c r="D192" s="7" t="str">
        <f t="shared" si="36"/>
        <v>N/A</v>
      </c>
      <c r="E192" s="26">
        <v>40217.383621000001</v>
      </c>
      <c r="F192" s="7" t="str">
        <f t="shared" si="37"/>
        <v>N/A</v>
      </c>
      <c r="G192" s="26">
        <v>42409.543193999998</v>
      </c>
      <c r="H192" s="7" t="str">
        <f t="shared" si="38"/>
        <v>N/A</v>
      </c>
      <c r="I192" s="8">
        <v>-5.41</v>
      </c>
      <c r="J192" s="8">
        <v>5.4509999999999996</v>
      </c>
      <c r="K192" s="25" t="s">
        <v>734</v>
      </c>
      <c r="L192" s="85" t="str">
        <f t="shared" si="39"/>
        <v>Yes</v>
      </c>
    </row>
    <row r="193" spans="1:12" x14ac:dyDescent="0.25">
      <c r="A193" s="142" t="s">
        <v>1463</v>
      </c>
      <c r="B193" s="21" t="s">
        <v>213</v>
      </c>
      <c r="C193" s="5">
        <v>22.766935042</v>
      </c>
      <c r="D193" s="7" t="str">
        <f t="shared" si="36"/>
        <v>N/A</v>
      </c>
      <c r="E193" s="5">
        <v>23.579086806999999</v>
      </c>
      <c r="F193" s="7" t="str">
        <f t="shared" si="37"/>
        <v>N/A</v>
      </c>
      <c r="G193" s="5">
        <v>22.866187275000001</v>
      </c>
      <c r="H193" s="7" t="str">
        <f t="shared" si="38"/>
        <v>N/A</v>
      </c>
      <c r="I193" s="8">
        <v>3.5670000000000002</v>
      </c>
      <c r="J193" s="8">
        <v>-3.02</v>
      </c>
      <c r="K193" s="25" t="s">
        <v>734</v>
      </c>
      <c r="L193" s="85" t="str">
        <f t="shared" si="39"/>
        <v>Yes</v>
      </c>
    </row>
    <row r="194" spans="1:12" x14ac:dyDescent="0.25">
      <c r="A194" s="142" t="s">
        <v>1464</v>
      </c>
      <c r="B194" s="21" t="s">
        <v>213</v>
      </c>
      <c r="C194" s="5">
        <v>27.047813195</v>
      </c>
      <c r="D194" s="7" t="str">
        <f t="shared" si="36"/>
        <v>N/A</v>
      </c>
      <c r="E194" s="5">
        <v>28.175748827</v>
      </c>
      <c r="F194" s="7" t="str">
        <f t="shared" si="37"/>
        <v>N/A</v>
      </c>
      <c r="G194" s="5">
        <v>27.378329661999999</v>
      </c>
      <c r="H194" s="7" t="str">
        <f t="shared" si="38"/>
        <v>N/A</v>
      </c>
      <c r="I194" s="8">
        <v>4.17</v>
      </c>
      <c r="J194" s="8">
        <v>-2.83</v>
      </c>
      <c r="K194" s="25" t="s">
        <v>734</v>
      </c>
      <c r="L194" s="85" t="str">
        <f t="shared" si="39"/>
        <v>Yes</v>
      </c>
    </row>
    <row r="195" spans="1:12" x14ac:dyDescent="0.25">
      <c r="A195" s="142" t="s">
        <v>1465</v>
      </c>
      <c r="B195" s="21" t="s">
        <v>213</v>
      </c>
      <c r="C195" s="5">
        <v>19.626913264999999</v>
      </c>
      <c r="D195" s="7" t="str">
        <f t="shared" si="36"/>
        <v>N/A</v>
      </c>
      <c r="E195" s="5">
        <v>20.674011665999998</v>
      </c>
      <c r="F195" s="7" t="str">
        <f t="shared" si="37"/>
        <v>N/A</v>
      </c>
      <c r="G195" s="5">
        <v>21.788107799999999</v>
      </c>
      <c r="H195" s="7" t="str">
        <f t="shared" si="38"/>
        <v>N/A</v>
      </c>
      <c r="I195" s="8">
        <v>5.335</v>
      </c>
      <c r="J195" s="8">
        <v>5.3890000000000002</v>
      </c>
      <c r="K195" s="25" t="s">
        <v>734</v>
      </c>
      <c r="L195" s="85" t="str">
        <f t="shared" si="39"/>
        <v>Yes</v>
      </c>
    </row>
    <row r="196" spans="1:12" x14ac:dyDescent="0.25">
      <c r="A196" s="116" t="s">
        <v>1374</v>
      </c>
      <c r="B196" s="21" t="s">
        <v>213</v>
      </c>
      <c r="C196" s="26">
        <v>148762952</v>
      </c>
      <c r="D196" s="7" t="str">
        <f t="shared" si="36"/>
        <v>N/A</v>
      </c>
      <c r="E196" s="26">
        <v>138878928</v>
      </c>
      <c r="F196" s="7" t="str">
        <f t="shared" si="37"/>
        <v>N/A</v>
      </c>
      <c r="G196" s="26">
        <v>159814826</v>
      </c>
      <c r="H196" s="7" t="str">
        <f t="shared" si="38"/>
        <v>N/A</v>
      </c>
      <c r="I196" s="8">
        <v>-6.64</v>
      </c>
      <c r="J196" s="8">
        <v>15.07</v>
      </c>
      <c r="K196" s="25" t="s">
        <v>734</v>
      </c>
      <c r="L196" s="85" t="str">
        <f t="shared" si="39"/>
        <v>Yes</v>
      </c>
    </row>
    <row r="197" spans="1:12" x14ac:dyDescent="0.25">
      <c r="A197" s="116" t="s">
        <v>1466</v>
      </c>
      <c r="B197" s="21" t="s">
        <v>213</v>
      </c>
      <c r="C197" s="22">
        <v>5059</v>
      </c>
      <c r="D197" s="7" t="str">
        <f t="shared" si="36"/>
        <v>N/A</v>
      </c>
      <c r="E197" s="22">
        <v>5401</v>
      </c>
      <c r="F197" s="7" t="str">
        <f t="shared" si="37"/>
        <v>N/A</v>
      </c>
      <c r="G197" s="22">
        <v>5558</v>
      </c>
      <c r="H197" s="7" t="str">
        <f t="shared" si="38"/>
        <v>N/A</v>
      </c>
      <c r="I197" s="8">
        <v>6.76</v>
      </c>
      <c r="J197" s="8">
        <v>2.907</v>
      </c>
      <c r="K197" s="25" t="s">
        <v>734</v>
      </c>
      <c r="L197" s="85" t="str">
        <f t="shared" si="39"/>
        <v>Yes</v>
      </c>
    </row>
    <row r="198" spans="1:12" ht="25" x14ac:dyDescent="0.25">
      <c r="A198" s="116" t="s">
        <v>1467</v>
      </c>
      <c r="B198" s="21" t="s">
        <v>213</v>
      </c>
      <c r="C198" s="26">
        <v>29405.60427</v>
      </c>
      <c r="D198" s="7" t="str">
        <f t="shared" si="36"/>
        <v>N/A</v>
      </c>
      <c r="E198" s="26">
        <v>25713.558229999999</v>
      </c>
      <c r="F198" s="7" t="str">
        <f t="shared" si="37"/>
        <v>N/A</v>
      </c>
      <c r="G198" s="26">
        <v>28754.016912999999</v>
      </c>
      <c r="H198" s="7" t="str">
        <f t="shared" si="38"/>
        <v>N/A</v>
      </c>
      <c r="I198" s="8">
        <v>-12.6</v>
      </c>
      <c r="J198" s="8">
        <v>11.82</v>
      </c>
      <c r="K198" s="25" t="s">
        <v>734</v>
      </c>
      <c r="L198" s="85" t="str">
        <f t="shared" si="39"/>
        <v>Yes</v>
      </c>
    </row>
    <row r="199" spans="1:12" ht="25" x14ac:dyDescent="0.25">
      <c r="A199" s="116" t="s">
        <v>1468</v>
      </c>
      <c r="B199" s="21" t="s">
        <v>213</v>
      </c>
      <c r="C199" s="26">
        <v>16368.560186999999</v>
      </c>
      <c r="D199" s="7" t="str">
        <f t="shared" si="36"/>
        <v>N/A</v>
      </c>
      <c r="E199" s="26">
        <v>12479.089368999999</v>
      </c>
      <c r="F199" s="7" t="str">
        <f t="shared" si="37"/>
        <v>N/A</v>
      </c>
      <c r="G199" s="26">
        <v>11864.943332000001</v>
      </c>
      <c r="H199" s="7" t="str">
        <f t="shared" si="38"/>
        <v>N/A</v>
      </c>
      <c r="I199" s="8">
        <v>-23.8</v>
      </c>
      <c r="J199" s="8">
        <v>-4.92</v>
      </c>
      <c r="K199" s="25" t="s">
        <v>734</v>
      </c>
      <c r="L199" s="85" t="str">
        <f t="shared" si="39"/>
        <v>Yes</v>
      </c>
    </row>
    <row r="200" spans="1:12" ht="25" x14ac:dyDescent="0.25">
      <c r="A200" s="116" t="s">
        <v>1469</v>
      </c>
      <c r="B200" s="21" t="s">
        <v>213</v>
      </c>
      <c r="C200" s="26">
        <v>45348.698944000003</v>
      </c>
      <c r="D200" s="7" t="str">
        <f t="shared" si="36"/>
        <v>N/A</v>
      </c>
      <c r="E200" s="26">
        <v>42422.643037000002</v>
      </c>
      <c r="F200" s="7" t="str">
        <f t="shared" si="37"/>
        <v>N/A</v>
      </c>
      <c r="G200" s="26">
        <v>44218.811248999998</v>
      </c>
      <c r="H200" s="7" t="str">
        <f t="shared" si="38"/>
        <v>N/A</v>
      </c>
      <c r="I200" s="8">
        <v>-6.45</v>
      </c>
      <c r="J200" s="8">
        <v>4.234</v>
      </c>
      <c r="K200" s="25" t="s">
        <v>734</v>
      </c>
      <c r="L200" s="85" t="str">
        <f t="shared" si="39"/>
        <v>Yes</v>
      </c>
    </row>
    <row r="201" spans="1:12" ht="25" x14ac:dyDescent="0.25">
      <c r="A201" s="116" t="s">
        <v>1470</v>
      </c>
      <c r="B201" s="21" t="s">
        <v>213</v>
      </c>
      <c r="C201" s="5">
        <v>21.325296126000001</v>
      </c>
      <c r="D201" s="7" t="str">
        <f t="shared" si="36"/>
        <v>N/A</v>
      </c>
      <c r="E201" s="5">
        <v>22.357908681000001</v>
      </c>
      <c r="F201" s="7" t="str">
        <f t="shared" si="37"/>
        <v>N/A</v>
      </c>
      <c r="G201" s="5">
        <v>21.721119275</v>
      </c>
      <c r="H201" s="7" t="str">
        <f t="shared" si="38"/>
        <v>N/A</v>
      </c>
      <c r="I201" s="8">
        <v>4.8419999999999996</v>
      </c>
      <c r="J201" s="8">
        <v>-2.85</v>
      </c>
      <c r="K201" s="25" t="s">
        <v>734</v>
      </c>
      <c r="L201" s="85" t="str">
        <f t="shared" si="39"/>
        <v>Yes</v>
      </c>
    </row>
    <row r="202" spans="1:12" ht="25" x14ac:dyDescent="0.25">
      <c r="A202" s="116" t="s">
        <v>1471</v>
      </c>
      <c r="B202" s="21" t="s">
        <v>213</v>
      </c>
      <c r="C202" s="5">
        <v>25.787620459999999</v>
      </c>
      <c r="D202" s="7" t="str">
        <f t="shared" si="36"/>
        <v>N/A</v>
      </c>
      <c r="E202" s="5">
        <v>27.156261277999999</v>
      </c>
      <c r="F202" s="7" t="str">
        <f t="shared" si="37"/>
        <v>N/A</v>
      </c>
      <c r="G202" s="5">
        <v>26.507109954000001</v>
      </c>
      <c r="H202" s="7" t="str">
        <f t="shared" si="38"/>
        <v>N/A</v>
      </c>
      <c r="I202" s="8">
        <v>5.3070000000000004</v>
      </c>
      <c r="J202" s="8">
        <v>-2.39</v>
      </c>
      <c r="K202" s="25" t="s">
        <v>734</v>
      </c>
      <c r="L202" s="85" t="str">
        <f t="shared" si="39"/>
        <v>Yes</v>
      </c>
    </row>
    <row r="203" spans="1:12" ht="25" x14ac:dyDescent="0.25">
      <c r="A203" s="144" t="s">
        <v>1472</v>
      </c>
      <c r="B203" s="93" t="s">
        <v>213</v>
      </c>
      <c r="C203" s="94">
        <v>18.112244898</v>
      </c>
      <c r="D203" s="124" t="str">
        <f t="shared" si="36"/>
        <v>N/A</v>
      </c>
      <c r="E203" s="94">
        <v>19.313026571999998</v>
      </c>
      <c r="F203" s="124" t="str">
        <f t="shared" si="37"/>
        <v>N/A</v>
      </c>
      <c r="G203" s="94">
        <v>20.661628403999998</v>
      </c>
      <c r="H203" s="124" t="str">
        <f t="shared" si="38"/>
        <v>N/A</v>
      </c>
      <c r="I203" s="125">
        <v>6.63</v>
      </c>
      <c r="J203" s="125">
        <v>6.9829999999999997</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81640625" style="13" customWidth="1"/>
    <col min="12" max="12" width="16.816406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176849</v>
      </c>
      <c r="D6" s="7" t="str">
        <f>IF($B6="N/A","N/A",IF(C6&gt;10,"No",IF(C6&lt;-10,"No","Yes")))</f>
        <v>N/A</v>
      </c>
      <c r="E6" s="22">
        <v>187018</v>
      </c>
      <c r="F6" s="7" t="str">
        <f>IF($B6="N/A","N/A",IF(E6&gt;10,"No",IF(E6&lt;-10,"No","Yes")))</f>
        <v>N/A</v>
      </c>
      <c r="G6" s="22">
        <v>200167</v>
      </c>
      <c r="H6" s="7" t="str">
        <f>IF($B6="N/A","N/A",IF(G6&gt;10,"No",IF(G6&lt;-10,"No","Yes")))</f>
        <v>N/A</v>
      </c>
      <c r="I6" s="8">
        <v>5.75</v>
      </c>
      <c r="J6" s="8">
        <v>7.0309999999999997</v>
      </c>
      <c r="K6" s="25" t="s">
        <v>734</v>
      </c>
      <c r="L6" s="85" t="str">
        <f t="shared" ref="L6:L46" si="0">IF(J6="Div by 0", "N/A", IF(K6="N/A","N/A", IF(J6&gt;VALUE(MID(K6,1,2)), "No", IF(J6&lt;-1*VALUE(MID(K6,1,2)), "No", "Yes"))))</f>
        <v>Yes</v>
      </c>
    </row>
    <row r="7" spans="1:12" x14ac:dyDescent="0.25">
      <c r="A7" s="142" t="s">
        <v>10</v>
      </c>
      <c r="B7" s="21" t="s">
        <v>213</v>
      </c>
      <c r="C7" s="22">
        <v>155930</v>
      </c>
      <c r="D7" s="7" t="str">
        <f>IF($B7="N/A","N/A",IF(C7&gt;10,"No",IF(C7&lt;-10,"No","Yes")))</f>
        <v>N/A</v>
      </c>
      <c r="E7" s="22">
        <v>165481</v>
      </c>
      <c r="F7" s="7" t="str">
        <f>IF($B7="N/A","N/A",IF(E7&gt;10,"No",IF(E7&lt;-10,"No","Yes")))</f>
        <v>N/A</v>
      </c>
      <c r="G7" s="22">
        <v>173894</v>
      </c>
      <c r="H7" s="7" t="str">
        <f>IF($B7="N/A","N/A",IF(G7&gt;10,"No",IF(G7&lt;-10,"No","Yes")))</f>
        <v>N/A</v>
      </c>
      <c r="I7" s="8">
        <v>6.125</v>
      </c>
      <c r="J7" s="8">
        <v>5.0839999999999996</v>
      </c>
      <c r="K7" s="25" t="s">
        <v>734</v>
      </c>
      <c r="L7" s="85" t="str">
        <f t="shared" si="0"/>
        <v>Yes</v>
      </c>
    </row>
    <row r="8" spans="1:12" x14ac:dyDescent="0.25">
      <c r="A8" s="142" t="s">
        <v>91</v>
      </c>
      <c r="B8" s="5" t="s">
        <v>297</v>
      </c>
      <c r="C8" s="4">
        <v>88.171264750999995</v>
      </c>
      <c r="D8" s="7" t="str">
        <f>IF($B8="N/A","N/A",IF(C8&gt;90,"No",IF(C8&lt;65,"No","Yes")))</f>
        <v>Yes</v>
      </c>
      <c r="E8" s="4">
        <v>88.483996192999996</v>
      </c>
      <c r="F8" s="7" t="str">
        <f>IF($B8="N/A","N/A",IF(E8&gt;90,"No",IF(E8&lt;65,"No","Yes")))</f>
        <v>Yes</v>
      </c>
      <c r="G8" s="4">
        <v>86.874459826000006</v>
      </c>
      <c r="H8" s="7" t="str">
        <f>IF($B8="N/A","N/A",IF(G8&gt;90,"No",IF(G8&lt;65,"No","Yes")))</f>
        <v>Yes</v>
      </c>
      <c r="I8" s="8">
        <v>0.35470000000000002</v>
      </c>
      <c r="J8" s="8">
        <v>-1.82</v>
      </c>
      <c r="K8" s="25" t="s">
        <v>734</v>
      </c>
      <c r="L8" s="85" t="str">
        <f t="shared" si="0"/>
        <v>Yes</v>
      </c>
    </row>
    <row r="9" spans="1:12" x14ac:dyDescent="0.25">
      <c r="A9" s="142" t="s">
        <v>92</v>
      </c>
      <c r="B9" s="5" t="s">
        <v>298</v>
      </c>
      <c r="C9" s="4">
        <v>94.379073134999999</v>
      </c>
      <c r="D9" s="7" t="str">
        <f>IF($B9="N/A","N/A",IF(C9&gt;100,"No",IF(C9&lt;90,"No","Yes")))</f>
        <v>Yes</v>
      </c>
      <c r="E9" s="4">
        <v>94.552121529999994</v>
      </c>
      <c r="F9" s="7" t="str">
        <f>IF($B9="N/A","N/A",IF(E9&gt;100,"No",IF(E9&lt;90,"No","Yes")))</f>
        <v>Yes</v>
      </c>
      <c r="G9" s="4">
        <v>93.740888326999993</v>
      </c>
      <c r="H9" s="7" t="str">
        <f>IF($B9="N/A","N/A",IF(G9&gt;100,"No",IF(G9&lt;90,"No","Yes")))</f>
        <v>Yes</v>
      </c>
      <c r="I9" s="8">
        <v>0.18340000000000001</v>
      </c>
      <c r="J9" s="8">
        <v>-0.85799999999999998</v>
      </c>
      <c r="K9" s="25" t="s">
        <v>734</v>
      </c>
      <c r="L9" s="85" t="str">
        <f t="shared" si="0"/>
        <v>Yes</v>
      </c>
    </row>
    <row r="10" spans="1:12" x14ac:dyDescent="0.25">
      <c r="A10" s="142" t="s">
        <v>93</v>
      </c>
      <c r="B10" s="5" t="s">
        <v>299</v>
      </c>
      <c r="C10" s="4">
        <v>94.559243322</v>
      </c>
      <c r="D10" s="7" t="str">
        <f>IF($B10="N/A","N/A",IF(C10&gt;100,"No",IF(C10&lt;85,"No","Yes")))</f>
        <v>Yes</v>
      </c>
      <c r="E10" s="4">
        <v>94.367127631000002</v>
      </c>
      <c r="F10" s="7" t="str">
        <f>IF($B10="N/A","N/A",IF(E10&gt;100,"No",IF(E10&lt;85,"No","Yes")))</f>
        <v>Yes</v>
      </c>
      <c r="G10" s="4">
        <v>93.911124068000007</v>
      </c>
      <c r="H10" s="7" t="str">
        <f>IF($B10="N/A","N/A",IF(G10&gt;100,"No",IF(G10&lt;85,"No","Yes")))</f>
        <v>Yes</v>
      </c>
      <c r="I10" s="8">
        <v>-0.20300000000000001</v>
      </c>
      <c r="J10" s="8">
        <v>-0.48299999999999998</v>
      </c>
      <c r="K10" s="25" t="s">
        <v>734</v>
      </c>
      <c r="L10" s="85" t="str">
        <f t="shared" si="0"/>
        <v>Yes</v>
      </c>
    </row>
    <row r="11" spans="1:12" x14ac:dyDescent="0.25">
      <c r="A11" s="142" t="s">
        <v>94</v>
      </c>
      <c r="B11" s="5" t="s">
        <v>300</v>
      </c>
      <c r="C11" s="4">
        <v>91.769632578</v>
      </c>
      <c r="D11" s="7" t="str">
        <f>IF($B11="N/A","N/A",IF(C11&gt;100,"No",IF(C11&lt;80,"No","Yes")))</f>
        <v>Yes</v>
      </c>
      <c r="E11" s="4">
        <v>92.256969010999995</v>
      </c>
      <c r="F11" s="7" t="str">
        <f>IF($B11="N/A","N/A",IF(E11&gt;100,"No",IF(E11&lt;80,"No","Yes")))</f>
        <v>Yes</v>
      </c>
      <c r="G11" s="4">
        <v>89.968764062999995</v>
      </c>
      <c r="H11" s="7" t="str">
        <f>IF($B11="N/A","N/A",IF(G11&gt;100,"No",IF(G11&lt;80,"No","Yes")))</f>
        <v>Yes</v>
      </c>
      <c r="I11" s="8">
        <v>0.53100000000000003</v>
      </c>
      <c r="J11" s="8">
        <v>-2.48</v>
      </c>
      <c r="K11" s="25" t="s">
        <v>734</v>
      </c>
      <c r="L11" s="85" t="str">
        <f t="shared" si="0"/>
        <v>Yes</v>
      </c>
    </row>
    <row r="12" spans="1:12" x14ac:dyDescent="0.25">
      <c r="A12" s="142" t="s">
        <v>95</v>
      </c>
      <c r="B12" s="5" t="s">
        <v>300</v>
      </c>
      <c r="C12" s="4">
        <v>81.994889700000002</v>
      </c>
      <c r="D12" s="7" t="str">
        <f>IF($B12="N/A","N/A",IF(C12&gt;100,"No",IF(C12&lt;80,"No","Yes")))</f>
        <v>Yes</v>
      </c>
      <c r="E12" s="4">
        <v>82.768774030000003</v>
      </c>
      <c r="F12" s="7" t="str">
        <f>IF($B12="N/A","N/A",IF(E12&gt;100,"No",IF(E12&lt;80,"No","Yes")))</f>
        <v>Yes</v>
      </c>
      <c r="G12" s="4">
        <v>81.654615961000005</v>
      </c>
      <c r="H12" s="7" t="str">
        <f>IF($B12="N/A","N/A",IF(G12&gt;100,"No",IF(G12&lt;80,"No","Yes")))</f>
        <v>Yes</v>
      </c>
      <c r="I12" s="8">
        <v>0.94379999999999997</v>
      </c>
      <c r="J12" s="8">
        <v>-1.35</v>
      </c>
      <c r="K12" s="25" t="s">
        <v>734</v>
      </c>
      <c r="L12" s="85" t="str">
        <f t="shared" si="0"/>
        <v>Yes</v>
      </c>
    </row>
    <row r="13" spans="1:12" x14ac:dyDescent="0.25">
      <c r="A13" s="84" t="s">
        <v>96</v>
      </c>
      <c r="B13" s="21" t="s">
        <v>213</v>
      </c>
      <c r="C13" s="22">
        <v>148235.29</v>
      </c>
      <c r="D13" s="7" t="str">
        <f t="shared" ref="D13:D44" si="1">IF($B13="N/A","N/A",IF(C13&gt;10,"No",IF(C13&lt;-10,"No","Yes")))</f>
        <v>N/A</v>
      </c>
      <c r="E13" s="22">
        <v>165307.82999999999</v>
      </c>
      <c r="F13" s="7" t="str">
        <f t="shared" ref="F13:F44" si="2">IF($B13="N/A","N/A",IF(E13&gt;10,"No",IF(E13&lt;-10,"No","Yes")))</f>
        <v>N/A</v>
      </c>
      <c r="G13" s="22">
        <v>182991.21</v>
      </c>
      <c r="H13" s="7" t="str">
        <f t="shared" ref="H13:H44" si="3">IF($B13="N/A","N/A",IF(G13&gt;10,"No",IF(G13&lt;-10,"No","Yes")))</f>
        <v>N/A</v>
      </c>
      <c r="I13" s="8">
        <v>11.52</v>
      </c>
      <c r="J13" s="8">
        <v>10.7</v>
      </c>
      <c r="K13" s="25" t="s">
        <v>734</v>
      </c>
      <c r="L13" s="85" t="str">
        <f t="shared" si="0"/>
        <v>Yes</v>
      </c>
    </row>
    <row r="14" spans="1:12" x14ac:dyDescent="0.25">
      <c r="A14" s="84" t="s">
        <v>100</v>
      </c>
      <c r="B14" s="21" t="s">
        <v>213</v>
      </c>
      <c r="C14" s="22">
        <v>11048</v>
      </c>
      <c r="D14" s="7" t="str">
        <f t="shared" si="1"/>
        <v>N/A</v>
      </c>
      <c r="E14" s="22">
        <v>11454</v>
      </c>
      <c r="F14" s="7" t="str">
        <f t="shared" si="2"/>
        <v>N/A</v>
      </c>
      <c r="G14" s="22">
        <v>10289</v>
      </c>
      <c r="H14" s="7" t="str">
        <f t="shared" si="3"/>
        <v>N/A</v>
      </c>
      <c r="I14" s="8">
        <v>3.6749999999999998</v>
      </c>
      <c r="J14" s="8">
        <v>-10.199999999999999</v>
      </c>
      <c r="K14" s="25" t="s">
        <v>734</v>
      </c>
      <c r="L14" s="85" t="str">
        <f t="shared" si="0"/>
        <v>Yes</v>
      </c>
    </row>
    <row r="15" spans="1:12" x14ac:dyDescent="0.25">
      <c r="A15" s="84" t="s">
        <v>974</v>
      </c>
      <c r="B15" s="21" t="s">
        <v>213</v>
      </c>
      <c r="C15" s="22">
        <v>2635</v>
      </c>
      <c r="D15" s="7" t="str">
        <f t="shared" si="1"/>
        <v>N/A</v>
      </c>
      <c r="E15" s="22">
        <v>2722</v>
      </c>
      <c r="F15" s="7" t="str">
        <f t="shared" si="2"/>
        <v>N/A</v>
      </c>
      <c r="G15" s="22">
        <v>1140</v>
      </c>
      <c r="H15" s="7" t="str">
        <f t="shared" si="3"/>
        <v>N/A</v>
      </c>
      <c r="I15" s="8">
        <v>3.302</v>
      </c>
      <c r="J15" s="8">
        <v>-58.1</v>
      </c>
      <c r="K15" s="25" t="s">
        <v>734</v>
      </c>
      <c r="L15" s="85" t="str">
        <f t="shared" si="0"/>
        <v>No</v>
      </c>
    </row>
    <row r="16" spans="1:12" x14ac:dyDescent="0.25">
      <c r="A16" s="84" t="s">
        <v>975</v>
      </c>
      <c r="B16" s="21" t="s">
        <v>213</v>
      </c>
      <c r="C16" s="22">
        <v>3719</v>
      </c>
      <c r="D16" s="7" t="str">
        <f t="shared" si="1"/>
        <v>N/A</v>
      </c>
      <c r="E16" s="22">
        <v>4011</v>
      </c>
      <c r="F16" s="7" t="str">
        <f t="shared" si="2"/>
        <v>N/A</v>
      </c>
      <c r="G16" s="22">
        <v>4370</v>
      </c>
      <c r="H16" s="7" t="str">
        <f t="shared" si="3"/>
        <v>N/A</v>
      </c>
      <c r="I16" s="8">
        <v>7.8520000000000003</v>
      </c>
      <c r="J16" s="8">
        <v>8.9499999999999993</v>
      </c>
      <c r="K16" s="25" t="s">
        <v>734</v>
      </c>
      <c r="L16" s="85" t="str">
        <f t="shared" si="0"/>
        <v>Yes</v>
      </c>
    </row>
    <row r="17" spans="1:12" x14ac:dyDescent="0.25">
      <c r="A17" s="84" t="s">
        <v>976</v>
      </c>
      <c r="B17" s="21" t="s">
        <v>213</v>
      </c>
      <c r="C17" s="22">
        <v>209</v>
      </c>
      <c r="D17" s="7" t="str">
        <f t="shared" si="1"/>
        <v>N/A</v>
      </c>
      <c r="E17" s="22">
        <v>102</v>
      </c>
      <c r="F17" s="7" t="str">
        <f t="shared" si="2"/>
        <v>N/A</v>
      </c>
      <c r="G17" s="22">
        <v>634</v>
      </c>
      <c r="H17" s="7" t="str">
        <f t="shared" si="3"/>
        <v>N/A</v>
      </c>
      <c r="I17" s="8">
        <v>-51.2</v>
      </c>
      <c r="J17" s="8">
        <v>521.6</v>
      </c>
      <c r="K17" s="25" t="s">
        <v>734</v>
      </c>
      <c r="L17" s="85" t="str">
        <f t="shared" si="0"/>
        <v>No</v>
      </c>
    </row>
    <row r="18" spans="1:12" x14ac:dyDescent="0.25">
      <c r="A18" s="84" t="s">
        <v>977</v>
      </c>
      <c r="B18" s="21" t="s">
        <v>213</v>
      </c>
      <c r="C18" s="22">
        <v>3702</v>
      </c>
      <c r="D18" s="7" t="str">
        <f t="shared" si="1"/>
        <v>N/A</v>
      </c>
      <c r="E18" s="22">
        <v>4138</v>
      </c>
      <c r="F18" s="7" t="str">
        <f t="shared" si="2"/>
        <v>N/A</v>
      </c>
      <c r="G18" s="22">
        <v>3828</v>
      </c>
      <c r="H18" s="7" t="str">
        <f t="shared" si="3"/>
        <v>N/A</v>
      </c>
      <c r="I18" s="8">
        <v>11.78</v>
      </c>
      <c r="J18" s="8">
        <v>-7.49</v>
      </c>
      <c r="K18" s="25" t="s">
        <v>734</v>
      </c>
      <c r="L18" s="85" t="str">
        <f t="shared" si="0"/>
        <v>Yes</v>
      </c>
    </row>
    <row r="19" spans="1:12" x14ac:dyDescent="0.25">
      <c r="A19" s="84" t="s">
        <v>978</v>
      </c>
      <c r="B19" s="21" t="s">
        <v>213</v>
      </c>
      <c r="C19" s="22">
        <v>783</v>
      </c>
      <c r="D19" s="7" t="str">
        <f t="shared" si="1"/>
        <v>N/A</v>
      </c>
      <c r="E19" s="22">
        <v>481</v>
      </c>
      <c r="F19" s="7" t="str">
        <f t="shared" si="2"/>
        <v>N/A</v>
      </c>
      <c r="G19" s="22">
        <v>317</v>
      </c>
      <c r="H19" s="7" t="str">
        <f t="shared" si="3"/>
        <v>N/A</v>
      </c>
      <c r="I19" s="8">
        <v>-38.6</v>
      </c>
      <c r="J19" s="8">
        <v>-34.1</v>
      </c>
      <c r="K19" s="25" t="s">
        <v>734</v>
      </c>
      <c r="L19" s="85" t="str">
        <f t="shared" si="0"/>
        <v>No</v>
      </c>
    </row>
    <row r="20" spans="1:12" x14ac:dyDescent="0.25">
      <c r="A20" s="84" t="s">
        <v>101</v>
      </c>
      <c r="B20" s="21" t="s">
        <v>213</v>
      </c>
      <c r="C20" s="22">
        <v>23471</v>
      </c>
      <c r="D20" s="7" t="str">
        <f t="shared" si="1"/>
        <v>N/A</v>
      </c>
      <c r="E20" s="22">
        <v>22706</v>
      </c>
      <c r="F20" s="7" t="str">
        <f t="shared" si="2"/>
        <v>N/A</v>
      </c>
      <c r="G20" s="22">
        <v>24011</v>
      </c>
      <c r="H20" s="7" t="str">
        <f t="shared" si="3"/>
        <v>N/A</v>
      </c>
      <c r="I20" s="8">
        <v>-3.26</v>
      </c>
      <c r="J20" s="8">
        <v>5.7469999999999999</v>
      </c>
      <c r="K20" s="25" t="s">
        <v>734</v>
      </c>
      <c r="L20" s="85" t="str">
        <f t="shared" si="0"/>
        <v>Yes</v>
      </c>
    </row>
    <row r="21" spans="1:12" x14ac:dyDescent="0.25">
      <c r="A21" s="84" t="s">
        <v>979</v>
      </c>
      <c r="B21" s="21" t="s">
        <v>213</v>
      </c>
      <c r="C21" s="22">
        <v>14655</v>
      </c>
      <c r="D21" s="7" t="str">
        <f t="shared" si="1"/>
        <v>N/A</v>
      </c>
      <c r="E21" s="22">
        <v>14231</v>
      </c>
      <c r="F21" s="7" t="str">
        <f t="shared" si="2"/>
        <v>N/A</v>
      </c>
      <c r="G21" s="22">
        <v>15394</v>
      </c>
      <c r="H21" s="7" t="str">
        <f t="shared" si="3"/>
        <v>N/A</v>
      </c>
      <c r="I21" s="8">
        <v>-2.89</v>
      </c>
      <c r="J21" s="8">
        <v>8.1720000000000006</v>
      </c>
      <c r="K21" s="25" t="s">
        <v>734</v>
      </c>
      <c r="L21" s="85" t="str">
        <f t="shared" si="0"/>
        <v>Yes</v>
      </c>
    </row>
    <row r="22" spans="1:12" x14ac:dyDescent="0.25">
      <c r="A22" s="84" t="s">
        <v>980</v>
      </c>
      <c r="B22" s="21" t="s">
        <v>213</v>
      </c>
      <c r="C22" s="22">
        <v>5234</v>
      </c>
      <c r="D22" s="7" t="str">
        <f t="shared" si="1"/>
        <v>N/A</v>
      </c>
      <c r="E22" s="22">
        <v>5229</v>
      </c>
      <c r="F22" s="7" t="str">
        <f t="shared" si="2"/>
        <v>N/A</v>
      </c>
      <c r="G22" s="22">
        <v>5592</v>
      </c>
      <c r="H22" s="7" t="str">
        <f t="shared" si="3"/>
        <v>N/A</v>
      </c>
      <c r="I22" s="8">
        <v>-9.6000000000000002E-2</v>
      </c>
      <c r="J22" s="8">
        <v>6.9420000000000002</v>
      </c>
      <c r="K22" s="25" t="s">
        <v>734</v>
      </c>
      <c r="L22" s="85" t="str">
        <f t="shared" si="0"/>
        <v>Yes</v>
      </c>
    </row>
    <row r="23" spans="1:12" x14ac:dyDescent="0.25">
      <c r="A23" s="84" t="s">
        <v>981</v>
      </c>
      <c r="B23" s="21" t="s">
        <v>213</v>
      </c>
      <c r="C23" s="22">
        <v>329</v>
      </c>
      <c r="D23" s="7" t="str">
        <f>IF($B23="N/A","N/A",IF(C23&gt;10,"No",IF(C23&lt;-10,"No","Yes")))</f>
        <v>N/A</v>
      </c>
      <c r="E23" s="22">
        <v>153</v>
      </c>
      <c r="F23" s="7" t="str">
        <f t="shared" si="2"/>
        <v>N/A</v>
      </c>
      <c r="G23" s="22">
        <v>65</v>
      </c>
      <c r="H23" s="7" t="str">
        <f t="shared" si="3"/>
        <v>N/A</v>
      </c>
      <c r="I23" s="8">
        <v>-53.5</v>
      </c>
      <c r="J23" s="8">
        <v>-57.5</v>
      </c>
      <c r="K23" s="25" t="s">
        <v>734</v>
      </c>
      <c r="L23" s="85" t="str">
        <f t="shared" si="0"/>
        <v>No</v>
      </c>
    </row>
    <row r="24" spans="1:12" x14ac:dyDescent="0.25">
      <c r="A24" s="84" t="s">
        <v>982</v>
      </c>
      <c r="B24" s="21" t="s">
        <v>213</v>
      </c>
      <c r="C24" s="22">
        <v>2765</v>
      </c>
      <c r="D24" s="7" t="str">
        <f t="shared" si="1"/>
        <v>N/A</v>
      </c>
      <c r="E24" s="22">
        <v>2859</v>
      </c>
      <c r="F24" s="7" t="str">
        <f t="shared" si="2"/>
        <v>N/A</v>
      </c>
      <c r="G24" s="22">
        <v>2949</v>
      </c>
      <c r="H24" s="7" t="str">
        <f t="shared" si="3"/>
        <v>N/A</v>
      </c>
      <c r="I24" s="8">
        <v>3.4</v>
      </c>
      <c r="J24" s="8">
        <v>3.1480000000000001</v>
      </c>
      <c r="K24" s="25" t="s">
        <v>734</v>
      </c>
      <c r="L24" s="85" t="str">
        <f t="shared" si="0"/>
        <v>Yes</v>
      </c>
    </row>
    <row r="25" spans="1:12" x14ac:dyDescent="0.25">
      <c r="A25" s="84" t="s">
        <v>983</v>
      </c>
      <c r="B25" s="21" t="s">
        <v>213</v>
      </c>
      <c r="C25" s="22">
        <v>488</v>
      </c>
      <c r="D25" s="7" t="str">
        <f t="shared" si="1"/>
        <v>N/A</v>
      </c>
      <c r="E25" s="22">
        <v>234</v>
      </c>
      <c r="F25" s="7" t="str">
        <f t="shared" si="2"/>
        <v>N/A</v>
      </c>
      <c r="G25" s="22">
        <v>11</v>
      </c>
      <c r="H25" s="7" t="str">
        <f t="shared" si="3"/>
        <v>N/A</v>
      </c>
      <c r="I25" s="8">
        <v>-52</v>
      </c>
      <c r="J25" s="8">
        <v>-95.3</v>
      </c>
      <c r="K25" s="25" t="s">
        <v>734</v>
      </c>
      <c r="L25" s="85" t="str">
        <f t="shared" si="0"/>
        <v>No</v>
      </c>
    </row>
    <row r="26" spans="1:12" x14ac:dyDescent="0.25">
      <c r="A26" s="84" t="s">
        <v>104</v>
      </c>
      <c r="B26" s="21" t="s">
        <v>213</v>
      </c>
      <c r="C26" s="22">
        <v>67579</v>
      </c>
      <c r="D26" s="7" t="str">
        <f t="shared" si="1"/>
        <v>N/A</v>
      </c>
      <c r="E26" s="22">
        <v>70670</v>
      </c>
      <c r="F26" s="7" t="str">
        <f t="shared" si="2"/>
        <v>N/A</v>
      </c>
      <c r="G26" s="22">
        <v>75554</v>
      </c>
      <c r="H26" s="7" t="str">
        <f t="shared" si="3"/>
        <v>N/A</v>
      </c>
      <c r="I26" s="8">
        <v>4.5739999999999998</v>
      </c>
      <c r="J26" s="8">
        <v>6.9109999999999996</v>
      </c>
      <c r="K26" s="25" t="s">
        <v>734</v>
      </c>
      <c r="L26" s="85" t="str">
        <f t="shared" si="0"/>
        <v>Yes</v>
      </c>
    </row>
    <row r="27" spans="1:12" x14ac:dyDescent="0.25">
      <c r="A27" s="84" t="s">
        <v>984</v>
      </c>
      <c r="B27" s="21" t="s">
        <v>213</v>
      </c>
      <c r="C27" s="22">
        <v>10668</v>
      </c>
      <c r="D27" s="7" t="str">
        <f t="shared" si="1"/>
        <v>N/A</v>
      </c>
      <c r="E27" s="22">
        <v>4332</v>
      </c>
      <c r="F27" s="7" t="str">
        <f t="shared" si="2"/>
        <v>N/A</v>
      </c>
      <c r="G27" s="22">
        <v>2278</v>
      </c>
      <c r="H27" s="7" t="str">
        <f t="shared" si="3"/>
        <v>N/A</v>
      </c>
      <c r="I27" s="8">
        <v>-59.4</v>
      </c>
      <c r="J27" s="8">
        <v>-47.4</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1750</v>
      </c>
      <c r="J28" s="8" t="s">
        <v>1750</v>
      </c>
      <c r="K28" s="25" t="s">
        <v>734</v>
      </c>
      <c r="L28" s="85" t="str">
        <f t="shared" si="0"/>
        <v>N/A</v>
      </c>
    </row>
    <row r="29" spans="1:12" x14ac:dyDescent="0.25">
      <c r="A29" s="84" t="s">
        <v>986</v>
      </c>
      <c r="B29" s="21" t="s">
        <v>213</v>
      </c>
      <c r="C29" s="22">
        <v>2485</v>
      </c>
      <c r="D29" s="7" t="str">
        <f t="shared" si="1"/>
        <v>N/A</v>
      </c>
      <c r="E29" s="22">
        <v>2533</v>
      </c>
      <c r="F29" s="7" t="str">
        <f t="shared" si="2"/>
        <v>N/A</v>
      </c>
      <c r="G29" s="22">
        <v>2483</v>
      </c>
      <c r="H29" s="7" t="str">
        <f t="shared" si="3"/>
        <v>N/A</v>
      </c>
      <c r="I29" s="8">
        <v>1.9319999999999999</v>
      </c>
      <c r="J29" s="8">
        <v>-1.97</v>
      </c>
      <c r="K29" s="25" t="s">
        <v>734</v>
      </c>
      <c r="L29" s="85" t="str">
        <f t="shared" si="0"/>
        <v>Yes</v>
      </c>
    </row>
    <row r="30" spans="1:12" x14ac:dyDescent="0.25">
      <c r="A30" s="84" t="s">
        <v>987</v>
      </c>
      <c r="B30" s="21" t="s">
        <v>213</v>
      </c>
      <c r="C30" s="22">
        <v>45798</v>
      </c>
      <c r="D30" s="7" t="str">
        <f t="shared" si="1"/>
        <v>N/A</v>
      </c>
      <c r="E30" s="22">
        <v>54763</v>
      </c>
      <c r="F30" s="7" t="str">
        <f t="shared" si="2"/>
        <v>N/A</v>
      </c>
      <c r="G30" s="22">
        <v>62250</v>
      </c>
      <c r="H30" s="7" t="str">
        <f t="shared" si="3"/>
        <v>N/A</v>
      </c>
      <c r="I30" s="8">
        <v>19.579999999999998</v>
      </c>
      <c r="J30" s="8">
        <v>13.67</v>
      </c>
      <c r="K30" s="25" t="s">
        <v>734</v>
      </c>
      <c r="L30" s="85" t="str">
        <f t="shared" si="0"/>
        <v>Yes</v>
      </c>
    </row>
    <row r="31" spans="1:12" x14ac:dyDescent="0.25">
      <c r="A31" s="84" t="s">
        <v>988</v>
      </c>
      <c r="B31" s="21" t="s">
        <v>213</v>
      </c>
      <c r="C31" s="22">
        <v>4819</v>
      </c>
      <c r="D31" s="7" t="str">
        <f t="shared" si="1"/>
        <v>N/A</v>
      </c>
      <c r="E31" s="22">
        <v>3702</v>
      </c>
      <c r="F31" s="7" t="str">
        <f t="shared" si="2"/>
        <v>N/A</v>
      </c>
      <c r="G31" s="22">
        <v>3060</v>
      </c>
      <c r="H31" s="7" t="str">
        <f t="shared" si="3"/>
        <v>N/A</v>
      </c>
      <c r="I31" s="8">
        <v>-23.2</v>
      </c>
      <c r="J31" s="8">
        <v>-17.3</v>
      </c>
      <c r="K31" s="25" t="s">
        <v>734</v>
      </c>
      <c r="L31" s="85" t="str">
        <f t="shared" si="0"/>
        <v>Yes</v>
      </c>
    </row>
    <row r="32" spans="1:12" x14ac:dyDescent="0.25">
      <c r="A32" s="84" t="s">
        <v>989</v>
      </c>
      <c r="B32" s="21" t="s">
        <v>213</v>
      </c>
      <c r="C32" s="22">
        <v>2596</v>
      </c>
      <c r="D32" s="7" t="str">
        <f t="shared" si="1"/>
        <v>N/A</v>
      </c>
      <c r="E32" s="22">
        <v>2903</v>
      </c>
      <c r="F32" s="7" t="str">
        <f t="shared" si="2"/>
        <v>N/A</v>
      </c>
      <c r="G32" s="22">
        <v>3264</v>
      </c>
      <c r="H32" s="7" t="str">
        <f t="shared" si="3"/>
        <v>N/A</v>
      </c>
      <c r="I32" s="8">
        <v>11.83</v>
      </c>
      <c r="J32" s="8">
        <v>12.44</v>
      </c>
      <c r="K32" s="25" t="s">
        <v>734</v>
      </c>
      <c r="L32" s="85" t="str">
        <f t="shared" si="0"/>
        <v>Yes</v>
      </c>
    </row>
    <row r="33" spans="1:12" x14ac:dyDescent="0.25">
      <c r="A33" s="84" t="s">
        <v>990</v>
      </c>
      <c r="B33" s="21" t="s">
        <v>213</v>
      </c>
      <c r="C33" s="22">
        <v>1213</v>
      </c>
      <c r="D33" s="7" t="str">
        <f t="shared" si="1"/>
        <v>N/A</v>
      </c>
      <c r="E33" s="22">
        <v>2437</v>
      </c>
      <c r="F33" s="7" t="str">
        <f t="shared" si="2"/>
        <v>N/A</v>
      </c>
      <c r="G33" s="22">
        <v>2219</v>
      </c>
      <c r="H33" s="7" t="str">
        <f t="shared" si="3"/>
        <v>N/A</v>
      </c>
      <c r="I33" s="8">
        <v>100.9</v>
      </c>
      <c r="J33" s="8">
        <v>-8.9499999999999993</v>
      </c>
      <c r="K33" s="25" t="s">
        <v>734</v>
      </c>
      <c r="L33" s="85" t="str">
        <f t="shared" si="0"/>
        <v>Yes</v>
      </c>
    </row>
    <row r="34" spans="1:12" x14ac:dyDescent="0.25">
      <c r="A34" s="84" t="s">
        <v>105</v>
      </c>
      <c r="B34" s="21" t="s">
        <v>213</v>
      </c>
      <c r="C34" s="22">
        <v>74751</v>
      </c>
      <c r="D34" s="7" t="str">
        <f t="shared" si="1"/>
        <v>N/A</v>
      </c>
      <c r="E34" s="22">
        <v>82188</v>
      </c>
      <c r="F34" s="7" t="str">
        <f t="shared" si="2"/>
        <v>N/A</v>
      </c>
      <c r="G34" s="22">
        <v>89483</v>
      </c>
      <c r="H34" s="7" t="str">
        <f t="shared" si="3"/>
        <v>N/A</v>
      </c>
      <c r="I34" s="8">
        <v>9.9489999999999998</v>
      </c>
      <c r="J34" s="8">
        <v>8.8759999999999994</v>
      </c>
      <c r="K34" s="25" t="s">
        <v>734</v>
      </c>
      <c r="L34" s="85" t="str">
        <f t="shared" si="0"/>
        <v>Yes</v>
      </c>
    </row>
    <row r="35" spans="1:12" x14ac:dyDescent="0.25">
      <c r="A35" s="84" t="s">
        <v>991</v>
      </c>
      <c r="B35" s="21" t="s">
        <v>213</v>
      </c>
      <c r="C35" s="22">
        <v>5238</v>
      </c>
      <c r="D35" s="7" t="str">
        <f t="shared" si="1"/>
        <v>N/A</v>
      </c>
      <c r="E35" s="22">
        <v>2130</v>
      </c>
      <c r="F35" s="7" t="str">
        <f t="shared" si="2"/>
        <v>N/A</v>
      </c>
      <c r="G35" s="22">
        <v>1038</v>
      </c>
      <c r="H35" s="7" t="str">
        <f t="shared" si="3"/>
        <v>N/A</v>
      </c>
      <c r="I35" s="8">
        <v>-59.3</v>
      </c>
      <c r="J35" s="8">
        <v>-51.3</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1750</v>
      </c>
      <c r="J36" s="8" t="s">
        <v>1750</v>
      </c>
      <c r="K36" s="25" t="s">
        <v>734</v>
      </c>
      <c r="L36" s="85" t="str">
        <f t="shared" si="0"/>
        <v>N/A</v>
      </c>
    </row>
    <row r="37" spans="1:12" x14ac:dyDescent="0.25">
      <c r="A37" s="84" t="s">
        <v>993</v>
      </c>
      <c r="B37" s="21" t="s">
        <v>213</v>
      </c>
      <c r="C37" s="22">
        <v>7037</v>
      </c>
      <c r="D37" s="7" t="str">
        <f t="shared" si="1"/>
        <v>N/A</v>
      </c>
      <c r="E37" s="22">
        <v>8280</v>
      </c>
      <c r="F37" s="7" t="str">
        <f t="shared" si="2"/>
        <v>N/A</v>
      </c>
      <c r="G37" s="22">
        <v>8378</v>
      </c>
      <c r="H37" s="7" t="str">
        <f t="shared" si="3"/>
        <v>N/A</v>
      </c>
      <c r="I37" s="8">
        <v>17.66</v>
      </c>
      <c r="J37" s="8">
        <v>1.1839999999999999</v>
      </c>
      <c r="K37" s="25" t="s">
        <v>734</v>
      </c>
      <c r="L37" s="85" t="str">
        <f t="shared" si="0"/>
        <v>Yes</v>
      </c>
    </row>
    <row r="38" spans="1:12" x14ac:dyDescent="0.25">
      <c r="A38" s="84" t="s">
        <v>994</v>
      </c>
      <c r="B38" s="21" t="s">
        <v>213</v>
      </c>
      <c r="C38" s="22">
        <v>2191</v>
      </c>
      <c r="D38" s="7" t="str">
        <f t="shared" si="1"/>
        <v>N/A</v>
      </c>
      <c r="E38" s="22">
        <v>2542</v>
      </c>
      <c r="F38" s="7" t="str">
        <f t="shared" si="2"/>
        <v>N/A</v>
      </c>
      <c r="G38" s="22">
        <v>2796</v>
      </c>
      <c r="H38" s="7" t="str">
        <f t="shared" si="3"/>
        <v>N/A</v>
      </c>
      <c r="I38" s="8">
        <v>16.02</v>
      </c>
      <c r="J38" s="8">
        <v>9.9920000000000009</v>
      </c>
      <c r="K38" s="25" t="s">
        <v>734</v>
      </c>
      <c r="L38" s="85" t="str">
        <f t="shared" si="0"/>
        <v>Yes</v>
      </c>
    </row>
    <row r="39" spans="1:12" x14ac:dyDescent="0.25">
      <c r="A39" s="84" t="s">
        <v>995</v>
      </c>
      <c r="B39" s="21" t="s">
        <v>213</v>
      </c>
      <c r="C39" s="22">
        <v>3814</v>
      </c>
      <c r="D39" s="7" t="str">
        <f t="shared" si="1"/>
        <v>N/A</v>
      </c>
      <c r="E39" s="22">
        <v>65943</v>
      </c>
      <c r="F39" s="7" t="str">
        <f t="shared" si="2"/>
        <v>N/A</v>
      </c>
      <c r="G39" s="22">
        <v>77255</v>
      </c>
      <c r="H39" s="7" t="str">
        <f t="shared" si="3"/>
        <v>N/A</v>
      </c>
      <c r="I39" s="8">
        <v>1629</v>
      </c>
      <c r="J39" s="8">
        <v>17.149999999999999</v>
      </c>
      <c r="K39" s="25" t="s">
        <v>734</v>
      </c>
      <c r="L39" s="85" t="str">
        <f t="shared" si="0"/>
        <v>Yes</v>
      </c>
    </row>
    <row r="40" spans="1:12" x14ac:dyDescent="0.25">
      <c r="A40" s="84" t="s">
        <v>996</v>
      </c>
      <c r="B40" s="21" t="s">
        <v>213</v>
      </c>
      <c r="C40" s="22">
        <v>56471</v>
      </c>
      <c r="D40" s="7" t="str">
        <f t="shared" si="1"/>
        <v>N/A</v>
      </c>
      <c r="E40" s="22">
        <v>3293</v>
      </c>
      <c r="F40" s="7" t="str">
        <f t="shared" si="2"/>
        <v>N/A</v>
      </c>
      <c r="G40" s="22">
        <v>16</v>
      </c>
      <c r="H40" s="7" t="str">
        <f t="shared" si="3"/>
        <v>N/A</v>
      </c>
      <c r="I40" s="8">
        <v>-94.2</v>
      </c>
      <c r="J40" s="8">
        <v>-99.5</v>
      </c>
      <c r="K40" s="25" t="s">
        <v>734</v>
      </c>
      <c r="L40" s="85" t="str">
        <f t="shared" si="0"/>
        <v>No</v>
      </c>
    </row>
    <row r="41" spans="1:12" x14ac:dyDescent="0.25">
      <c r="A41" s="142" t="s">
        <v>84</v>
      </c>
      <c r="B41" s="21" t="s">
        <v>213</v>
      </c>
      <c r="C41" s="26">
        <v>1158322412</v>
      </c>
      <c r="D41" s="7" t="str">
        <f t="shared" si="1"/>
        <v>N/A</v>
      </c>
      <c r="E41" s="26">
        <v>1258299675</v>
      </c>
      <c r="F41" s="7" t="str">
        <f t="shared" si="2"/>
        <v>N/A</v>
      </c>
      <c r="G41" s="26">
        <v>1345020989</v>
      </c>
      <c r="H41" s="7" t="str">
        <f t="shared" si="3"/>
        <v>N/A</v>
      </c>
      <c r="I41" s="8">
        <v>8.6310000000000002</v>
      </c>
      <c r="J41" s="8">
        <v>6.8920000000000003</v>
      </c>
      <c r="K41" s="25" t="s">
        <v>734</v>
      </c>
      <c r="L41" s="85" t="str">
        <f t="shared" si="0"/>
        <v>Yes</v>
      </c>
    </row>
    <row r="42" spans="1:12" x14ac:dyDescent="0.25">
      <c r="A42" s="142" t="s">
        <v>1473</v>
      </c>
      <c r="B42" s="21" t="s">
        <v>213</v>
      </c>
      <c r="C42" s="26">
        <v>6549.7820853000003</v>
      </c>
      <c r="D42" s="7" t="str">
        <f t="shared" si="1"/>
        <v>N/A</v>
      </c>
      <c r="E42" s="26">
        <v>6728.2276304999996</v>
      </c>
      <c r="F42" s="7" t="str">
        <f t="shared" si="2"/>
        <v>N/A</v>
      </c>
      <c r="G42" s="26">
        <v>6719.4941674000002</v>
      </c>
      <c r="H42" s="7" t="str">
        <f t="shared" si="3"/>
        <v>N/A</v>
      </c>
      <c r="I42" s="8">
        <v>2.7240000000000002</v>
      </c>
      <c r="J42" s="8">
        <v>-0.13</v>
      </c>
      <c r="K42" s="25" t="s">
        <v>734</v>
      </c>
      <c r="L42" s="85" t="str">
        <f t="shared" si="0"/>
        <v>Yes</v>
      </c>
    </row>
    <row r="43" spans="1:12" x14ac:dyDescent="0.25">
      <c r="A43" s="142" t="s">
        <v>1474</v>
      </c>
      <c r="B43" s="21" t="s">
        <v>213</v>
      </c>
      <c r="C43" s="26">
        <v>7428.4769575999999</v>
      </c>
      <c r="D43" s="7" t="str">
        <f t="shared" si="1"/>
        <v>N/A</v>
      </c>
      <c r="E43" s="26">
        <v>7603.8921387</v>
      </c>
      <c r="F43" s="7" t="str">
        <f t="shared" si="2"/>
        <v>N/A</v>
      </c>
      <c r="G43" s="26">
        <v>7734.7176382999996</v>
      </c>
      <c r="H43" s="7" t="str">
        <f t="shared" si="3"/>
        <v>N/A</v>
      </c>
      <c r="I43" s="8">
        <v>2.3610000000000002</v>
      </c>
      <c r="J43" s="8">
        <v>1.7210000000000001</v>
      </c>
      <c r="K43" s="25" t="s">
        <v>734</v>
      </c>
      <c r="L43" s="85" t="str">
        <f t="shared" si="0"/>
        <v>Yes</v>
      </c>
    </row>
    <row r="44" spans="1:12" x14ac:dyDescent="0.25">
      <c r="A44" s="116" t="s">
        <v>107</v>
      </c>
      <c r="B44" s="21" t="s">
        <v>213</v>
      </c>
      <c r="C44" s="26">
        <v>6033315</v>
      </c>
      <c r="D44" s="7" t="str">
        <f t="shared" si="1"/>
        <v>N/A</v>
      </c>
      <c r="E44" s="26">
        <v>5995465</v>
      </c>
      <c r="F44" s="7" t="str">
        <f t="shared" si="2"/>
        <v>N/A</v>
      </c>
      <c r="G44" s="26">
        <v>5791610</v>
      </c>
      <c r="H44" s="7" t="str">
        <f t="shared" si="3"/>
        <v>N/A</v>
      </c>
      <c r="I44" s="8">
        <v>-0.627</v>
      </c>
      <c r="J44" s="8">
        <v>-3.4</v>
      </c>
      <c r="K44" s="25" t="s">
        <v>734</v>
      </c>
      <c r="L44" s="85" t="str">
        <f t="shared" si="0"/>
        <v>Yes</v>
      </c>
    </row>
    <row r="45" spans="1:12" x14ac:dyDescent="0.25">
      <c r="A45" s="142" t="s">
        <v>158</v>
      </c>
      <c r="B45" s="25" t="s">
        <v>217</v>
      </c>
      <c r="C45" s="1">
        <v>0</v>
      </c>
      <c r="D45" s="7" t="str">
        <f>IF($B45="N/A","N/A",IF(C45&gt;0,"No",IF(C45&lt;0,"No","Yes")))</f>
        <v>Yes</v>
      </c>
      <c r="E45" s="1">
        <v>0</v>
      </c>
      <c r="F45" s="7" t="str">
        <f>IF($B45="N/A","N/A",IF(E45&gt;0,"No",IF(E45&lt;0,"No","Yes")))</f>
        <v>Yes</v>
      </c>
      <c r="G45" s="1">
        <v>0</v>
      </c>
      <c r="H45" s="7" t="str">
        <f>IF($B45="N/A","N/A",IF(G45&gt;0,"No",IF(G45&lt;0,"No","Yes")))</f>
        <v>Yes</v>
      </c>
      <c r="I45" s="8" t="s">
        <v>1750</v>
      </c>
      <c r="J45" s="8" t="s">
        <v>1750</v>
      </c>
      <c r="K45" s="25" t="s">
        <v>734</v>
      </c>
      <c r="L45" s="85" t="str">
        <f t="shared" si="0"/>
        <v>N/A</v>
      </c>
    </row>
    <row r="46" spans="1:12" x14ac:dyDescent="0.25">
      <c r="A46" s="142"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1750</v>
      </c>
      <c r="J46" s="8" t="s">
        <v>1750</v>
      </c>
      <c r="K46" s="25" t="s">
        <v>734</v>
      </c>
      <c r="L46" s="85" t="str">
        <f t="shared" si="0"/>
        <v>N/A</v>
      </c>
    </row>
    <row r="47" spans="1:12" x14ac:dyDescent="0.25">
      <c r="A47" s="142" t="s">
        <v>1276</v>
      </c>
      <c r="B47" s="21" t="s">
        <v>213</v>
      </c>
      <c r="C47" s="26" t="s">
        <v>1750</v>
      </c>
      <c r="D47" s="7" t="str">
        <f t="shared" si="4"/>
        <v>N/A</v>
      </c>
      <c r="E47" s="26" t="s">
        <v>1750</v>
      </c>
      <c r="F47" s="7" t="str">
        <f t="shared" si="5"/>
        <v>N/A</v>
      </c>
      <c r="G47" s="26" t="s">
        <v>1750</v>
      </c>
      <c r="H47" s="7" t="str">
        <f t="shared" si="6"/>
        <v>N/A</v>
      </c>
      <c r="I47" s="8" t="s">
        <v>1750</v>
      </c>
      <c r="J47" s="8" t="s">
        <v>1750</v>
      </c>
      <c r="K47" s="25" t="s">
        <v>734</v>
      </c>
      <c r="L47" s="85" t="str">
        <f>IF(J47="Div by 0", "N/A", IF(OR(J47="N/A",K47="N/A"),"N/A", IF(J47&gt;VALUE(MID(K47,1,2)), "No", IF(J47&lt;-1*VALUE(MID(K47,1,2)), "No", "Yes"))))</f>
        <v>N/A</v>
      </c>
    </row>
    <row r="48" spans="1:12" x14ac:dyDescent="0.25">
      <c r="A48" s="142" t="s">
        <v>1475</v>
      </c>
      <c r="B48" s="21" t="s">
        <v>213</v>
      </c>
      <c r="C48" s="26">
        <v>18923.196959000001</v>
      </c>
      <c r="D48" s="7" t="str">
        <f t="shared" ref="D48:D74" si="7">IF($B48="N/A","N/A",IF(C48&gt;10,"No",IF(C48&lt;-10,"No","Yes")))</f>
        <v>N/A</v>
      </c>
      <c r="E48" s="26">
        <v>18455.673651000001</v>
      </c>
      <c r="F48" s="7" t="str">
        <f t="shared" ref="F48:F74" si="8">IF($B48="N/A","N/A",IF(E48&gt;10,"No",IF(E48&lt;-10,"No","Yes")))</f>
        <v>N/A</v>
      </c>
      <c r="G48" s="26">
        <v>19243.407813999998</v>
      </c>
      <c r="H48" s="7" t="str">
        <f t="shared" ref="H48:H74" si="9">IF($B48="N/A","N/A",IF(G48&gt;10,"No",IF(G48&lt;-10,"No","Yes")))</f>
        <v>N/A</v>
      </c>
      <c r="I48" s="8">
        <v>-2.4700000000000002</v>
      </c>
      <c r="J48" s="8">
        <v>4.2679999999999998</v>
      </c>
      <c r="K48" s="25" t="s">
        <v>734</v>
      </c>
      <c r="L48" s="85" t="str">
        <f t="shared" ref="L48:L74" si="10">IF(J48="Div by 0", "N/A", IF(K48="N/A","N/A", IF(J48&gt;VALUE(MID(K48,1,2)), "No", IF(J48&lt;-1*VALUE(MID(K48,1,2)), "No", "Yes"))))</f>
        <v>Yes</v>
      </c>
    </row>
    <row r="49" spans="1:12" x14ac:dyDescent="0.25">
      <c r="A49" s="142" t="s">
        <v>1476</v>
      </c>
      <c r="B49" s="21" t="s">
        <v>213</v>
      </c>
      <c r="C49" s="26">
        <v>10599.472105999999</v>
      </c>
      <c r="D49" s="7" t="str">
        <f t="shared" si="7"/>
        <v>N/A</v>
      </c>
      <c r="E49" s="26">
        <v>11568.605804999999</v>
      </c>
      <c r="F49" s="7" t="str">
        <f t="shared" si="8"/>
        <v>N/A</v>
      </c>
      <c r="G49" s="26">
        <v>11265.863158</v>
      </c>
      <c r="H49" s="7" t="str">
        <f t="shared" si="9"/>
        <v>N/A</v>
      </c>
      <c r="I49" s="8">
        <v>9.1430000000000007</v>
      </c>
      <c r="J49" s="8">
        <v>-2.62</v>
      </c>
      <c r="K49" s="25" t="s">
        <v>734</v>
      </c>
      <c r="L49" s="85" t="str">
        <f t="shared" si="10"/>
        <v>Yes</v>
      </c>
    </row>
    <row r="50" spans="1:12" x14ac:dyDescent="0.25">
      <c r="A50" s="142" t="s">
        <v>1477</v>
      </c>
      <c r="B50" s="21" t="s">
        <v>213</v>
      </c>
      <c r="C50" s="26">
        <v>3559.8948642</v>
      </c>
      <c r="D50" s="7" t="str">
        <f t="shared" si="7"/>
        <v>N/A</v>
      </c>
      <c r="E50" s="26">
        <v>3630.8376963000001</v>
      </c>
      <c r="F50" s="7" t="str">
        <f t="shared" si="8"/>
        <v>N/A</v>
      </c>
      <c r="G50" s="26">
        <v>4008.2400458000002</v>
      </c>
      <c r="H50" s="7" t="str">
        <f t="shared" si="9"/>
        <v>N/A</v>
      </c>
      <c r="I50" s="8">
        <v>1.9930000000000001</v>
      </c>
      <c r="J50" s="8">
        <v>10.39</v>
      </c>
      <c r="K50" s="25" t="s">
        <v>734</v>
      </c>
      <c r="L50" s="85" t="str">
        <f t="shared" si="10"/>
        <v>Yes</v>
      </c>
    </row>
    <row r="51" spans="1:12" x14ac:dyDescent="0.25">
      <c r="A51" s="142" t="s">
        <v>1478</v>
      </c>
      <c r="B51" s="21" t="s">
        <v>213</v>
      </c>
      <c r="C51" s="26">
        <v>2396.2105262999999</v>
      </c>
      <c r="D51" s="7" t="str">
        <f t="shared" si="7"/>
        <v>N/A</v>
      </c>
      <c r="E51" s="26">
        <v>2483.3921568999999</v>
      </c>
      <c r="F51" s="7" t="str">
        <f t="shared" si="8"/>
        <v>N/A</v>
      </c>
      <c r="G51" s="26">
        <v>4647.4053628000001</v>
      </c>
      <c r="H51" s="7" t="str">
        <f t="shared" si="9"/>
        <v>N/A</v>
      </c>
      <c r="I51" s="8">
        <v>3.6379999999999999</v>
      </c>
      <c r="J51" s="8">
        <v>87.14</v>
      </c>
      <c r="K51" s="25" t="s">
        <v>734</v>
      </c>
      <c r="L51" s="85" t="str">
        <f t="shared" si="10"/>
        <v>No</v>
      </c>
    </row>
    <row r="52" spans="1:12" x14ac:dyDescent="0.25">
      <c r="A52" s="142" t="s">
        <v>1479</v>
      </c>
      <c r="B52" s="21" t="s">
        <v>213</v>
      </c>
      <c r="C52" s="26">
        <v>44506.517288000003</v>
      </c>
      <c r="D52" s="7" t="str">
        <f t="shared" si="7"/>
        <v>N/A</v>
      </c>
      <c r="E52" s="26">
        <v>39481.007250000002</v>
      </c>
      <c r="F52" s="7" t="str">
        <f t="shared" si="8"/>
        <v>N/A</v>
      </c>
      <c r="G52" s="26">
        <v>42782.745559000003</v>
      </c>
      <c r="H52" s="7" t="str">
        <f t="shared" si="9"/>
        <v>N/A</v>
      </c>
      <c r="I52" s="8">
        <v>-11.3</v>
      </c>
      <c r="J52" s="8">
        <v>8.3629999999999995</v>
      </c>
      <c r="K52" s="25" t="s">
        <v>734</v>
      </c>
      <c r="L52" s="85" t="str">
        <f t="shared" si="10"/>
        <v>Yes</v>
      </c>
    </row>
    <row r="53" spans="1:12" x14ac:dyDescent="0.25">
      <c r="A53" s="142" t="s">
        <v>1480</v>
      </c>
      <c r="B53" s="21" t="s">
        <v>213</v>
      </c>
      <c r="C53" s="26">
        <v>3359.7535121000001</v>
      </c>
      <c r="D53" s="7" t="str">
        <f t="shared" si="7"/>
        <v>N/A</v>
      </c>
      <c r="E53" s="26">
        <v>3560.3679834</v>
      </c>
      <c r="F53" s="7" t="str">
        <f t="shared" si="8"/>
        <v>N/A</v>
      </c>
      <c r="G53" s="26">
        <v>2894.4006309000001</v>
      </c>
      <c r="H53" s="7" t="str">
        <f t="shared" si="9"/>
        <v>N/A</v>
      </c>
      <c r="I53" s="8">
        <v>5.9710000000000001</v>
      </c>
      <c r="J53" s="8">
        <v>-18.7</v>
      </c>
      <c r="K53" s="25" t="s">
        <v>734</v>
      </c>
      <c r="L53" s="85" t="str">
        <f t="shared" si="10"/>
        <v>Yes</v>
      </c>
    </row>
    <row r="54" spans="1:12" x14ac:dyDescent="0.25">
      <c r="A54" s="142" t="s">
        <v>1481</v>
      </c>
      <c r="B54" s="21" t="s">
        <v>213</v>
      </c>
      <c r="C54" s="26">
        <v>18277.289719</v>
      </c>
      <c r="D54" s="7" t="str">
        <f t="shared" si="7"/>
        <v>N/A</v>
      </c>
      <c r="E54" s="26">
        <v>18432.794194999999</v>
      </c>
      <c r="F54" s="7" t="str">
        <f t="shared" si="8"/>
        <v>N/A</v>
      </c>
      <c r="G54" s="26">
        <v>19486.538627999998</v>
      </c>
      <c r="H54" s="7" t="str">
        <f t="shared" si="9"/>
        <v>N/A</v>
      </c>
      <c r="I54" s="8">
        <v>0.8508</v>
      </c>
      <c r="J54" s="8">
        <v>5.7169999999999996</v>
      </c>
      <c r="K54" s="25" t="s">
        <v>734</v>
      </c>
      <c r="L54" s="85" t="str">
        <f t="shared" si="10"/>
        <v>Yes</v>
      </c>
    </row>
    <row r="55" spans="1:12" x14ac:dyDescent="0.25">
      <c r="A55" s="142" t="s">
        <v>1482</v>
      </c>
      <c r="B55" s="21" t="s">
        <v>213</v>
      </c>
      <c r="C55" s="26">
        <v>19952.362334000001</v>
      </c>
      <c r="D55" s="7" t="str">
        <f t="shared" si="7"/>
        <v>N/A</v>
      </c>
      <c r="E55" s="26">
        <v>20371.015458999998</v>
      </c>
      <c r="F55" s="7" t="str">
        <f t="shared" si="8"/>
        <v>N/A</v>
      </c>
      <c r="G55" s="26">
        <v>21146.093088000001</v>
      </c>
      <c r="H55" s="7" t="str">
        <f t="shared" si="9"/>
        <v>N/A</v>
      </c>
      <c r="I55" s="8">
        <v>2.0979999999999999</v>
      </c>
      <c r="J55" s="8">
        <v>3.8050000000000002</v>
      </c>
      <c r="K55" s="25" t="s">
        <v>734</v>
      </c>
      <c r="L55" s="85" t="str">
        <f t="shared" si="10"/>
        <v>Yes</v>
      </c>
    </row>
    <row r="56" spans="1:12" x14ac:dyDescent="0.25">
      <c r="A56" s="142" t="s">
        <v>1483</v>
      </c>
      <c r="B56" s="21" t="s">
        <v>213</v>
      </c>
      <c r="C56" s="26">
        <v>4755.4333206000001</v>
      </c>
      <c r="D56" s="7" t="str">
        <f t="shared" si="7"/>
        <v>N/A</v>
      </c>
      <c r="E56" s="26">
        <v>4784.9020844999995</v>
      </c>
      <c r="F56" s="7" t="str">
        <f t="shared" si="8"/>
        <v>N/A</v>
      </c>
      <c r="G56" s="26">
        <v>6169.8374463999999</v>
      </c>
      <c r="H56" s="7" t="str">
        <f t="shared" si="9"/>
        <v>N/A</v>
      </c>
      <c r="I56" s="8">
        <v>0.61970000000000003</v>
      </c>
      <c r="J56" s="8">
        <v>28.94</v>
      </c>
      <c r="K56" s="25" t="s">
        <v>734</v>
      </c>
      <c r="L56" s="85" t="str">
        <f t="shared" si="10"/>
        <v>Yes</v>
      </c>
    </row>
    <row r="57" spans="1:12" x14ac:dyDescent="0.25">
      <c r="A57" s="142" t="s">
        <v>1484</v>
      </c>
      <c r="B57" s="21" t="s">
        <v>213</v>
      </c>
      <c r="C57" s="26">
        <v>7938.3282675</v>
      </c>
      <c r="D57" s="7" t="str">
        <f t="shared" si="7"/>
        <v>N/A</v>
      </c>
      <c r="E57" s="26">
        <v>11393.065359</v>
      </c>
      <c r="F57" s="7" t="str">
        <f t="shared" si="8"/>
        <v>N/A</v>
      </c>
      <c r="G57" s="26">
        <v>17814.076923000001</v>
      </c>
      <c r="H57" s="7" t="str">
        <f t="shared" si="9"/>
        <v>N/A</v>
      </c>
      <c r="I57" s="8">
        <v>43.52</v>
      </c>
      <c r="J57" s="8">
        <v>56.36</v>
      </c>
      <c r="K57" s="25" t="s">
        <v>734</v>
      </c>
      <c r="L57" s="85" t="str">
        <f t="shared" si="10"/>
        <v>No</v>
      </c>
    </row>
    <row r="58" spans="1:12" x14ac:dyDescent="0.25">
      <c r="A58" s="142" t="s">
        <v>1485</v>
      </c>
      <c r="B58" s="21" t="s">
        <v>213</v>
      </c>
      <c r="C58" s="26">
        <v>38792.840145000002</v>
      </c>
      <c r="D58" s="7" t="str">
        <f t="shared" si="7"/>
        <v>N/A</v>
      </c>
      <c r="E58" s="26">
        <v>35189.387898000001</v>
      </c>
      <c r="F58" s="7" t="str">
        <f t="shared" si="8"/>
        <v>N/A</v>
      </c>
      <c r="G58" s="26">
        <v>36174.226517000003</v>
      </c>
      <c r="H58" s="7" t="str">
        <f t="shared" si="9"/>
        <v>N/A</v>
      </c>
      <c r="I58" s="8">
        <v>-9.2899999999999991</v>
      </c>
      <c r="J58" s="8">
        <v>2.7989999999999999</v>
      </c>
      <c r="K58" s="25" t="s">
        <v>734</v>
      </c>
      <c r="L58" s="85" t="str">
        <f t="shared" si="10"/>
        <v>Yes</v>
      </c>
    </row>
    <row r="59" spans="1:12" x14ac:dyDescent="0.25">
      <c r="A59" s="142" t="s">
        <v>1486</v>
      </c>
      <c r="B59" s="21" t="s">
        <v>213</v>
      </c>
      <c r="C59" s="26">
        <v>3730.6270491999999</v>
      </c>
      <c r="D59" s="7" t="str">
        <f t="shared" si="7"/>
        <v>N/A</v>
      </c>
      <c r="E59" s="26">
        <v>5407.0598290999997</v>
      </c>
      <c r="F59" s="7" t="str">
        <f t="shared" si="8"/>
        <v>N/A</v>
      </c>
      <c r="G59" s="26">
        <v>2807.4545455000002</v>
      </c>
      <c r="H59" s="7" t="str">
        <f t="shared" si="9"/>
        <v>N/A</v>
      </c>
      <c r="I59" s="8">
        <v>44.94</v>
      </c>
      <c r="J59" s="8">
        <v>-48.1</v>
      </c>
      <c r="K59" s="25" t="s">
        <v>734</v>
      </c>
      <c r="L59" s="85" t="str">
        <f t="shared" si="10"/>
        <v>No</v>
      </c>
    </row>
    <row r="60" spans="1:12" x14ac:dyDescent="0.25">
      <c r="A60" s="142" t="s">
        <v>1487</v>
      </c>
      <c r="B60" s="21" t="s">
        <v>213</v>
      </c>
      <c r="C60" s="26">
        <v>3556.055683</v>
      </c>
      <c r="D60" s="7" t="str">
        <f t="shared" si="7"/>
        <v>N/A</v>
      </c>
      <c r="E60" s="26">
        <v>3895.2723079000002</v>
      </c>
      <c r="F60" s="7" t="str">
        <f t="shared" si="8"/>
        <v>N/A</v>
      </c>
      <c r="G60" s="26">
        <v>3667.6626916</v>
      </c>
      <c r="H60" s="7" t="str">
        <f t="shared" si="9"/>
        <v>N/A</v>
      </c>
      <c r="I60" s="8">
        <v>9.5389999999999997</v>
      </c>
      <c r="J60" s="8">
        <v>-5.84</v>
      </c>
      <c r="K60" s="25" t="s">
        <v>734</v>
      </c>
      <c r="L60" s="85" t="str">
        <f t="shared" si="10"/>
        <v>Yes</v>
      </c>
    </row>
    <row r="61" spans="1:12" x14ac:dyDescent="0.25">
      <c r="A61" s="142" t="s">
        <v>1488</v>
      </c>
      <c r="B61" s="21" t="s">
        <v>213</v>
      </c>
      <c r="C61" s="26">
        <v>4655.2018184999997</v>
      </c>
      <c r="D61" s="7" t="str">
        <f t="shared" si="7"/>
        <v>N/A</v>
      </c>
      <c r="E61" s="26">
        <v>4603.9353646999998</v>
      </c>
      <c r="F61" s="7" t="str">
        <f t="shared" si="8"/>
        <v>N/A</v>
      </c>
      <c r="G61" s="26">
        <v>4646.8516241999996</v>
      </c>
      <c r="H61" s="7" t="str">
        <f t="shared" si="9"/>
        <v>N/A</v>
      </c>
      <c r="I61" s="8">
        <v>-1.1000000000000001</v>
      </c>
      <c r="J61" s="8">
        <v>0.93220000000000003</v>
      </c>
      <c r="K61" s="25" t="s">
        <v>734</v>
      </c>
      <c r="L61" s="85" t="str">
        <f t="shared" si="10"/>
        <v>Yes</v>
      </c>
    </row>
    <row r="62" spans="1:12" x14ac:dyDescent="0.25">
      <c r="A62" s="142" t="s">
        <v>1489</v>
      </c>
      <c r="B62" s="21" t="s">
        <v>213</v>
      </c>
      <c r="C62" s="26" t="s">
        <v>1750</v>
      </c>
      <c r="D62" s="7" t="str">
        <f t="shared" si="7"/>
        <v>N/A</v>
      </c>
      <c r="E62" s="26" t="s">
        <v>1750</v>
      </c>
      <c r="F62" s="7" t="str">
        <f t="shared" si="8"/>
        <v>N/A</v>
      </c>
      <c r="G62" s="26" t="s">
        <v>1750</v>
      </c>
      <c r="H62" s="7" t="str">
        <f t="shared" si="9"/>
        <v>N/A</v>
      </c>
      <c r="I62" s="8" t="s">
        <v>1750</v>
      </c>
      <c r="J62" s="8" t="s">
        <v>1750</v>
      </c>
      <c r="K62" s="25" t="s">
        <v>734</v>
      </c>
      <c r="L62" s="85" t="str">
        <f t="shared" si="10"/>
        <v>N/A</v>
      </c>
    </row>
    <row r="63" spans="1:12" ht="25" x14ac:dyDescent="0.25">
      <c r="A63" s="142" t="s">
        <v>1490</v>
      </c>
      <c r="B63" s="21" t="s">
        <v>213</v>
      </c>
      <c r="C63" s="26">
        <v>5241.6189135000004</v>
      </c>
      <c r="D63" s="7" t="str">
        <f t="shared" si="7"/>
        <v>N/A</v>
      </c>
      <c r="E63" s="26">
        <v>4758.2459534</v>
      </c>
      <c r="F63" s="7" t="str">
        <f t="shared" si="8"/>
        <v>N/A</v>
      </c>
      <c r="G63" s="26">
        <v>5567.8123237999998</v>
      </c>
      <c r="H63" s="7" t="str">
        <f t="shared" si="9"/>
        <v>N/A</v>
      </c>
      <c r="I63" s="8">
        <v>-9.2200000000000006</v>
      </c>
      <c r="J63" s="8">
        <v>17.010000000000002</v>
      </c>
      <c r="K63" s="25" t="s">
        <v>734</v>
      </c>
      <c r="L63" s="85" t="str">
        <f t="shared" si="10"/>
        <v>Yes</v>
      </c>
    </row>
    <row r="64" spans="1:12" x14ac:dyDescent="0.25">
      <c r="A64" s="142" t="s">
        <v>1491</v>
      </c>
      <c r="B64" s="21" t="s">
        <v>213</v>
      </c>
      <c r="C64" s="26">
        <v>2477.4238175999999</v>
      </c>
      <c r="D64" s="7" t="str">
        <f t="shared" si="7"/>
        <v>N/A</v>
      </c>
      <c r="E64" s="26">
        <v>3112.3114145999998</v>
      </c>
      <c r="F64" s="7" t="str">
        <f t="shared" si="8"/>
        <v>N/A</v>
      </c>
      <c r="G64" s="26">
        <v>2901.6182328999998</v>
      </c>
      <c r="H64" s="7" t="str">
        <f t="shared" si="9"/>
        <v>N/A</v>
      </c>
      <c r="I64" s="8">
        <v>25.63</v>
      </c>
      <c r="J64" s="8">
        <v>-6.77</v>
      </c>
      <c r="K64" s="25" t="s">
        <v>734</v>
      </c>
      <c r="L64" s="85" t="str">
        <f t="shared" si="10"/>
        <v>Yes</v>
      </c>
    </row>
    <row r="65" spans="1:12" x14ac:dyDescent="0.25">
      <c r="A65" s="142" t="s">
        <v>1492</v>
      </c>
      <c r="B65" s="21" t="s">
        <v>213</v>
      </c>
      <c r="C65" s="26">
        <v>3071.1039635000002</v>
      </c>
      <c r="D65" s="7" t="str">
        <f t="shared" si="7"/>
        <v>N/A</v>
      </c>
      <c r="E65" s="26">
        <v>3394.0467315000001</v>
      </c>
      <c r="F65" s="7" t="str">
        <f t="shared" si="8"/>
        <v>N/A</v>
      </c>
      <c r="G65" s="26">
        <v>3365.0800654</v>
      </c>
      <c r="H65" s="7" t="str">
        <f t="shared" si="9"/>
        <v>N/A</v>
      </c>
      <c r="I65" s="8">
        <v>10.52</v>
      </c>
      <c r="J65" s="8">
        <v>-0.85299999999999998</v>
      </c>
      <c r="K65" s="25" t="s">
        <v>734</v>
      </c>
      <c r="L65" s="85" t="str">
        <f t="shared" si="10"/>
        <v>Yes</v>
      </c>
    </row>
    <row r="66" spans="1:12" x14ac:dyDescent="0.25">
      <c r="A66" s="142" t="s">
        <v>1493</v>
      </c>
      <c r="B66" s="21" t="s">
        <v>213</v>
      </c>
      <c r="C66" s="26">
        <v>18177.220723999999</v>
      </c>
      <c r="D66" s="7" t="str">
        <f t="shared" si="7"/>
        <v>N/A</v>
      </c>
      <c r="E66" s="26">
        <v>18926.889425000001</v>
      </c>
      <c r="F66" s="7" t="str">
        <f t="shared" si="8"/>
        <v>N/A</v>
      </c>
      <c r="G66" s="26">
        <v>17592.813725</v>
      </c>
      <c r="H66" s="7" t="str">
        <f t="shared" si="9"/>
        <v>N/A</v>
      </c>
      <c r="I66" s="8">
        <v>4.1239999999999997</v>
      </c>
      <c r="J66" s="8">
        <v>-7.05</v>
      </c>
      <c r="K66" s="25" t="s">
        <v>734</v>
      </c>
      <c r="L66" s="85" t="str">
        <f t="shared" si="10"/>
        <v>Yes</v>
      </c>
    </row>
    <row r="67" spans="1:12" x14ac:dyDescent="0.25">
      <c r="A67" s="142" t="s">
        <v>1494</v>
      </c>
      <c r="B67" s="21" t="s">
        <v>213</v>
      </c>
      <c r="C67" s="26">
        <v>1796.2077494</v>
      </c>
      <c r="D67" s="7" t="str">
        <f t="shared" si="7"/>
        <v>N/A</v>
      </c>
      <c r="E67" s="26">
        <v>2188.3373000000001</v>
      </c>
      <c r="F67" s="7" t="str">
        <f t="shared" si="8"/>
        <v>N/A</v>
      </c>
      <c r="G67" s="26">
        <v>1960.5033799</v>
      </c>
      <c r="H67" s="7" t="str">
        <f t="shared" si="9"/>
        <v>N/A</v>
      </c>
      <c r="I67" s="8">
        <v>21.83</v>
      </c>
      <c r="J67" s="8">
        <v>-10.4</v>
      </c>
      <c r="K67" s="25" t="s">
        <v>734</v>
      </c>
      <c r="L67" s="85" t="str">
        <f t="shared" si="10"/>
        <v>Yes</v>
      </c>
    </row>
    <row r="68" spans="1:12" x14ac:dyDescent="0.25">
      <c r="A68" s="142" t="s">
        <v>1495</v>
      </c>
      <c r="B68" s="21" t="s">
        <v>213</v>
      </c>
      <c r="C68" s="26">
        <v>3745.2071277</v>
      </c>
      <c r="D68" s="7" t="str">
        <f t="shared" si="7"/>
        <v>N/A</v>
      </c>
      <c r="E68" s="26">
        <v>4296.1803425999997</v>
      </c>
      <c r="F68" s="7" t="str">
        <f t="shared" si="8"/>
        <v>N/A</v>
      </c>
      <c r="G68" s="26">
        <v>4473.9961892000001</v>
      </c>
      <c r="H68" s="7" t="str">
        <f t="shared" si="9"/>
        <v>N/A</v>
      </c>
      <c r="I68" s="8">
        <v>14.71</v>
      </c>
      <c r="J68" s="8">
        <v>4.1390000000000002</v>
      </c>
      <c r="K68" s="25" t="s">
        <v>734</v>
      </c>
      <c r="L68" s="85" t="str">
        <f t="shared" si="10"/>
        <v>Yes</v>
      </c>
    </row>
    <row r="69" spans="1:12" x14ac:dyDescent="0.25">
      <c r="A69" s="142" t="s">
        <v>1496</v>
      </c>
      <c r="B69" s="21" t="s">
        <v>213</v>
      </c>
      <c r="C69" s="26">
        <v>6876.1536845999999</v>
      </c>
      <c r="D69" s="7" t="str">
        <f t="shared" si="7"/>
        <v>N/A</v>
      </c>
      <c r="E69" s="26">
        <v>7009.2676056</v>
      </c>
      <c r="F69" s="7" t="str">
        <f t="shared" si="8"/>
        <v>N/A</v>
      </c>
      <c r="G69" s="26">
        <v>7325.416185</v>
      </c>
      <c r="H69" s="7" t="str">
        <f t="shared" si="9"/>
        <v>N/A</v>
      </c>
      <c r="I69" s="8">
        <v>1.9359999999999999</v>
      </c>
      <c r="J69" s="8">
        <v>4.51</v>
      </c>
      <c r="K69" s="25" t="s">
        <v>734</v>
      </c>
      <c r="L69" s="85" t="str">
        <f t="shared" si="10"/>
        <v>Yes</v>
      </c>
    </row>
    <row r="70" spans="1:12" x14ac:dyDescent="0.25">
      <c r="A70" s="142" t="s">
        <v>1497</v>
      </c>
      <c r="B70" s="21" t="s">
        <v>213</v>
      </c>
      <c r="C70" s="26" t="s">
        <v>1750</v>
      </c>
      <c r="D70" s="7" t="str">
        <f t="shared" si="7"/>
        <v>N/A</v>
      </c>
      <c r="E70" s="26" t="s">
        <v>1750</v>
      </c>
      <c r="F70" s="7" t="str">
        <f t="shared" si="8"/>
        <v>N/A</v>
      </c>
      <c r="G70" s="26" t="s">
        <v>1750</v>
      </c>
      <c r="H70" s="7" t="str">
        <f t="shared" si="9"/>
        <v>N/A</v>
      </c>
      <c r="I70" s="8" t="s">
        <v>1750</v>
      </c>
      <c r="J70" s="8" t="s">
        <v>1750</v>
      </c>
      <c r="K70" s="25" t="s">
        <v>734</v>
      </c>
      <c r="L70" s="85" t="str">
        <f t="shared" si="10"/>
        <v>N/A</v>
      </c>
    </row>
    <row r="71" spans="1:12" ht="25" x14ac:dyDescent="0.25">
      <c r="A71" s="142" t="s">
        <v>1498</v>
      </c>
      <c r="B71" s="21" t="s">
        <v>213</v>
      </c>
      <c r="C71" s="26">
        <v>3775.2148643</v>
      </c>
      <c r="D71" s="7" t="str">
        <f t="shared" si="7"/>
        <v>N/A</v>
      </c>
      <c r="E71" s="26">
        <v>3951.0746377</v>
      </c>
      <c r="F71" s="7" t="str">
        <f t="shared" si="8"/>
        <v>N/A</v>
      </c>
      <c r="G71" s="26">
        <v>4188.3089043</v>
      </c>
      <c r="H71" s="7" t="str">
        <f t="shared" si="9"/>
        <v>N/A</v>
      </c>
      <c r="I71" s="8">
        <v>4.6580000000000004</v>
      </c>
      <c r="J71" s="8">
        <v>6.0039999999999996</v>
      </c>
      <c r="K71" s="25" t="s">
        <v>734</v>
      </c>
      <c r="L71" s="85" t="str">
        <f t="shared" si="10"/>
        <v>Yes</v>
      </c>
    </row>
    <row r="72" spans="1:12" x14ac:dyDescent="0.25">
      <c r="A72" s="142" t="s">
        <v>1499</v>
      </c>
      <c r="B72" s="21" t="s">
        <v>213</v>
      </c>
      <c r="C72" s="26">
        <v>6001.1606572000001</v>
      </c>
      <c r="D72" s="7" t="str">
        <f t="shared" si="7"/>
        <v>N/A</v>
      </c>
      <c r="E72" s="26">
        <v>8621.4500392999998</v>
      </c>
      <c r="F72" s="7" t="str">
        <f t="shared" si="8"/>
        <v>N/A</v>
      </c>
      <c r="G72" s="26">
        <v>5651.8716022999997</v>
      </c>
      <c r="H72" s="7" t="str">
        <f t="shared" si="9"/>
        <v>N/A</v>
      </c>
      <c r="I72" s="8">
        <v>43.66</v>
      </c>
      <c r="J72" s="8">
        <v>-34.4</v>
      </c>
      <c r="K72" s="25" t="s">
        <v>734</v>
      </c>
      <c r="L72" s="85" t="str">
        <f t="shared" si="10"/>
        <v>No</v>
      </c>
    </row>
    <row r="73" spans="1:12" x14ac:dyDescent="0.25">
      <c r="A73" s="142" t="s">
        <v>1500</v>
      </c>
      <c r="B73" s="21" t="s">
        <v>213</v>
      </c>
      <c r="C73" s="26">
        <v>3734.4845307000001</v>
      </c>
      <c r="D73" s="7" t="str">
        <f t="shared" si="7"/>
        <v>N/A</v>
      </c>
      <c r="E73" s="26">
        <v>4259.6518205000002</v>
      </c>
      <c r="F73" s="7" t="str">
        <f t="shared" si="8"/>
        <v>N/A</v>
      </c>
      <c r="G73" s="26">
        <v>4421.4393761000001</v>
      </c>
      <c r="H73" s="7" t="str">
        <f t="shared" si="9"/>
        <v>N/A</v>
      </c>
      <c r="I73" s="8">
        <v>14.06</v>
      </c>
      <c r="J73" s="8">
        <v>3.798</v>
      </c>
      <c r="K73" s="25" t="s">
        <v>734</v>
      </c>
      <c r="L73" s="85" t="str">
        <f t="shared" si="10"/>
        <v>Yes</v>
      </c>
    </row>
    <row r="74" spans="1:12" x14ac:dyDescent="0.25">
      <c r="A74" s="142" t="s">
        <v>1501</v>
      </c>
      <c r="B74" s="21" t="s">
        <v>213</v>
      </c>
      <c r="C74" s="26">
        <v>3364.2512262999999</v>
      </c>
      <c r="D74" s="7" t="str">
        <f t="shared" si="7"/>
        <v>N/A</v>
      </c>
      <c r="E74" s="26">
        <v>801.66595809</v>
      </c>
      <c r="F74" s="7" t="str">
        <f t="shared" si="8"/>
        <v>N/A</v>
      </c>
      <c r="G74" s="26">
        <v>17014.6875</v>
      </c>
      <c r="H74" s="7" t="str">
        <f t="shared" si="9"/>
        <v>N/A</v>
      </c>
      <c r="I74" s="8">
        <v>-76.2</v>
      </c>
      <c r="J74" s="8">
        <v>2022</v>
      </c>
      <c r="K74" s="25" t="s">
        <v>734</v>
      </c>
      <c r="L74" s="85" t="str">
        <f t="shared" si="10"/>
        <v>No</v>
      </c>
    </row>
    <row r="75" spans="1:12" x14ac:dyDescent="0.25">
      <c r="A75" s="142" t="s">
        <v>1583</v>
      </c>
      <c r="B75" s="21" t="s">
        <v>213</v>
      </c>
      <c r="C75" s="26">
        <v>131585960</v>
      </c>
      <c r="D75" s="7" t="str">
        <f t="shared" ref="D75:D144" si="11">IF($B75="N/A","N/A",IF(C75&gt;10,"No",IF(C75&lt;-10,"No","Yes")))</f>
        <v>N/A</v>
      </c>
      <c r="E75" s="26">
        <v>146143378</v>
      </c>
      <c r="F75" s="7" t="str">
        <f t="shared" ref="F75:F144" si="12">IF($B75="N/A","N/A",IF(E75&gt;10,"No",IF(E75&lt;-10,"No","Yes")))</f>
        <v>N/A</v>
      </c>
      <c r="G75" s="26">
        <v>148383468</v>
      </c>
      <c r="H75" s="7" t="str">
        <f t="shared" ref="H75:H144" si="13">IF($B75="N/A","N/A",IF(G75&gt;10,"No",IF(G75&lt;-10,"No","Yes")))</f>
        <v>N/A</v>
      </c>
      <c r="I75" s="8">
        <v>11.06</v>
      </c>
      <c r="J75" s="8">
        <v>1.5329999999999999</v>
      </c>
      <c r="K75" s="25" t="s">
        <v>734</v>
      </c>
      <c r="L75" s="85" t="str">
        <f t="shared" ref="L75:L135" si="14">IF(J75="Div by 0", "N/A", IF(K75="N/A","N/A", IF(J75&gt;VALUE(MID(K75,1,2)), "No", IF(J75&lt;-1*VALUE(MID(K75,1,2)), "No", "Yes"))))</f>
        <v>Yes</v>
      </c>
    </row>
    <row r="76" spans="1:12" x14ac:dyDescent="0.25">
      <c r="A76" s="142" t="s">
        <v>595</v>
      </c>
      <c r="B76" s="21" t="s">
        <v>213</v>
      </c>
      <c r="C76" s="22">
        <v>12481</v>
      </c>
      <c r="D76" s="7" t="str">
        <f t="shared" si="11"/>
        <v>N/A</v>
      </c>
      <c r="E76" s="22">
        <v>12598</v>
      </c>
      <c r="F76" s="7" t="str">
        <f t="shared" si="12"/>
        <v>N/A</v>
      </c>
      <c r="G76" s="22">
        <v>13090</v>
      </c>
      <c r="H76" s="7" t="str">
        <f t="shared" si="13"/>
        <v>N/A</v>
      </c>
      <c r="I76" s="8">
        <v>0.93740000000000001</v>
      </c>
      <c r="J76" s="8">
        <v>3.9049999999999998</v>
      </c>
      <c r="K76" s="25" t="s">
        <v>734</v>
      </c>
      <c r="L76" s="85" t="str">
        <f t="shared" si="14"/>
        <v>Yes</v>
      </c>
    </row>
    <row r="77" spans="1:12" x14ac:dyDescent="0.25">
      <c r="A77" s="142" t="s">
        <v>1410</v>
      </c>
      <c r="B77" s="21" t="s">
        <v>213</v>
      </c>
      <c r="C77" s="26">
        <v>10542.902011</v>
      </c>
      <c r="D77" s="7" t="str">
        <f t="shared" si="11"/>
        <v>N/A</v>
      </c>
      <c r="E77" s="26">
        <v>11600.522145999999</v>
      </c>
      <c r="F77" s="7" t="str">
        <f t="shared" si="12"/>
        <v>N/A</v>
      </c>
      <c r="G77" s="26">
        <v>11335.635447000001</v>
      </c>
      <c r="H77" s="7" t="str">
        <f t="shared" si="13"/>
        <v>N/A</v>
      </c>
      <c r="I77" s="8">
        <v>10.029999999999999</v>
      </c>
      <c r="J77" s="8">
        <v>-2.2799999999999998</v>
      </c>
      <c r="K77" s="25" t="s">
        <v>734</v>
      </c>
      <c r="L77" s="85" t="str">
        <f t="shared" si="14"/>
        <v>Yes</v>
      </c>
    </row>
    <row r="78" spans="1:12" x14ac:dyDescent="0.25">
      <c r="A78" s="142" t="s">
        <v>1411</v>
      </c>
      <c r="B78" s="21" t="s">
        <v>213</v>
      </c>
      <c r="C78" s="22">
        <v>9.8144379456999999</v>
      </c>
      <c r="D78" s="7" t="str">
        <f t="shared" si="11"/>
        <v>N/A</v>
      </c>
      <c r="E78" s="22">
        <v>9.0397682172000007</v>
      </c>
      <c r="F78" s="7" t="str">
        <f t="shared" si="12"/>
        <v>N/A</v>
      </c>
      <c r="G78" s="22">
        <v>7.2242169594999996</v>
      </c>
      <c r="H78" s="7" t="str">
        <f t="shared" si="13"/>
        <v>N/A</v>
      </c>
      <c r="I78" s="8">
        <v>-7.89</v>
      </c>
      <c r="J78" s="8">
        <v>-20.100000000000001</v>
      </c>
      <c r="K78" s="25" t="s">
        <v>734</v>
      </c>
      <c r="L78" s="85" t="str">
        <f t="shared" si="14"/>
        <v>Yes</v>
      </c>
    </row>
    <row r="79" spans="1:12" x14ac:dyDescent="0.25">
      <c r="A79" s="142" t="s">
        <v>596</v>
      </c>
      <c r="B79" s="21" t="s">
        <v>213</v>
      </c>
      <c r="C79" s="26">
        <v>381390</v>
      </c>
      <c r="D79" s="7" t="str">
        <f t="shared" si="11"/>
        <v>N/A</v>
      </c>
      <c r="E79" s="26">
        <v>588494</v>
      </c>
      <c r="F79" s="7" t="str">
        <f t="shared" si="12"/>
        <v>N/A</v>
      </c>
      <c r="G79" s="26">
        <v>314000</v>
      </c>
      <c r="H79" s="7" t="str">
        <f t="shared" si="13"/>
        <v>N/A</v>
      </c>
      <c r="I79" s="8">
        <v>54.3</v>
      </c>
      <c r="J79" s="8">
        <v>-46.6</v>
      </c>
      <c r="K79" s="25" t="s">
        <v>734</v>
      </c>
      <c r="L79" s="85" t="str">
        <f t="shared" si="14"/>
        <v>No</v>
      </c>
    </row>
    <row r="80" spans="1:12" x14ac:dyDescent="0.25">
      <c r="A80" s="142" t="s">
        <v>597</v>
      </c>
      <c r="B80" s="21" t="s">
        <v>213</v>
      </c>
      <c r="C80" s="22">
        <v>241</v>
      </c>
      <c r="D80" s="7" t="str">
        <f t="shared" si="11"/>
        <v>N/A</v>
      </c>
      <c r="E80" s="22">
        <v>303</v>
      </c>
      <c r="F80" s="7" t="str">
        <f t="shared" si="12"/>
        <v>N/A</v>
      </c>
      <c r="G80" s="22">
        <v>262</v>
      </c>
      <c r="H80" s="7" t="str">
        <f t="shared" si="13"/>
        <v>N/A</v>
      </c>
      <c r="I80" s="8">
        <v>25.73</v>
      </c>
      <c r="J80" s="8">
        <v>-13.5</v>
      </c>
      <c r="K80" s="25" t="s">
        <v>734</v>
      </c>
      <c r="L80" s="85" t="str">
        <f t="shared" si="14"/>
        <v>Yes</v>
      </c>
    </row>
    <row r="81" spans="1:12" x14ac:dyDescent="0.25">
      <c r="A81" s="142" t="s">
        <v>1412</v>
      </c>
      <c r="B81" s="21" t="s">
        <v>213</v>
      </c>
      <c r="C81" s="26">
        <v>1582.5311203000001</v>
      </c>
      <c r="D81" s="7" t="str">
        <f t="shared" si="11"/>
        <v>N/A</v>
      </c>
      <c r="E81" s="26">
        <v>1942.2244224000001</v>
      </c>
      <c r="F81" s="7" t="str">
        <f t="shared" si="12"/>
        <v>N/A</v>
      </c>
      <c r="G81" s="26">
        <v>1198.4732824</v>
      </c>
      <c r="H81" s="7" t="str">
        <f t="shared" si="13"/>
        <v>N/A</v>
      </c>
      <c r="I81" s="8">
        <v>22.73</v>
      </c>
      <c r="J81" s="8">
        <v>-38.299999999999997</v>
      </c>
      <c r="K81" s="25" t="s">
        <v>734</v>
      </c>
      <c r="L81" s="85" t="str">
        <f t="shared" si="14"/>
        <v>No</v>
      </c>
    </row>
    <row r="82" spans="1:12" ht="25" x14ac:dyDescent="0.25">
      <c r="A82" s="142" t="s">
        <v>598</v>
      </c>
      <c r="B82" s="21" t="s">
        <v>213</v>
      </c>
      <c r="C82" s="26">
        <v>0</v>
      </c>
      <c r="D82" s="7" t="str">
        <f t="shared" si="11"/>
        <v>N/A</v>
      </c>
      <c r="E82" s="26">
        <v>0</v>
      </c>
      <c r="F82" s="7" t="str">
        <f t="shared" si="12"/>
        <v>N/A</v>
      </c>
      <c r="G82" s="26">
        <v>0</v>
      </c>
      <c r="H82" s="7" t="str">
        <f t="shared" si="13"/>
        <v>N/A</v>
      </c>
      <c r="I82" s="8" t="s">
        <v>1750</v>
      </c>
      <c r="J82" s="8" t="s">
        <v>1750</v>
      </c>
      <c r="K82" s="25" t="s">
        <v>734</v>
      </c>
      <c r="L82" s="85" t="str">
        <f t="shared" si="14"/>
        <v>N/A</v>
      </c>
    </row>
    <row r="83" spans="1:12" x14ac:dyDescent="0.25">
      <c r="A83" s="142" t="s">
        <v>599</v>
      </c>
      <c r="B83" s="21" t="s">
        <v>213</v>
      </c>
      <c r="C83" s="22">
        <v>0</v>
      </c>
      <c r="D83" s="7" t="str">
        <f t="shared" si="11"/>
        <v>N/A</v>
      </c>
      <c r="E83" s="22">
        <v>0</v>
      </c>
      <c r="F83" s="7" t="str">
        <f t="shared" si="12"/>
        <v>N/A</v>
      </c>
      <c r="G83" s="22">
        <v>0</v>
      </c>
      <c r="H83" s="7" t="str">
        <f t="shared" si="13"/>
        <v>N/A</v>
      </c>
      <c r="I83" s="8" t="s">
        <v>1750</v>
      </c>
      <c r="J83" s="8" t="s">
        <v>1750</v>
      </c>
      <c r="K83" s="25" t="s">
        <v>734</v>
      </c>
      <c r="L83" s="85" t="str">
        <f t="shared" si="14"/>
        <v>N/A</v>
      </c>
    </row>
    <row r="84" spans="1:12" ht="25" x14ac:dyDescent="0.25">
      <c r="A84" s="116" t="s">
        <v>1413</v>
      </c>
      <c r="B84" s="21" t="s">
        <v>213</v>
      </c>
      <c r="C84" s="26" t="s">
        <v>1750</v>
      </c>
      <c r="D84" s="7" t="str">
        <f t="shared" si="11"/>
        <v>N/A</v>
      </c>
      <c r="E84" s="26" t="s">
        <v>1750</v>
      </c>
      <c r="F84" s="7" t="str">
        <f t="shared" si="12"/>
        <v>N/A</v>
      </c>
      <c r="G84" s="26" t="s">
        <v>1750</v>
      </c>
      <c r="H84" s="7" t="str">
        <f t="shared" si="13"/>
        <v>N/A</v>
      </c>
      <c r="I84" s="8" t="s">
        <v>1750</v>
      </c>
      <c r="J84" s="8" t="s">
        <v>1750</v>
      </c>
      <c r="K84" s="25" t="s">
        <v>734</v>
      </c>
      <c r="L84" s="85" t="str">
        <f t="shared" si="14"/>
        <v>N/A</v>
      </c>
    </row>
    <row r="85" spans="1:12" x14ac:dyDescent="0.25">
      <c r="A85" s="116" t="s">
        <v>600</v>
      </c>
      <c r="B85" s="21" t="s">
        <v>213</v>
      </c>
      <c r="C85" s="26">
        <v>1214055</v>
      </c>
      <c r="D85" s="7" t="str">
        <f t="shared" si="11"/>
        <v>N/A</v>
      </c>
      <c r="E85" s="26">
        <v>1242077</v>
      </c>
      <c r="F85" s="7" t="str">
        <f t="shared" si="12"/>
        <v>N/A</v>
      </c>
      <c r="G85" s="26">
        <v>1625764</v>
      </c>
      <c r="H85" s="7" t="str">
        <f t="shared" si="13"/>
        <v>N/A</v>
      </c>
      <c r="I85" s="8">
        <v>2.3079999999999998</v>
      </c>
      <c r="J85" s="8">
        <v>30.89</v>
      </c>
      <c r="K85" s="25" t="s">
        <v>734</v>
      </c>
      <c r="L85" s="85" t="str">
        <f t="shared" si="14"/>
        <v>No</v>
      </c>
    </row>
    <row r="86" spans="1:12" x14ac:dyDescent="0.25">
      <c r="A86" s="116" t="s">
        <v>601</v>
      </c>
      <c r="B86" s="21" t="s">
        <v>213</v>
      </c>
      <c r="C86" s="22">
        <v>11</v>
      </c>
      <c r="D86" s="7" t="str">
        <f t="shared" si="11"/>
        <v>N/A</v>
      </c>
      <c r="E86" s="22">
        <v>11</v>
      </c>
      <c r="F86" s="7" t="str">
        <f t="shared" si="12"/>
        <v>N/A</v>
      </c>
      <c r="G86" s="22">
        <v>11</v>
      </c>
      <c r="H86" s="7" t="str">
        <f t="shared" si="13"/>
        <v>N/A</v>
      </c>
      <c r="I86" s="8">
        <v>-14.3</v>
      </c>
      <c r="J86" s="8">
        <v>0</v>
      </c>
      <c r="K86" s="25" t="s">
        <v>734</v>
      </c>
      <c r="L86" s="85" t="str">
        <f t="shared" si="14"/>
        <v>Yes</v>
      </c>
    </row>
    <row r="87" spans="1:12" x14ac:dyDescent="0.25">
      <c r="A87" s="116" t="s">
        <v>1414</v>
      </c>
      <c r="B87" s="21" t="s">
        <v>213</v>
      </c>
      <c r="C87" s="26">
        <v>173436.42856999999</v>
      </c>
      <c r="D87" s="7" t="str">
        <f t="shared" si="11"/>
        <v>N/A</v>
      </c>
      <c r="E87" s="26">
        <v>207012.83332999999</v>
      </c>
      <c r="F87" s="7" t="str">
        <f t="shared" si="12"/>
        <v>N/A</v>
      </c>
      <c r="G87" s="26">
        <v>270960.66667000001</v>
      </c>
      <c r="H87" s="7" t="str">
        <f t="shared" si="13"/>
        <v>N/A</v>
      </c>
      <c r="I87" s="8">
        <v>19.36</v>
      </c>
      <c r="J87" s="8">
        <v>30.89</v>
      </c>
      <c r="K87" s="25" t="s">
        <v>734</v>
      </c>
      <c r="L87" s="85" t="str">
        <f t="shared" si="14"/>
        <v>No</v>
      </c>
    </row>
    <row r="88" spans="1:12" x14ac:dyDescent="0.25">
      <c r="A88" s="142" t="s">
        <v>602</v>
      </c>
      <c r="B88" s="21" t="s">
        <v>213</v>
      </c>
      <c r="C88" s="26">
        <v>117521148</v>
      </c>
      <c r="D88" s="7" t="str">
        <f t="shared" si="11"/>
        <v>N/A</v>
      </c>
      <c r="E88" s="26">
        <v>121935179</v>
      </c>
      <c r="F88" s="7" t="str">
        <f t="shared" si="12"/>
        <v>N/A</v>
      </c>
      <c r="G88" s="26">
        <v>136950122</v>
      </c>
      <c r="H88" s="7" t="str">
        <f t="shared" si="13"/>
        <v>N/A</v>
      </c>
      <c r="I88" s="8">
        <v>3.7559999999999998</v>
      </c>
      <c r="J88" s="8">
        <v>12.31</v>
      </c>
      <c r="K88" s="25" t="s">
        <v>734</v>
      </c>
      <c r="L88" s="85" t="str">
        <f t="shared" si="14"/>
        <v>Yes</v>
      </c>
    </row>
    <row r="89" spans="1:12" x14ac:dyDescent="0.25">
      <c r="A89" s="145" t="s">
        <v>603</v>
      </c>
      <c r="B89" s="22" t="s">
        <v>213</v>
      </c>
      <c r="C89" s="22">
        <v>3244</v>
      </c>
      <c r="D89" s="7" t="str">
        <f t="shared" si="11"/>
        <v>N/A</v>
      </c>
      <c r="E89" s="22">
        <v>3276</v>
      </c>
      <c r="F89" s="7" t="str">
        <f t="shared" si="12"/>
        <v>N/A</v>
      </c>
      <c r="G89" s="22">
        <v>3335</v>
      </c>
      <c r="H89" s="7" t="str">
        <f t="shared" si="13"/>
        <v>N/A</v>
      </c>
      <c r="I89" s="8">
        <v>0.98640000000000005</v>
      </c>
      <c r="J89" s="8">
        <v>1.8009999999999999</v>
      </c>
      <c r="K89" s="1" t="s">
        <v>734</v>
      </c>
      <c r="L89" s="85" t="str">
        <f t="shared" si="14"/>
        <v>Yes</v>
      </c>
    </row>
    <row r="90" spans="1:12" x14ac:dyDescent="0.25">
      <c r="A90" s="142" t="s">
        <v>1415</v>
      </c>
      <c r="B90" s="21" t="s">
        <v>213</v>
      </c>
      <c r="C90" s="26">
        <v>36227.234278999997</v>
      </c>
      <c r="D90" s="7" t="str">
        <f t="shared" si="11"/>
        <v>N/A</v>
      </c>
      <c r="E90" s="26">
        <v>37220.750611000003</v>
      </c>
      <c r="F90" s="7" t="str">
        <f t="shared" si="12"/>
        <v>N/A</v>
      </c>
      <c r="G90" s="26">
        <v>41064.504348000002</v>
      </c>
      <c r="H90" s="7" t="str">
        <f t="shared" si="13"/>
        <v>N/A</v>
      </c>
      <c r="I90" s="8">
        <v>2.742</v>
      </c>
      <c r="J90" s="8">
        <v>10.33</v>
      </c>
      <c r="K90" s="25" t="s">
        <v>734</v>
      </c>
      <c r="L90" s="85" t="str">
        <f t="shared" si="14"/>
        <v>Yes</v>
      </c>
    </row>
    <row r="91" spans="1:12" x14ac:dyDescent="0.25">
      <c r="A91" s="142" t="s">
        <v>604</v>
      </c>
      <c r="B91" s="21" t="s">
        <v>213</v>
      </c>
      <c r="C91" s="26">
        <v>74884410</v>
      </c>
      <c r="D91" s="7" t="str">
        <f t="shared" si="11"/>
        <v>N/A</v>
      </c>
      <c r="E91" s="26">
        <v>78617486</v>
      </c>
      <c r="F91" s="7" t="str">
        <f t="shared" si="12"/>
        <v>N/A</v>
      </c>
      <c r="G91" s="26">
        <v>63390186</v>
      </c>
      <c r="H91" s="7" t="str">
        <f t="shared" si="13"/>
        <v>N/A</v>
      </c>
      <c r="I91" s="8">
        <v>4.9850000000000003</v>
      </c>
      <c r="J91" s="8">
        <v>-19.399999999999999</v>
      </c>
      <c r="K91" s="25" t="s">
        <v>734</v>
      </c>
      <c r="L91" s="85" t="str">
        <f t="shared" si="14"/>
        <v>Yes</v>
      </c>
    </row>
    <row r="92" spans="1:12" x14ac:dyDescent="0.25">
      <c r="A92" s="142" t="s">
        <v>605</v>
      </c>
      <c r="B92" s="21" t="s">
        <v>213</v>
      </c>
      <c r="C92" s="22">
        <v>126595</v>
      </c>
      <c r="D92" s="7" t="str">
        <f t="shared" si="11"/>
        <v>N/A</v>
      </c>
      <c r="E92" s="22">
        <v>134022</v>
      </c>
      <c r="F92" s="7" t="str">
        <f t="shared" si="12"/>
        <v>N/A</v>
      </c>
      <c r="G92" s="22">
        <v>135558</v>
      </c>
      <c r="H92" s="7" t="str">
        <f t="shared" si="13"/>
        <v>N/A</v>
      </c>
      <c r="I92" s="8">
        <v>5.867</v>
      </c>
      <c r="J92" s="8">
        <v>1.1459999999999999</v>
      </c>
      <c r="K92" s="25" t="s">
        <v>734</v>
      </c>
      <c r="L92" s="85" t="str">
        <f t="shared" si="14"/>
        <v>Yes</v>
      </c>
    </row>
    <row r="93" spans="1:12" x14ac:dyDescent="0.25">
      <c r="A93" s="142" t="s">
        <v>1416</v>
      </c>
      <c r="B93" s="21" t="s">
        <v>213</v>
      </c>
      <c r="C93" s="26">
        <v>591.52739050000002</v>
      </c>
      <c r="D93" s="7" t="str">
        <f t="shared" si="11"/>
        <v>N/A</v>
      </c>
      <c r="E93" s="26">
        <v>586.60134903000005</v>
      </c>
      <c r="F93" s="7" t="str">
        <f t="shared" si="12"/>
        <v>N/A</v>
      </c>
      <c r="G93" s="26">
        <v>467.62408711</v>
      </c>
      <c r="H93" s="7" t="str">
        <f t="shared" si="13"/>
        <v>N/A</v>
      </c>
      <c r="I93" s="8">
        <v>-0.83299999999999996</v>
      </c>
      <c r="J93" s="8">
        <v>-20.3</v>
      </c>
      <c r="K93" s="25" t="s">
        <v>734</v>
      </c>
      <c r="L93" s="85" t="str">
        <f t="shared" si="14"/>
        <v>Yes</v>
      </c>
    </row>
    <row r="94" spans="1:12" x14ac:dyDescent="0.25">
      <c r="A94" s="142" t="s">
        <v>606</v>
      </c>
      <c r="B94" s="21" t="s">
        <v>213</v>
      </c>
      <c r="C94" s="26">
        <v>18246224</v>
      </c>
      <c r="D94" s="7" t="str">
        <f t="shared" si="11"/>
        <v>N/A</v>
      </c>
      <c r="E94" s="26">
        <v>23518544</v>
      </c>
      <c r="F94" s="7" t="str">
        <f t="shared" si="12"/>
        <v>N/A</v>
      </c>
      <c r="G94" s="26">
        <v>19432247</v>
      </c>
      <c r="H94" s="7" t="str">
        <f t="shared" si="13"/>
        <v>N/A</v>
      </c>
      <c r="I94" s="8">
        <v>28.9</v>
      </c>
      <c r="J94" s="8">
        <v>-17.399999999999999</v>
      </c>
      <c r="K94" s="25" t="s">
        <v>734</v>
      </c>
      <c r="L94" s="85" t="str">
        <f t="shared" si="14"/>
        <v>Yes</v>
      </c>
    </row>
    <row r="95" spans="1:12" x14ac:dyDescent="0.25">
      <c r="A95" s="142" t="s">
        <v>607</v>
      </c>
      <c r="B95" s="21" t="s">
        <v>213</v>
      </c>
      <c r="C95" s="22">
        <v>53450</v>
      </c>
      <c r="D95" s="7" t="str">
        <f t="shared" si="11"/>
        <v>N/A</v>
      </c>
      <c r="E95" s="22">
        <v>67208</v>
      </c>
      <c r="F95" s="7" t="str">
        <f t="shared" si="12"/>
        <v>N/A</v>
      </c>
      <c r="G95" s="22">
        <v>65402</v>
      </c>
      <c r="H95" s="7" t="str">
        <f t="shared" si="13"/>
        <v>N/A</v>
      </c>
      <c r="I95" s="8">
        <v>25.74</v>
      </c>
      <c r="J95" s="8">
        <v>-2.69</v>
      </c>
      <c r="K95" s="25" t="s">
        <v>734</v>
      </c>
      <c r="L95" s="85" t="str">
        <f t="shared" si="14"/>
        <v>Yes</v>
      </c>
    </row>
    <row r="96" spans="1:12" x14ac:dyDescent="0.25">
      <c r="A96" s="142" t="s">
        <v>1417</v>
      </c>
      <c r="B96" s="21" t="s">
        <v>213</v>
      </c>
      <c r="C96" s="26">
        <v>341.36995323000002</v>
      </c>
      <c r="D96" s="7" t="str">
        <f t="shared" si="11"/>
        <v>N/A</v>
      </c>
      <c r="E96" s="26">
        <v>349.93667420999998</v>
      </c>
      <c r="F96" s="7" t="str">
        <f t="shared" si="12"/>
        <v>N/A</v>
      </c>
      <c r="G96" s="26">
        <v>297.12007277999999</v>
      </c>
      <c r="H96" s="7" t="str">
        <f t="shared" si="13"/>
        <v>N/A</v>
      </c>
      <c r="I96" s="8">
        <v>2.5099999999999998</v>
      </c>
      <c r="J96" s="8">
        <v>-15.1</v>
      </c>
      <c r="K96" s="25" t="s">
        <v>734</v>
      </c>
      <c r="L96" s="85" t="str">
        <f t="shared" si="14"/>
        <v>Yes</v>
      </c>
    </row>
    <row r="97" spans="1:12" ht="25" x14ac:dyDescent="0.25">
      <c r="A97" s="142" t="s">
        <v>608</v>
      </c>
      <c r="B97" s="21" t="s">
        <v>213</v>
      </c>
      <c r="C97" s="26">
        <v>6450712</v>
      </c>
      <c r="D97" s="7" t="str">
        <f t="shared" si="11"/>
        <v>N/A</v>
      </c>
      <c r="E97" s="26">
        <v>6846662</v>
      </c>
      <c r="F97" s="7" t="str">
        <f t="shared" si="12"/>
        <v>N/A</v>
      </c>
      <c r="G97" s="26">
        <v>5185522</v>
      </c>
      <c r="H97" s="7" t="str">
        <f t="shared" si="13"/>
        <v>N/A</v>
      </c>
      <c r="I97" s="8">
        <v>6.1379999999999999</v>
      </c>
      <c r="J97" s="8">
        <v>-24.3</v>
      </c>
      <c r="K97" s="25" t="s">
        <v>734</v>
      </c>
      <c r="L97" s="85" t="str">
        <f t="shared" si="14"/>
        <v>Yes</v>
      </c>
    </row>
    <row r="98" spans="1:12" x14ac:dyDescent="0.25">
      <c r="A98" s="142" t="s">
        <v>609</v>
      </c>
      <c r="B98" s="21" t="s">
        <v>213</v>
      </c>
      <c r="C98" s="22">
        <v>23140</v>
      </c>
      <c r="D98" s="7" t="str">
        <f t="shared" si="11"/>
        <v>N/A</v>
      </c>
      <c r="E98" s="22">
        <v>25505</v>
      </c>
      <c r="F98" s="7" t="str">
        <f t="shared" si="12"/>
        <v>N/A</v>
      </c>
      <c r="G98" s="22">
        <v>22545</v>
      </c>
      <c r="H98" s="7" t="str">
        <f t="shared" si="13"/>
        <v>N/A</v>
      </c>
      <c r="I98" s="8">
        <v>10.220000000000001</v>
      </c>
      <c r="J98" s="8">
        <v>-11.6</v>
      </c>
      <c r="K98" s="25" t="s">
        <v>734</v>
      </c>
      <c r="L98" s="85" t="str">
        <f t="shared" si="14"/>
        <v>Yes</v>
      </c>
    </row>
    <row r="99" spans="1:12" ht="25" x14ac:dyDescent="0.25">
      <c r="A99" s="142" t="s">
        <v>1418</v>
      </c>
      <c r="B99" s="21" t="s">
        <v>213</v>
      </c>
      <c r="C99" s="26">
        <v>278.76888504999999</v>
      </c>
      <c r="D99" s="7" t="str">
        <f t="shared" si="11"/>
        <v>N/A</v>
      </c>
      <c r="E99" s="26">
        <v>268.44391295999998</v>
      </c>
      <c r="F99" s="7" t="str">
        <f t="shared" si="12"/>
        <v>N/A</v>
      </c>
      <c r="G99" s="26">
        <v>230.00762918999999</v>
      </c>
      <c r="H99" s="7" t="str">
        <f t="shared" si="13"/>
        <v>N/A</v>
      </c>
      <c r="I99" s="8">
        <v>-3.7</v>
      </c>
      <c r="J99" s="8">
        <v>-14.3</v>
      </c>
      <c r="K99" s="25" t="s">
        <v>734</v>
      </c>
      <c r="L99" s="85" t="str">
        <f t="shared" si="14"/>
        <v>Yes</v>
      </c>
    </row>
    <row r="100" spans="1:12" ht="25" x14ac:dyDescent="0.25">
      <c r="A100" s="142" t="s">
        <v>610</v>
      </c>
      <c r="B100" s="21" t="s">
        <v>213</v>
      </c>
      <c r="C100" s="26">
        <v>70438035</v>
      </c>
      <c r="D100" s="7" t="str">
        <f t="shared" si="11"/>
        <v>N/A</v>
      </c>
      <c r="E100" s="26">
        <v>93422807</v>
      </c>
      <c r="F100" s="7" t="str">
        <f t="shared" si="12"/>
        <v>N/A</v>
      </c>
      <c r="G100" s="26">
        <v>97899890</v>
      </c>
      <c r="H100" s="7" t="str">
        <f t="shared" si="13"/>
        <v>N/A</v>
      </c>
      <c r="I100" s="8">
        <v>32.630000000000003</v>
      </c>
      <c r="J100" s="8">
        <v>4.7919999999999998</v>
      </c>
      <c r="K100" s="25" t="s">
        <v>734</v>
      </c>
      <c r="L100" s="85" t="str">
        <f t="shared" si="14"/>
        <v>Yes</v>
      </c>
    </row>
    <row r="101" spans="1:12" x14ac:dyDescent="0.25">
      <c r="A101" s="142" t="s">
        <v>611</v>
      </c>
      <c r="B101" s="21" t="s">
        <v>213</v>
      </c>
      <c r="C101" s="22">
        <v>76971</v>
      </c>
      <c r="D101" s="7" t="str">
        <f t="shared" si="11"/>
        <v>N/A</v>
      </c>
      <c r="E101" s="22">
        <v>86050</v>
      </c>
      <c r="F101" s="7" t="str">
        <f t="shared" si="12"/>
        <v>N/A</v>
      </c>
      <c r="G101" s="22">
        <v>102544</v>
      </c>
      <c r="H101" s="7" t="str">
        <f t="shared" si="13"/>
        <v>N/A</v>
      </c>
      <c r="I101" s="8">
        <v>11.8</v>
      </c>
      <c r="J101" s="8">
        <v>19.170000000000002</v>
      </c>
      <c r="K101" s="25" t="s">
        <v>734</v>
      </c>
      <c r="L101" s="85" t="str">
        <f t="shared" si="14"/>
        <v>Yes</v>
      </c>
    </row>
    <row r="102" spans="1:12" x14ac:dyDescent="0.25">
      <c r="A102" s="142" t="s">
        <v>1419</v>
      </c>
      <c r="B102" s="21" t="s">
        <v>213</v>
      </c>
      <c r="C102" s="26">
        <v>915.12433253999995</v>
      </c>
      <c r="D102" s="7" t="str">
        <f t="shared" si="11"/>
        <v>N/A</v>
      </c>
      <c r="E102" s="26">
        <v>1085.6804996999999</v>
      </c>
      <c r="F102" s="7" t="str">
        <f t="shared" si="12"/>
        <v>N/A</v>
      </c>
      <c r="G102" s="26">
        <v>954.71105087000001</v>
      </c>
      <c r="H102" s="7" t="str">
        <f t="shared" si="13"/>
        <v>N/A</v>
      </c>
      <c r="I102" s="8">
        <v>18.64</v>
      </c>
      <c r="J102" s="8">
        <v>-12.1</v>
      </c>
      <c r="K102" s="25" t="s">
        <v>734</v>
      </c>
      <c r="L102" s="85" t="str">
        <f t="shared" si="14"/>
        <v>Yes</v>
      </c>
    </row>
    <row r="103" spans="1:12" x14ac:dyDescent="0.25">
      <c r="A103" s="142" t="s">
        <v>612</v>
      </c>
      <c r="B103" s="21" t="s">
        <v>213</v>
      </c>
      <c r="C103" s="26">
        <v>29794349</v>
      </c>
      <c r="D103" s="7" t="str">
        <f t="shared" si="11"/>
        <v>N/A</v>
      </c>
      <c r="E103" s="26">
        <v>38354830</v>
      </c>
      <c r="F103" s="7" t="str">
        <f t="shared" si="12"/>
        <v>N/A</v>
      </c>
      <c r="G103" s="26">
        <v>33663225</v>
      </c>
      <c r="H103" s="7" t="str">
        <f t="shared" si="13"/>
        <v>N/A</v>
      </c>
      <c r="I103" s="8">
        <v>28.73</v>
      </c>
      <c r="J103" s="8">
        <v>-12.2</v>
      </c>
      <c r="K103" s="25" t="s">
        <v>734</v>
      </c>
      <c r="L103" s="85" t="str">
        <f t="shared" si="14"/>
        <v>Yes</v>
      </c>
    </row>
    <row r="104" spans="1:12" x14ac:dyDescent="0.25">
      <c r="A104" s="142" t="s">
        <v>613</v>
      </c>
      <c r="B104" s="21" t="s">
        <v>213</v>
      </c>
      <c r="C104" s="22">
        <v>51322</v>
      </c>
      <c r="D104" s="7" t="str">
        <f t="shared" si="11"/>
        <v>N/A</v>
      </c>
      <c r="E104" s="22">
        <v>58225</v>
      </c>
      <c r="F104" s="7" t="str">
        <f t="shared" si="12"/>
        <v>N/A</v>
      </c>
      <c r="G104" s="22">
        <v>75886</v>
      </c>
      <c r="H104" s="7" t="str">
        <f t="shared" si="13"/>
        <v>N/A</v>
      </c>
      <c r="I104" s="8">
        <v>13.45</v>
      </c>
      <c r="J104" s="8">
        <v>30.33</v>
      </c>
      <c r="K104" s="25" t="s">
        <v>734</v>
      </c>
      <c r="L104" s="85" t="str">
        <f t="shared" si="14"/>
        <v>No</v>
      </c>
    </row>
    <row r="105" spans="1:12" x14ac:dyDescent="0.25">
      <c r="A105" s="142" t="s">
        <v>1420</v>
      </c>
      <c r="B105" s="21" t="s">
        <v>213</v>
      </c>
      <c r="C105" s="26">
        <v>580.53756673999999</v>
      </c>
      <c r="D105" s="7" t="str">
        <f t="shared" si="11"/>
        <v>N/A</v>
      </c>
      <c r="E105" s="26">
        <v>658.73473593999995</v>
      </c>
      <c r="F105" s="7" t="str">
        <f t="shared" si="12"/>
        <v>N/A</v>
      </c>
      <c r="G105" s="26">
        <v>443.60257492</v>
      </c>
      <c r="H105" s="7" t="str">
        <f t="shared" si="13"/>
        <v>N/A</v>
      </c>
      <c r="I105" s="8">
        <v>13.47</v>
      </c>
      <c r="J105" s="8">
        <v>-32.700000000000003</v>
      </c>
      <c r="K105" s="25" t="s">
        <v>734</v>
      </c>
      <c r="L105" s="85" t="str">
        <f t="shared" si="14"/>
        <v>No</v>
      </c>
    </row>
    <row r="106" spans="1:12" ht="25" x14ac:dyDescent="0.25">
      <c r="A106" s="142" t="s">
        <v>614</v>
      </c>
      <c r="B106" s="21" t="s">
        <v>213</v>
      </c>
      <c r="C106" s="26">
        <v>7502876</v>
      </c>
      <c r="D106" s="7" t="str">
        <f t="shared" si="11"/>
        <v>N/A</v>
      </c>
      <c r="E106" s="26">
        <v>7593115</v>
      </c>
      <c r="F106" s="7" t="str">
        <f t="shared" si="12"/>
        <v>N/A</v>
      </c>
      <c r="G106" s="26">
        <v>6792572</v>
      </c>
      <c r="H106" s="7" t="str">
        <f t="shared" si="13"/>
        <v>N/A</v>
      </c>
      <c r="I106" s="8">
        <v>1.2030000000000001</v>
      </c>
      <c r="J106" s="8">
        <v>-10.5</v>
      </c>
      <c r="K106" s="25" t="s">
        <v>734</v>
      </c>
      <c r="L106" s="85" t="str">
        <f t="shared" si="14"/>
        <v>Yes</v>
      </c>
    </row>
    <row r="107" spans="1:12" x14ac:dyDescent="0.25">
      <c r="A107" s="142" t="s">
        <v>615</v>
      </c>
      <c r="B107" s="21" t="s">
        <v>213</v>
      </c>
      <c r="C107" s="22">
        <v>3625</v>
      </c>
      <c r="D107" s="7" t="str">
        <f t="shared" si="11"/>
        <v>N/A</v>
      </c>
      <c r="E107" s="22">
        <v>3690</v>
      </c>
      <c r="F107" s="7" t="str">
        <f t="shared" si="12"/>
        <v>N/A</v>
      </c>
      <c r="G107" s="22">
        <v>3772</v>
      </c>
      <c r="H107" s="7" t="str">
        <f t="shared" si="13"/>
        <v>N/A</v>
      </c>
      <c r="I107" s="8">
        <v>1.7929999999999999</v>
      </c>
      <c r="J107" s="8">
        <v>2.222</v>
      </c>
      <c r="K107" s="25" t="s">
        <v>734</v>
      </c>
      <c r="L107" s="85" t="str">
        <f t="shared" si="14"/>
        <v>Yes</v>
      </c>
    </row>
    <row r="108" spans="1:12" x14ac:dyDescent="0.25">
      <c r="A108" s="142" t="s">
        <v>1421</v>
      </c>
      <c r="B108" s="21" t="s">
        <v>213</v>
      </c>
      <c r="C108" s="26">
        <v>2069.7588965999998</v>
      </c>
      <c r="D108" s="7" t="str">
        <f t="shared" si="11"/>
        <v>N/A</v>
      </c>
      <c r="E108" s="26">
        <v>2057.7547424999998</v>
      </c>
      <c r="F108" s="7" t="str">
        <f t="shared" si="12"/>
        <v>N/A</v>
      </c>
      <c r="G108" s="26">
        <v>1800.7879109</v>
      </c>
      <c r="H108" s="7" t="str">
        <f t="shared" si="13"/>
        <v>N/A</v>
      </c>
      <c r="I108" s="8">
        <v>-0.57999999999999996</v>
      </c>
      <c r="J108" s="8">
        <v>-12.5</v>
      </c>
      <c r="K108" s="25" t="s">
        <v>734</v>
      </c>
      <c r="L108" s="85" t="str">
        <f t="shared" si="14"/>
        <v>Yes</v>
      </c>
    </row>
    <row r="109" spans="1:12" x14ac:dyDescent="0.25">
      <c r="A109" s="142" t="s">
        <v>616</v>
      </c>
      <c r="B109" s="21" t="s">
        <v>213</v>
      </c>
      <c r="C109" s="26">
        <v>42800489</v>
      </c>
      <c r="D109" s="7" t="str">
        <f t="shared" si="11"/>
        <v>N/A</v>
      </c>
      <c r="E109" s="26">
        <v>44036712</v>
      </c>
      <c r="F109" s="7" t="str">
        <f t="shared" si="12"/>
        <v>N/A</v>
      </c>
      <c r="G109" s="26">
        <v>51735647</v>
      </c>
      <c r="H109" s="7" t="str">
        <f t="shared" si="13"/>
        <v>N/A</v>
      </c>
      <c r="I109" s="8">
        <v>2.8879999999999999</v>
      </c>
      <c r="J109" s="8">
        <v>17.48</v>
      </c>
      <c r="K109" s="25" t="s">
        <v>734</v>
      </c>
      <c r="L109" s="85" t="str">
        <f t="shared" si="14"/>
        <v>Yes</v>
      </c>
    </row>
    <row r="110" spans="1:12" x14ac:dyDescent="0.25">
      <c r="A110" s="142" t="s">
        <v>617</v>
      </c>
      <c r="B110" s="21" t="s">
        <v>213</v>
      </c>
      <c r="C110" s="22">
        <v>101880</v>
      </c>
      <c r="D110" s="7" t="str">
        <f t="shared" si="11"/>
        <v>N/A</v>
      </c>
      <c r="E110" s="22">
        <v>104719</v>
      </c>
      <c r="F110" s="7" t="str">
        <f t="shared" si="12"/>
        <v>N/A</v>
      </c>
      <c r="G110" s="22">
        <v>105662</v>
      </c>
      <c r="H110" s="7" t="str">
        <f t="shared" si="13"/>
        <v>N/A</v>
      </c>
      <c r="I110" s="8">
        <v>2.7869999999999999</v>
      </c>
      <c r="J110" s="8">
        <v>0.90049999999999997</v>
      </c>
      <c r="K110" s="25" t="s">
        <v>734</v>
      </c>
      <c r="L110" s="85" t="str">
        <f t="shared" si="14"/>
        <v>Yes</v>
      </c>
    </row>
    <row r="111" spans="1:12" x14ac:dyDescent="0.25">
      <c r="A111" s="142" t="s">
        <v>1422</v>
      </c>
      <c r="B111" s="21" t="s">
        <v>213</v>
      </c>
      <c r="C111" s="26">
        <v>420.10688063999999</v>
      </c>
      <c r="D111" s="7" t="str">
        <f t="shared" si="11"/>
        <v>N/A</v>
      </c>
      <c r="E111" s="26">
        <v>420.52265586999999</v>
      </c>
      <c r="F111" s="7" t="str">
        <f t="shared" si="12"/>
        <v>N/A</v>
      </c>
      <c r="G111" s="26">
        <v>489.63342545</v>
      </c>
      <c r="H111" s="7" t="str">
        <f t="shared" si="13"/>
        <v>N/A</v>
      </c>
      <c r="I111" s="8">
        <v>9.9000000000000005E-2</v>
      </c>
      <c r="J111" s="8">
        <v>16.43</v>
      </c>
      <c r="K111" s="25" t="s">
        <v>734</v>
      </c>
      <c r="L111" s="85" t="str">
        <f t="shared" si="14"/>
        <v>Yes</v>
      </c>
    </row>
    <row r="112" spans="1:12" x14ac:dyDescent="0.25">
      <c r="A112" s="142" t="s">
        <v>618</v>
      </c>
      <c r="B112" s="21" t="s">
        <v>213</v>
      </c>
      <c r="C112" s="26">
        <v>140334729</v>
      </c>
      <c r="D112" s="7" t="str">
        <f t="shared" si="11"/>
        <v>N/A</v>
      </c>
      <c r="E112" s="26">
        <v>161666242</v>
      </c>
      <c r="F112" s="7" t="str">
        <f t="shared" si="12"/>
        <v>N/A</v>
      </c>
      <c r="G112" s="26">
        <v>200394342</v>
      </c>
      <c r="H112" s="7" t="str">
        <f t="shared" si="13"/>
        <v>N/A</v>
      </c>
      <c r="I112" s="8">
        <v>15.2</v>
      </c>
      <c r="J112" s="8">
        <v>23.96</v>
      </c>
      <c r="K112" s="25" t="s">
        <v>734</v>
      </c>
      <c r="L112" s="85" t="str">
        <f t="shared" si="14"/>
        <v>Yes</v>
      </c>
    </row>
    <row r="113" spans="1:12" x14ac:dyDescent="0.25">
      <c r="A113" s="142" t="s">
        <v>619</v>
      </c>
      <c r="B113" s="21" t="s">
        <v>213</v>
      </c>
      <c r="C113" s="22">
        <v>114342</v>
      </c>
      <c r="D113" s="7" t="str">
        <f t="shared" si="11"/>
        <v>N/A</v>
      </c>
      <c r="E113" s="22">
        <v>118551</v>
      </c>
      <c r="F113" s="7" t="str">
        <f t="shared" si="12"/>
        <v>N/A</v>
      </c>
      <c r="G113" s="22">
        <v>126336</v>
      </c>
      <c r="H113" s="7" t="str">
        <f t="shared" si="13"/>
        <v>N/A</v>
      </c>
      <c r="I113" s="8">
        <v>3.681</v>
      </c>
      <c r="J113" s="8">
        <v>6.5670000000000002</v>
      </c>
      <c r="K113" s="25" t="s">
        <v>734</v>
      </c>
      <c r="L113" s="85" t="str">
        <f t="shared" si="14"/>
        <v>Yes</v>
      </c>
    </row>
    <row r="114" spans="1:12" x14ac:dyDescent="0.25">
      <c r="A114" s="142" t="s">
        <v>1423</v>
      </c>
      <c r="B114" s="21" t="s">
        <v>213</v>
      </c>
      <c r="C114" s="26">
        <v>1227.3244215</v>
      </c>
      <c r="D114" s="7" t="str">
        <f t="shared" si="11"/>
        <v>N/A</v>
      </c>
      <c r="E114" s="26">
        <v>1363.6851819000001</v>
      </c>
      <c r="F114" s="7" t="str">
        <f t="shared" si="12"/>
        <v>N/A</v>
      </c>
      <c r="G114" s="26">
        <v>1586.2014153</v>
      </c>
      <c r="H114" s="7" t="str">
        <f t="shared" si="13"/>
        <v>N/A</v>
      </c>
      <c r="I114" s="8">
        <v>11.11</v>
      </c>
      <c r="J114" s="8">
        <v>16.32</v>
      </c>
      <c r="K114" s="25" t="s">
        <v>734</v>
      </c>
      <c r="L114" s="85" t="str">
        <f t="shared" si="14"/>
        <v>Yes</v>
      </c>
    </row>
    <row r="115" spans="1:12" ht="25" x14ac:dyDescent="0.25">
      <c r="A115" s="142" t="s">
        <v>620</v>
      </c>
      <c r="B115" s="21" t="s">
        <v>213</v>
      </c>
      <c r="C115" s="26">
        <v>170931727</v>
      </c>
      <c r="D115" s="7" t="str">
        <f t="shared" si="11"/>
        <v>N/A</v>
      </c>
      <c r="E115" s="26">
        <v>158515719</v>
      </c>
      <c r="F115" s="7" t="str">
        <f t="shared" si="12"/>
        <v>N/A</v>
      </c>
      <c r="G115" s="26">
        <v>148907635</v>
      </c>
      <c r="H115" s="7" t="str">
        <f t="shared" si="13"/>
        <v>N/A</v>
      </c>
      <c r="I115" s="8">
        <v>-7.26</v>
      </c>
      <c r="J115" s="8">
        <v>-6.06</v>
      </c>
      <c r="K115" s="25" t="s">
        <v>734</v>
      </c>
      <c r="L115" s="85" t="str">
        <f t="shared" si="14"/>
        <v>Yes</v>
      </c>
    </row>
    <row r="116" spans="1:12" x14ac:dyDescent="0.25">
      <c r="A116" s="145" t="s">
        <v>621</v>
      </c>
      <c r="B116" s="22" t="s">
        <v>213</v>
      </c>
      <c r="C116" s="22">
        <v>25843</v>
      </c>
      <c r="D116" s="7" t="str">
        <f t="shared" si="11"/>
        <v>N/A</v>
      </c>
      <c r="E116" s="22">
        <v>27039</v>
      </c>
      <c r="F116" s="7" t="str">
        <f t="shared" si="12"/>
        <v>N/A</v>
      </c>
      <c r="G116" s="22">
        <v>30132</v>
      </c>
      <c r="H116" s="7" t="str">
        <f t="shared" si="13"/>
        <v>N/A</v>
      </c>
      <c r="I116" s="8">
        <v>4.6280000000000001</v>
      </c>
      <c r="J116" s="8">
        <v>11.44</v>
      </c>
      <c r="K116" s="1" t="s">
        <v>734</v>
      </c>
      <c r="L116" s="85" t="str">
        <f t="shared" si="14"/>
        <v>Yes</v>
      </c>
    </row>
    <row r="117" spans="1:12" x14ac:dyDescent="0.25">
      <c r="A117" s="142" t="s">
        <v>1424</v>
      </c>
      <c r="B117" s="21" t="s">
        <v>213</v>
      </c>
      <c r="C117" s="26">
        <v>6614.2370080999999</v>
      </c>
      <c r="D117" s="7" t="str">
        <f t="shared" si="11"/>
        <v>N/A</v>
      </c>
      <c r="E117" s="26">
        <v>5862.4845224000001</v>
      </c>
      <c r="F117" s="7" t="str">
        <f t="shared" si="12"/>
        <v>N/A</v>
      </c>
      <c r="G117" s="26">
        <v>4941.8437210000002</v>
      </c>
      <c r="H117" s="7" t="str">
        <f t="shared" si="13"/>
        <v>N/A</v>
      </c>
      <c r="I117" s="8">
        <v>-11.4</v>
      </c>
      <c r="J117" s="8">
        <v>-15.7</v>
      </c>
      <c r="K117" s="25" t="s">
        <v>734</v>
      </c>
      <c r="L117" s="85" t="str">
        <f t="shared" si="14"/>
        <v>Yes</v>
      </c>
    </row>
    <row r="118" spans="1:12" ht="25" x14ac:dyDescent="0.25">
      <c r="A118" s="142" t="s">
        <v>622</v>
      </c>
      <c r="B118" s="21" t="s">
        <v>213</v>
      </c>
      <c r="C118" s="26">
        <v>5540529</v>
      </c>
      <c r="D118" s="7" t="str">
        <f t="shared" si="11"/>
        <v>N/A</v>
      </c>
      <c r="E118" s="26">
        <v>4680205</v>
      </c>
      <c r="F118" s="7" t="str">
        <f t="shared" si="12"/>
        <v>N/A</v>
      </c>
      <c r="G118" s="26">
        <v>3323662</v>
      </c>
      <c r="H118" s="7" t="str">
        <f t="shared" si="13"/>
        <v>N/A</v>
      </c>
      <c r="I118" s="8">
        <v>-15.5</v>
      </c>
      <c r="J118" s="8">
        <v>-29</v>
      </c>
      <c r="K118" s="25" t="s">
        <v>734</v>
      </c>
      <c r="L118" s="85" t="str">
        <f t="shared" si="14"/>
        <v>Yes</v>
      </c>
    </row>
    <row r="119" spans="1:12" x14ac:dyDescent="0.25">
      <c r="A119" s="142" t="s">
        <v>623</v>
      </c>
      <c r="B119" s="21" t="s">
        <v>213</v>
      </c>
      <c r="C119" s="22">
        <v>12930</v>
      </c>
      <c r="D119" s="7" t="str">
        <f t="shared" si="11"/>
        <v>N/A</v>
      </c>
      <c r="E119" s="22">
        <v>11939</v>
      </c>
      <c r="F119" s="7" t="str">
        <f t="shared" si="12"/>
        <v>N/A</v>
      </c>
      <c r="G119" s="22">
        <v>10196</v>
      </c>
      <c r="H119" s="7" t="str">
        <f t="shared" si="13"/>
        <v>N/A</v>
      </c>
      <c r="I119" s="8">
        <v>-7.66</v>
      </c>
      <c r="J119" s="8">
        <v>-14.6</v>
      </c>
      <c r="K119" s="25" t="s">
        <v>734</v>
      </c>
      <c r="L119" s="85" t="str">
        <f t="shared" si="14"/>
        <v>Yes</v>
      </c>
    </row>
    <row r="120" spans="1:12" x14ac:dyDescent="0.25">
      <c r="A120" s="142" t="s">
        <v>1425</v>
      </c>
      <c r="B120" s="21" t="s">
        <v>213</v>
      </c>
      <c r="C120" s="26">
        <v>428.50185614999998</v>
      </c>
      <c r="D120" s="7" t="str">
        <f t="shared" si="11"/>
        <v>N/A</v>
      </c>
      <c r="E120" s="26">
        <v>392.00979982000001</v>
      </c>
      <c r="F120" s="7" t="str">
        <f t="shared" si="12"/>
        <v>N/A</v>
      </c>
      <c r="G120" s="26">
        <v>325.97704981999999</v>
      </c>
      <c r="H120" s="7" t="str">
        <f t="shared" si="13"/>
        <v>N/A</v>
      </c>
      <c r="I120" s="8">
        <v>-8.52</v>
      </c>
      <c r="J120" s="8">
        <v>-16.8</v>
      </c>
      <c r="K120" s="25" t="s">
        <v>734</v>
      </c>
      <c r="L120" s="85" t="str">
        <f t="shared" si="14"/>
        <v>Yes</v>
      </c>
    </row>
    <row r="121" spans="1:12" ht="25" x14ac:dyDescent="0.25">
      <c r="A121" s="142" t="s">
        <v>624</v>
      </c>
      <c r="B121" s="21" t="s">
        <v>213</v>
      </c>
      <c r="C121" s="26">
        <v>19070300</v>
      </c>
      <c r="D121" s="7" t="str">
        <f t="shared" si="11"/>
        <v>N/A</v>
      </c>
      <c r="E121" s="26">
        <v>18011400</v>
      </c>
      <c r="F121" s="7" t="str">
        <f t="shared" si="12"/>
        <v>N/A</v>
      </c>
      <c r="G121" s="26">
        <v>14787615</v>
      </c>
      <c r="H121" s="7" t="str">
        <f t="shared" si="13"/>
        <v>N/A</v>
      </c>
      <c r="I121" s="8">
        <v>-5.55</v>
      </c>
      <c r="J121" s="8">
        <v>-17.899999999999999</v>
      </c>
      <c r="K121" s="25" t="s">
        <v>734</v>
      </c>
      <c r="L121" s="85" t="str">
        <f t="shared" si="14"/>
        <v>Yes</v>
      </c>
    </row>
    <row r="122" spans="1:12" x14ac:dyDescent="0.25">
      <c r="A122" s="142" t="s">
        <v>625</v>
      </c>
      <c r="B122" s="21" t="s">
        <v>213</v>
      </c>
      <c r="C122" s="22">
        <v>2444</v>
      </c>
      <c r="D122" s="7" t="str">
        <f t="shared" si="11"/>
        <v>N/A</v>
      </c>
      <c r="E122" s="22">
        <v>2049</v>
      </c>
      <c r="F122" s="7" t="str">
        <f t="shared" si="12"/>
        <v>N/A</v>
      </c>
      <c r="G122" s="22">
        <v>2011</v>
      </c>
      <c r="H122" s="7" t="str">
        <f t="shared" si="13"/>
        <v>N/A</v>
      </c>
      <c r="I122" s="8">
        <v>-16.2</v>
      </c>
      <c r="J122" s="8">
        <v>-1.85</v>
      </c>
      <c r="K122" s="25" t="s">
        <v>734</v>
      </c>
      <c r="L122" s="85" t="str">
        <f t="shared" si="14"/>
        <v>Yes</v>
      </c>
    </row>
    <row r="123" spans="1:12" ht="25" x14ac:dyDescent="0.25">
      <c r="A123" s="142" t="s">
        <v>1426</v>
      </c>
      <c r="B123" s="21" t="s">
        <v>213</v>
      </c>
      <c r="C123" s="26">
        <v>7802.9050735999999</v>
      </c>
      <c r="D123" s="7" t="str">
        <f t="shared" si="11"/>
        <v>N/A</v>
      </c>
      <c r="E123" s="26">
        <v>8790.3367495999992</v>
      </c>
      <c r="F123" s="7" t="str">
        <f t="shared" si="12"/>
        <v>N/A</v>
      </c>
      <c r="G123" s="26">
        <v>7353.3639979999998</v>
      </c>
      <c r="H123" s="7" t="str">
        <f t="shared" si="13"/>
        <v>N/A</v>
      </c>
      <c r="I123" s="8">
        <v>12.65</v>
      </c>
      <c r="J123" s="8">
        <v>-16.3</v>
      </c>
      <c r="K123" s="25" t="s">
        <v>734</v>
      </c>
      <c r="L123" s="85" t="str">
        <f t="shared" si="14"/>
        <v>Yes</v>
      </c>
    </row>
    <row r="124" spans="1:12" ht="25" x14ac:dyDescent="0.25">
      <c r="A124" s="142" t="s">
        <v>626</v>
      </c>
      <c r="B124" s="21" t="s">
        <v>213</v>
      </c>
      <c r="C124" s="26">
        <v>6807447</v>
      </c>
      <c r="D124" s="7" t="str">
        <f t="shared" si="11"/>
        <v>N/A</v>
      </c>
      <c r="E124" s="26">
        <v>6999317</v>
      </c>
      <c r="F124" s="7" t="str">
        <f t="shared" si="12"/>
        <v>N/A</v>
      </c>
      <c r="G124" s="26">
        <v>7129850</v>
      </c>
      <c r="H124" s="7" t="str">
        <f t="shared" si="13"/>
        <v>N/A</v>
      </c>
      <c r="I124" s="8">
        <v>2.819</v>
      </c>
      <c r="J124" s="8">
        <v>1.865</v>
      </c>
      <c r="K124" s="25" t="s">
        <v>734</v>
      </c>
      <c r="L124" s="85" t="str">
        <f t="shared" si="14"/>
        <v>Yes</v>
      </c>
    </row>
    <row r="125" spans="1:12" x14ac:dyDescent="0.25">
      <c r="A125" s="142" t="s">
        <v>627</v>
      </c>
      <c r="B125" s="21" t="s">
        <v>213</v>
      </c>
      <c r="C125" s="22">
        <v>6162</v>
      </c>
      <c r="D125" s="7" t="str">
        <f t="shared" si="11"/>
        <v>N/A</v>
      </c>
      <c r="E125" s="22">
        <v>6522</v>
      </c>
      <c r="F125" s="7" t="str">
        <f t="shared" si="12"/>
        <v>N/A</v>
      </c>
      <c r="G125" s="22">
        <v>8664</v>
      </c>
      <c r="H125" s="7" t="str">
        <f t="shared" si="13"/>
        <v>N/A</v>
      </c>
      <c r="I125" s="8">
        <v>5.8419999999999996</v>
      </c>
      <c r="J125" s="8">
        <v>32.840000000000003</v>
      </c>
      <c r="K125" s="25" t="s">
        <v>734</v>
      </c>
      <c r="L125" s="85" t="str">
        <f t="shared" si="14"/>
        <v>No</v>
      </c>
    </row>
    <row r="126" spans="1:12" ht="25" x14ac:dyDescent="0.25">
      <c r="A126" s="142" t="s">
        <v>1427</v>
      </c>
      <c r="B126" s="21" t="s">
        <v>213</v>
      </c>
      <c r="C126" s="26">
        <v>1104.7463485999999</v>
      </c>
      <c r="D126" s="7" t="str">
        <f t="shared" si="11"/>
        <v>N/A</v>
      </c>
      <c r="E126" s="26">
        <v>1073.1856792000001</v>
      </c>
      <c r="F126" s="7" t="str">
        <f t="shared" si="12"/>
        <v>N/A</v>
      </c>
      <c r="G126" s="26">
        <v>822.92820868000001</v>
      </c>
      <c r="H126" s="7" t="str">
        <f t="shared" si="13"/>
        <v>N/A</v>
      </c>
      <c r="I126" s="8">
        <v>-2.86</v>
      </c>
      <c r="J126" s="8">
        <v>-23.3</v>
      </c>
      <c r="K126" s="25" t="s">
        <v>734</v>
      </c>
      <c r="L126" s="85" t="str">
        <f t="shared" si="14"/>
        <v>Yes</v>
      </c>
    </row>
    <row r="127" spans="1:12" ht="25" x14ac:dyDescent="0.25">
      <c r="A127" s="142" t="s">
        <v>628</v>
      </c>
      <c r="B127" s="21" t="s">
        <v>213</v>
      </c>
      <c r="C127" s="26">
        <v>467089</v>
      </c>
      <c r="D127" s="7" t="str">
        <f t="shared" si="11"/>
        <v>N/A</v>
      </c>
      <c r="E127" s="26">
        <v>879026</v>
      </c>
      <c r="F127" s="7" t="str">
        <f t="shared" si="12"/>
        <v>N/A</v>
      </c>
      <c r="G127" s="26">
        <v>4767965</v>
      </c>
      <c r="H127" s="7" t="str">
        <f t="shared" si="13"/>
        <v>N/A</v>
      </c>
      <c r="I127" s="8">
        <v>88.19</v>
      </c>
      <c r="J127" s="8">
        <v>442.4</v>
      </c>
      <c r="K127" s="25" t="s">
        <v>734</v>
      </c>
      <c r="L127" s="85" t="str">
        <f t="shared" si="14"/>
        <v>No</v>
      </c>
    </row>
    <row r="128" spans="1:12" x14ac:dyDescent="0.25">
      <c r="A128" s="142" t="s">
        <v>629</v>
      </c>
      <c r="B128" s="21" t="s">
        <v>213</v>
      </c>
      <c r="C128" s="22">
        <v>22</v>
      </c>
      <c r="D128" s="7" t="str">
        <f t="shared" si="11"/>
        <v>N/A</v>
      </c>
      <c r="E128" s="22">
        <v>32</v>
      </c>
      <c r="F128" s="7" t="str">
        <f t="shared" si="12"/>
        <v>N/A</v>
      </c>
      <c r="G128" s="22">
        <v>2472</v>
      </c>
      <c r="H128" s="7" t="str">
        <f t="shared" si="13"/>
        <v>N/A</v>
      </c>
      <c r="I128" s="8">
        <v>45.45</v>
      </c>
      <c r="J128" s="8">
        <v>7625</v>
      </c>
      <c r="K128" s="25" t="s">
        <v>734</v>
      </c>
      <c r="L128" s="85" t="str">
        <f t="shared" si="14"/>
        <v>No</v>
      </c>
    </row>
    <row r="129" spans="1:12" ht="25" x14ac:dyDescent="0.25">
      <c r="A129" s="142" t="s">
        <v>1428</v>
      </c>
      <c r="B129" s="21" t="s">
        <v>213</v>
      </c>
      <c r="C129" s="26">
        <v>21231.318181999999</v>
      </c>
      <c r="D129" s="7" t="str">
        <f t="shared" si="11"/>
        <v>N/A</v>
      </c>
      <c r="E129" s="26">
        <v>27469.5625</v>
      </c>
      <c r="F129" s="7" t="str">
        <f t="shared" si="12"/>
        <v>N/A</v>
      </c>
      <c r="G129" s="26">
        <v>1928.7884303999999</v>
      </c>
      <c r="H129" s="7" t="str">
        <f t="shared" si="13"/>
        <v>N/A</v>
      </c>
      <c r="I129" s="8">
        <v>29.38</v>
      </c>
      <c r="J129" s="8">
        <v>-93</v>
      </c>
      <c r="K129" s="25" t="s">
        <v>734</v>
      </c>
      <c r="L129" s="85" t="str">
        <f t="shared" si="14"/>
        <v>No</v>
      </c>
    </row>
    <row r="130" spans="1:12" ht="25" x14ac:dyDescent="0.25">
      <c r="A130" s="142" t="s">
        <v>630</v>
      </c>
      <c r="B130" s="21" t="s">
        <v>213</v>
      </c>
      <c r="C130" s="26">
        <v>4251258</v>
      </c>
      <c r="D130" s="7" t="str">
        <f t="shared" si="11"/>
        <v>N/A</v>
      </c>
      <c r="E130" s="26">
        <v>5078235</v>
      </c>
      <c r="F130" s="7" t="str">
        <f t="shared" si="12"/>
        <v>N/A</v>
      </c>
      <c r="G130" s="26">
        <v>4625274</v>
      </c>
      <c r="H130" s="7" t="str">
        <f t="shared" si="13"/>
        <v>N/A</v>
      </c>
      <c r="I130" s="8">
        <v>19.45</v>
      </c>
      <c r="J130" s="8">
        <v>-8.92</v>
      </c>
      <c r="K130" s="25" t="s">
        <v>734</v>
      </c>
      <c r="L130" s="85" t="str">
        <f t="shared" si="14"/>
        <v>Yes</v>
      </c>
    </row>
    <row r="131" spans="1:12" x14ac:dyDescent="0.25">
      <c r="A131" s="142" t="s">
        <v>631</v>
      </c>
      <c r="B131" s="21" t="s">
        <v>213</v>
      </c>
      <c r="C131" s="22">
        <v>6924</v>
      </c>
      <c r="D131" s="7" t="str">
        <f t="shared" si="11"/>
        <v>N/A</v>
      </c>
      <c r="E131" s="22">
        <v>7614</v>
      </c>
      <c r="F131" s="7" t="str">
        <f t="shared" si="12"/>
        <v>N/A</v>
      </c>
      <c r="G131" s="22">
        <v>7748</v>
      </c>
      <c r="H131" s="7" t="str">
        <f t="shared" si="13"/>
        <v>N/A</v>
      </c>
      <c r="I131" s="8">
        <v>9.9649999999999999</v>
      </c>
      <c r="J131" s="8">
        <v>1.76</v>
      </c>
      <c r="K131" s="25" t="s">
        <v>734</v>
      </c>
      <c r="L131" s="85" t="str">
        <f t="shared" si="14"/>
        <v>Yes</v>
      </c>
    </row>
    <row r="132" spans="1:12" ht="25" x14ac:dyDescent="0.25">
      <c r="A132" s="142" t="s">
        <v>1429</v>
      </c>
      <c r="B132" s="21" t="s">
        <v>213</v>
      </c>
      <c r="C132" s="26">
        <v>613.98873484000001</v>
      </c>
      <c r="D132" s="7" t="str">
        <f t="shared" si="11"/>
        <v>N/A</v>
      </c>
      <c r="E132" s="26">
        <v>666.96020489</v>
      </c>
      <c r="F132" s="7" t="str">
        <f t="shared" si="12"/>
        <v>N/A</v>
      </c>
      <c r="G132" s="26">
        <v>596.96360350999998</v>
      </c>
      <c r="H132" s="7" t="str">
        <f t="shared" si="13"/>
        <v>N/A</v>
      </c>
      <c r="I132" s="8">
        <v>8.6270000000000007</v>
      </c>
      <c r="J132" s="8">
        <v>-10.5</v>
      </c>
      <c r="K132" s="25" t="s">
        <v>734</v>
      </c>
      <c r="L132" s="85" t="str">
        <f t="shared" si="14"/>
        <v>Yes</v>
      </c>
    </row>
    <row r="133" spans="1:12" x14ac:dyDescent="0.25">
      <c r="A133" s="142" t="s">
        <v>632</v>
      </c>
      <c r="B133" s="21" t="s">
        <v>213</v>
      </c>
      <c r="C133" s="26">
        <v>2579747</v>
      </c>
      <c r="D133" s="7" t="str">
        <f t="shared" si="11"/>
        <v>N/A</v>
      </c>
      <c r="E133" s="26">
        <v>3238337</v>
      </c>
      <c r="F133" s="7" t="str">
        <f t="shared" si="12"/>
        <v>N/A</v>
      </c>
      <c r="G133" s="26">
        <v>3241090</v>
      </c>
      <c r="H133" s="7" t="str">
        <f t="shared" si="13"/>
        <v>N/A</v>
      </c>
      <c r="I133" s="8">
        <v>25.53</v>
      </c>
      <c r="J133" s="8">
        <v>8.5000000000000006E-2</v>
      </c>
      <c r="K133" s="25" t="s">
        <v>734</v>
      </c>
      <c r="L133" s="85" t="str">
        <f t="shared" si="14"/>
        <v>Yes</v>
      </c>
    </row>
    <row r="134" spans="1:12" x14ac:dyDescent="0.25">
      <c r="A134" s="142" t="s">
        <v>633</v>
      </c>
      <c r="B134" s="21" t="s">
        <v>213</v>
      </c>
      <c r="C134" s="22">
        <v>215</v>
      </c>
      <c r="D134" s="7" t="str">
        <f t="shared" si="11"/>
        <v>N/A</v>
      </c>
      <c r="E134" s="22">
        <v>269</v>
      </c>
      <c r="F134" s="7" t="str">
        <f t="shared" si="12"/>
        <v>N/A</v>
      </c>
      <c r="G134" s="22">
        <v>250</v>
      </c>
      <c r="H134" s="7" t="str">
        <f t="shared" si="13"/>
        <v>N/A</v>
      </c>
      <c r="I134" s="8">
        <v>25.12</v>
      </c>
      <c r="J134" s="8">
        <v>-7.06</v>
      </c>
      <c r="K134" s="25" t="s">
        <v>734</v>
      </c>
      <c r="L134" s="85" t="str">
        <f t="shared" si="14"/>
        <v>Yes</v>
      </c>
    </row>
    <row r="135" spans="1:12" x14ac:dyDescent="0.25">
      <c r="A135" s="142" t="s">
        <v>1430</v>
      </c>
      <c r="B135" s="21" t="s">
        <v>213</v>
      </c>
      <c r="C135" s="26">
        <v>11998.823256</v>
      </c>
      <c r="D135" s="7" t="str">
        <f t="shared" si="11"/>
        <v>N/A</v>
      </c>
      <c r="E135" s="26">
        <v>12038.427508999999</v>
      </c>
      <c r="F135" s="7" t="str">
        <f t="shared" si="12"/>
        <v>N/A</v>
      </c>
      <c r="G135" s="26">
        <v>12964.36</v>
      </c>
      <c r="H135" s="7" t="str">
        <f t="shared" si="13"/>
        <v>N/A</v>
      </c>
      <c r="I135" s="8">
        <v>0.3301</v>
      </c>
      <c r="J135" s="8">
        <v>7.6909999999999998</v>
      </c>
      <c r="K135" s="25" t="s">
        <v>734</v>
      </c>
      <c r="L135" s="85" t="str">
        <f t="shared" si="14"/>
        <v>Yes</v>
      </c>
    </row>
    <row r="136" spans="1:12" ht="25" x14ac:dyDescent="0.25">
      <c r="A136" s="142" t="s">
        <v>634</v>
      </c>
      <c r="B136" s="21" t="s">
        <v>213</v>
      </c>
      <c r="C136" s="26">
        <v>407181</v>
      </c>
      <c r="D136" s="7" t="str">
        <f t="shared" si="11"/>
        <v>N/A</v>
      </c>
      <c r="E136" s="26">
        <v>413804</v>
      </c>
      <c r="F136" s="7" t="str">
        <f t="shared" si="12"/>
        <v>N/A</v>
      </c>
      <c r="G136" s="26">
        <v>990973</v>
      </c>
      <c r="H136" s="7" t="str">
        <f t="shared" si="13"/>
        <v>N/A</v>
      </c>
      <c r="I136" s="8">
        <v>1.627</v>
      </c>
      <c r="J136" s="8">
        <v>139.5</v>
      </c>
      <c r="K136" s="25" t="s">
        <v>734</v>
      </c>
      <c r="L136" s="85" t="str">
        <f>IF(J136="Div by 0", "N/A", IF(OR(J136="N/A",K136="N/A"),"N/A", IF(J136&gt;VALUE(MID(K136,1,2)), "No", IF(J136&lt;-1*VALUE(MID(K136,1,2)), "No", "Yes"))))</f>
        <v>No</v>
      </c>
    </row>
    <row r="137" spans="1:12" x14ac:dyDescent="0.25">
      <c r="A137" s="142" t="s">
        <v>635</v>
      </c>
      <c r="B137" s="21" t="s">
        <v>213</v>
      </c>
      <c r="C137" s="22">
        <v>2617</v>
      </c>
      <c r="D137" s="7" t="str">
        <f t="shared" si="11"/>
        <v>N/A</v>
      </c>
      <c r="E137" s="22">
        <v>1874</v>
      </c>
      <c r="F137" s="7" t="str">
        <f t="shared" si="12"/>
        <v>N/A</v>
      </c>
      <c r="G137" s="22">
        <v>2104</v>
      </c>
      <c r="H137" s="7" t="str">
        <f t="shared" si="13"/>
        <v>N/A</v>
      </c>
      <c r="I137" s="8">
        <v>-28.4</v>
      </c>
      <c r="J137" s="8">
        <v>12.27</v>
      </c>
      <c r="K137" s="25" t="s">
        <v>734</v>
      </c>
      <c r="L137" s="85" t="str">
        <f t="shared" ref="L137:L141" si="15">IF(J137="Div by 0", "N/A", IF(OR(J137="N/A",K137="N/A"),"N/A", IF(J137&gt;VALUE(MID(K137,1,2)), "No", IF(J137&lt;-1*VALUE(MID(K137,1,2)), "No", "Yes"))))</f>
        <v>Yes</v>
      </c>
    </row>
    <row r="138" spans="1:12" ht="25" x14ac:dyDescent="0.25">
      <c r="A138" s="142" t="s">
        <v>1431</v>
      </c>
      <c r="B138" s="21" t="s">
        <v>213</v>
      </c>
      <c r="C138" s="26">
        <v>155.59075276999999</v>
      </c>
      <c r="D138" s="7" t="str">
        <f t="shared" si="11"/>
        <v>N/A</v>
      </c>
      <c r="E138" s="26">
        <v>220.81323372</v>
      </c>
      <c r="F138" s="7" t="str">
        <f t="shared" si="12"/>
        <v>N/A</v>
      </c>
      <c r="G138" s="26">
        <v>470.99477186000001</v>
      </c>
      <c r="H138" s="7" t="str">
        <f t="shared" si="13"/>
        <v>N/A</v>
      </c>
      <c r="I138" s="8">
        <v>41.92</v>
      </c>
      <c r="J138" s="8">
        <v>113.3</v>
      </c>
      <c r="K138" s="25" t="s">
        <v>734</v>
      </c>
      <c r="L138" s="85" t="str">
        <f t="shared" si="15"/>
        <v>No</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1750</v>
      </c>
      <c r="J139" s="8" t="s">
        <v>1750</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1750</v>
      </c>
      <c r="J140" s="8" t="s">
        <v>1750</v>
      </c>
      <c r="K140" s="25" t="s">
        <v>734</v>
      </c>
      <c r="L140" s="85" t="str">
        <f t="shared" si="15"/>
        <v>N/A</v>
      </c>
    </row>
    <row r="141" spans="1:12" ht="25" x14ac:dyDescent="0.25">
      <c r="A141" s="142" t="s">
        <v>1432</v>
      </c>
      <c r="B141" s="21" t="s">
        <v>213</v>
      </c>
      <c r="C141" s="26" t="s">
        <v>1750</v>
      </c>
      <c r="D141" s="7" t="str">
        <f t="shared" si="11"/>
        <v>N/A</v>
      </c>
      <c r="E141" s="26" t="s">
        <v>1750</v>
      </c>
      <c r="F141" s="7" t="str">
        <f t="shared" si="12"/>
        <v>N/A</v>
      </c>
      <c r="G141" s="26" t="s">
        <v>1750</v>
      </c>
      <c r="H141" s="7" t="str">
        <f t="shared" si="13"/>
        <v>N/A</v>
      </c>
      <c r="I141" s="8" t="s">
        <v>1750</v>
      </c>
      <c r="J141" s="8" t="s">
        <v>1750</v>
      </c>
      <c r="K141" s="25" t="s">
        <v>734</v>
      </c>
      <c r="L141" s="85" t="str">
        <f t="shared" si="15"/>
        <v>N/A</v>
      </c>
    </row>
    <row r="142" spans="1:12" ht="25" x14ac:dyDescent="0.25">
      <c r="A142" s="142" t="s">
        <v>638</v>
      </c>
      <c r="B142" s="21" t="s">
        <v>213</v>
      </c>
      <c r="C142" s="26">
        <v>13371221</v>
      </c>
      <c r="D142" s="7" t="str">
        <f t="shared" si="11"/>
        <v>N/A</v>
      </c>
      <c r="E142" s="26">
        <v>15198883</v>
      </c>
      <c r="F142" s="7" t="str">
        <f t="shared" si="12"/>
        <v>N/A</v>
      </c>
      <c r="G142" s="26">
        <v>14601005</v>
      </c>
      <c r="H142" s="7" t="str">
        <f t="shared" si="13"/>
        <v>N/A</v>
      </c>
      <c r="I142" s="8">
        <v>13.67</v>
      </c>
      <c r="J142" s="8">
        <v>-3.93</v>
      </c>
      <c r="K142" s="25" t="s">
        <v>734</v>
      </c>
      <c r="L142" s="85" t="str">
        <f t="shared" ref="L142:L153" si="16">IF(J142="Div by 0", "N/A", IF(K142="N/A","N/A", IF(J142&gt;VALUE(MID(K142,1,2)), "No", IF(J142&lt;-1*VALUE(MID(K142,1,2)), "No", "Yes"))))</f>
        <v>Yes</v>
      </c>
    </row>
    <row r="143" spans="1:12" x14ac:dyDescent="0.25">
      <c r="A143" s="142" t="s">
        <v>639</v>
      </c>
      <c r="B143" s="21" t="s">
        <v>213</v>
      </c>
      <c r="C143" s="22">
        <v>23585</v>
      </c>
      <c r="D143" s="7" t="str">
        <f t="shared" si="11"/>
        <v>N/A</v>
      </c>
      <c r="E143" s="22">
        <v>24615</v>
      </c>
      <c r="F143" s="7" t="str">
        <f t="shared" si="12"/>
        <v>N/A</v>
      </c>
      <c r="G143" s="22">
        <v>22866</v>
      </c>
      <c r="H143" s="7" t="str">
        <f t="shared" si="13"/>
        <v>N/A</v>
      </c>
      <c r="I143" s="8">
        <v>4.367</v>
      </c>
      <c r="J143" s="8">
        <v>-7.11</v>
      </c>
      <c r="K143" s="25" t="s">
        <v>734</v>
      </c>
      <c r="L143" s="85" t="str">
        <f t="shared" si="16"/>
        <v>Yes</v>
      </c>
    </row>
    <row r="144" spans="1:12" ht="25" x14ac:dyDescent="0.25">
      <c r="A144" s="142" t="s">
        <v>1433</v>
      </c>
      <c r="B144" s="21" t="s">
        <v>213</v>
      </c>
      <c r="C144" s="26">
        <v>566.93750265000006</v>
      </c>
      <c r="D144" s="7" t="str">
        <f t="shared" si="11"/>
        <v>N/A</v>
      </c>
      <c r="E144" s="26">
        <v>617.46426974999997</v>
      </c>
      <c r="F144" s="7" t="str">
        <f t="shared" si="12"/>
        <v>N/A</v>
      </c>
      <c r="G144" s="26">
        <v>638.54653197000005</v>
      </c>
      <c r="H144" s="7" t="str">
        <f t="shared" si="13"/>
        <v>N/A</v>
      </c>
      <c r="I144" s="8">
        <v>8.9120000000000008</v>
      </c>
      <c r="J144" s="8">
        <v>3.4140000000000001</v>
      </c>
      <c r="K144" s="25" t="s">
        <v>734</v>
      </c>
      <c r="L144" s="85" t="str">
        <f t="shared" si="16"/>
        <v>Yes</v>
      </c>
    </row>
    <row r="145" spans="1:12" ht="25" x14ac:dyDescent="0.25">
      <c r="A145" s="142" t="s">
        <v>640</v>
      </c>
      <c r="B145" s="21" t="s">
        <v>213</v>
      </c>
      <c r="C145" s="26">
        <v>1862311</v>
      </c>
      <c r="D145" s="7" t="str">
        <f t="shared" ref="D145:D153" si="17">IF($B145="N/A","N/A",IF(C145&gt;10,"No",IF(C145&lt;-10,"No","Yes")))</f>
        <v>N/A</v>
      </c>
      <c r="E145" s="26">
        <v>2023853</v>
      </c>
      <c r="F145" s="7" t="str">
        <f t="shared" ref="F145:F153" si="18">IF($B145="N/A","N/A",IF(E145&gt;10,"No",IF(E145&lt;-10,"No","Yes")))</f>
        <v>N/A</v>
      </c>
      <c r="G145" s="26">
        <v>1732435</v>
      </c>
      <c r="H145" s="7" t="str">
        <f t="shared" ref="H145:H153" si="19">IF($B145="N/A","N/A",IF(G145&gt;10,"No",IF(G145&lt;-10,"No","Yes")))</f>
        <v>N/A</v>
      </c>
      <c r="I145" s="8">
        <v>8.6739999999999995</v>
      </c>
      <c r="J145" s="8">
        <v>-14.4</v>
      </c>
      <c r="K145" s="25" t="s">
        <v>734</v>
      </c>
      <c r="L145" s="85" t="str">
        <f t="shared" si="16"/>
        <v>Yes</v>
      </c>
    </row>
    <row r="146" spans="1:12" x14ac:dyDescent="0.25">
      <c r="A146" s="142" t="s">
        <v>641</v>
      </c>
      <c r="B146" s="21" t="s">
        <v>213</v>
      </c>
      <c r="C146" s="22">
        <v>58</v>
      </c>
      <c r="D146" s="7" t="str">
        <f t="shared" si="17"/>
        <v>N/A</v>
      </c>
      <c r="E146" s="22">
        <v>64</v>
      </c>
      <c r="F146" s="7" t="str">
        <f t="shared" si="18"/>
        <v>N/A</v>
      </c>
      <c r="G146" s="22">
        <v>80</v>
      </c>
      <c r="H146" s="7" t="str">
        <f t="shared" si="19"/>
        <v>N/A</v>
      </c>
      <c r="I146" s="8">
        <v>10.34</v>
      </c>
      <c r="J146" s="8">
        <v>25</v>
      </c>
      <c r="K146" s="25" t="s">
        <v>734</v>
      </c>
      <c r="L146" s="85" t="str">
        <f t="shared" si="16"/>
        <v>Yes</v>
      </c>
    </row>
    <row r="147" spans="1:12" ht="25" x14ac:dyDescent="0.25">
      <c r="A147" s="142" t="s">
        <v>1434</v>
      </c>
      <c r="B147" s="21" t="s">
        <v>213</v>
      </c>
      <c r="C147" s="26">
        <v>32108.810345000002</v>
      </c>
      <c r="D147" s="7" t="str">
        <f t="shared" si="17"/>
        <v>N/A</v>
      </c>
      <c r="E147" s="26">
        <v>31622.703125</v>
      </c>
      <c r="F147" s="7" t="str">
        <f t="shared" si="18"/>
        <v>N/A</v>
      </c>
      <c r="G147" s="26">
        <v>21655.4375</v>
      </c>
      <c r="H147" s="7" t="str">
        <f t="shared" si="19"/>
        <v>N/A</v>
      </c>
      <c r="I147" s="8">
        <v>-1.51</v>
      </c>
      <c r="J147" s="8">
        <v>-31.5</v>
      </c>
      <c r="K147" s="25" t="s">
        <v>734</v>
      </c>
      <c r="L147" s="85" t="str">
        <f t="shared" si="16"/>
        <v>No</v>
      </c>
    </row>
    <row r="148" spans="1:12" ht="25" x14ac:dyDescent="0.25">
      <c r="A148" s="142" t="s">
        <v>642</v>
      </c>
      <c r="B148" s="21" t="s">
        <v>213</v>
      </c>
      <c r="C148" s="26">
        <v>289796421</v>
      </c>
      <c r="D148" s="7" t="str">
        <f t="shared" si="17"/>
        <v>N/A</v>
      </c>
      <c r="E148" s="26">
        <v>315532657</v>
      </c>
      <c r="F148" s="7" t="str">
        <f t="shared" si="18"/>
        <v>N/A</v>
      </c>
      <c r="G148" s="26">
        <v>371790227</v>
      </c>
      <c r="H148" s="7" t="str">
        <f t="shared" si="19"/>
        <v>N/A</v>
      </c>
      <c r="I148" s="8">
        <v>8.8810000000000002</v>
      </c>
      <c r="J148" s="8">
        <v>17.829999999999998</v>
      </c>
      <c r="K148" s="25" t="s">
        <v>734</v>
      </c>
      <c r="L148" s="85" t="str">
        <f t="shared" si="16"/>
        <v>Yes</v>
      </c>
    </row>
    <row r="149" spans="1:12" x14ac:dyDescent="0.25">
      <c r="A149" s="142" t="s">
        <v>643</v>
      </c>
      <c r="B149" s="21" t="s">
        <v>213</v>
      </c>
      <c r="C149" s="22">
        <v>42023</v>
      </c>
      <c r="D149" s="7" t="str">
        <f t="shared" si="17"/>
        <v>N/A</v>
      </c>
      <c r="E149" s="22">
        <v>43973</v>
      </c>
      <c r="F149" s="7" t="str">
        <f t="shared" si="18"/>
        <v>N/A</v>
      </c>
      <c r="G149" s="22">
        <v>48203</v>
      </c>
      <c r="H149" s="7" t="str">
        <f t="shared" si="19"/>
        <v>N/A</v>
      </c>
      <c r="I149" s="8">
        <v>4.6399999999999997</v>
      </c>
      <c r="J149" s="8">
        <v>9.6199999999999992</v>
      </c>
      <c r="K149" s="25" t="s">
        <v>734</v>
      </c>
      <c r="L149" s="85" t="str">
        <f t="shared" si="16"/>
        <v>Yes</v>
      </c>
    </row>
    <row r="150" spans="1:12" ht="25" x14ac:dyDescent="0.25">
      <c r="A150" s="142" t="s">
        <v>1435</v>
      </c>
      <c r="B150" s="21" t="s">
        <v>213</v>
      </c>
      <c r="C150" s="26">
        <v>6896.1383290000003</v>
      </c>
      <c r="D150" s="7" t="str">
        <f t="shared" si="17"/>
        <v>N/A</v>
      </c>
      <c r="E150" s="26">
        <v>7175.5999591</v>
      </c>
      <c r="F150" s="7" t="str">
        <f t="shared" si="18"/>
        <v>N/A</v>
      </c>
      <c r="G150" s="26">
        <v>7713.0101238999996</v>
      </c>
      <c r="H150" s="7" t="str">
        <f t="shared" si="19"/>
        <v>N/A</v>
      </c>
      <c r="I150" s="8">
        <v>4.0519999999999996</v>
      </c>
      <c r="J150" s="8">
        <v>7.4889999999999999</v>
      </c>
      <c r="K150" s="25" t="s">
        <v>734</v>
      </c>
      <c r="L150" s="85" t="str">
        <f t="shared" si="16"/>
        <v>Yes</v>
      </c>
    </row>
    <row r="151" spans="1:12" ht="25" x14ac:dyDescent="0.25">
      <c r="A151" s="142" t="s">
        <v>644</v>
      </c>
      <c r="B151" s="21" t="s">
        <v>213</v>
      </c>
      <c r="C151" s="26">
        <v>0</v>
      </c>
      <c r="D151" s="7" t="str">
        <f t="shared" si="17"/>
        <v>N/A</v>
      </c>
      <c r="E151" s="26">
        <v>46723</v>
      </c>
      <c r="F151" s="7" t="str">
        <f t="shared" si="18"/>
        <v>N/A</v>
      </c>
      <c r="G151" s="26">
        <v>74441</v>
      </c>
      <c r="H151" s="7" t="str">
        <f t="shared" si="19"/>
        <v>N/A</v>
      </c>
      <c r="I151" s="8" t="s">
        <v>1750</v>
      </c>
      <c r="J151" s="8">
        <v>59.32</v>
      </c>
      <c r="K151" s="25" t="s">
        <v>734</v>
      </c>
      <c r="L151" s="85" t="str">
        <f t="shared" si="16"/>
        <v>No</v>
      </c>
    </row>
    <row r="152" spans="1:12" x14ac:dyDescent="0.25">
      <c r="A152" s="142" t="s">
        <v>645</v>
      </c>
      <c r="B152" s="21" t="s">
        <v>213</v>
      </c>
      <c r="C152" s="22">
        <v>0</v>
      </c>
      <c r="D152" s="7" t="str">
        <f t="shared" si="17"/>
        <v>N/A</v>
      </c>
      <c r="E152" s="22">
        <v>11</v>
      </c>
      <c r="F152" s="7" t="str">
        <f t="shared" si="18"/>
        <v>N/A</v>
      </c>
      <c r="G152" s="22">
        <v>14</v>
      </c>
      <c r="H152" s="7" t="str">
        <f t="shared" si="19"/>
        <v>N/A</v>
      </c>
      <c r="I152" s="8" t="s">
        <v>1750</v>
      </c>
      <c r="J152" s="8">
        <v>55.56</v>
      </c>
      <c r="K152" s="25" t="s">
        <v>734</v>
      </c>
      <c r="L152" s="85" t="str">
        <f t="shared" si="16"/>
        <v>No</v>
      </c>
    </row>
    <row r="153" spans="1:12" ht="25" x14ac:dyDescent="0.25">
      <c r="A153" s="142" t="s">
        <v>1436</v>
      </c>
      <c r="B153" s="21" t="s">
        <v>213</v>
      </c>
      <c r="C153" s="26" t="s">
        <v>1750</v>
      </c>
      <c r="D153" s="7" t="str">
        <f t="shared" si="17"/>
        <v>N/A</v>
      </c>
      <c r="E153" s="26">
        <v>5191.4444444000001</v>
      </c>
      <c r="F153" s="7" t="str">
        <f t="shared" si="18"/>
        <v>N/A</v>
      </c>
      <c r="G153" s="26">
        <v>5317.2142856999999</v>
      </c>
      <c r="H153" s="7" t="str">
        <f t="shared" si="19"/>
        <v>N/A</v>
      </c>
      <c r="I153" s="8" t="s">
        <v>1750</v>
      </c>
      <c r="J153" s="8">
        <v>2.423</v>
      </c>
      <c r="K153" s="25" t="s">
        <v>734</v>
      </c>
      <c r="L153" s="85" t="str">
        <f t="shared" si="16"/>
        <v>Yes</v>
      </c>
    </row>
    <row r="154" spans="1:12" x14ac:dyDescent="0.25">
      <c r="A154" s="142" t="s">
        <v>1502</v>
      </c>
      <c r="B154" s="21" t="s">
        <v>213</v>
      </c>
      <c r="C154" s="26">
        <v>744.05826439999998</v>
      </c>
      <c r="D154" s="7" t="str">
        <f t="shared" ref="D154:D173" si="20">IF($B154="N/A","N/A",IF(C154&gt;10,"No",IF(C154&lt;-10,"No","Yes")))</f>
        <v>N/A</v>
      </c>
      <c r="E154" s="26">
        <v>781.44017153000004</v>
      </c>
      <c r="F154" s="7" t="str">
        <f t="shared" ref="F154:F173" si="21">IF($B154="N/A","N/A",IF(E154&gt;10,"No",IF(E154&lt;-10,"No","Yes")))</f>
        <v>N/A</v>
      </c>
      <c r="G154" s="26">
        <v>741.29835587000002</v>
      </c>
      <c r="H154" s="7" t="str">
        <f t="shared" ref="H154:H173" si="22">IF($B154="N/A","N/A",IF(G154&gt;10,"No",IF(G154&lt;-10,"No","Yes")))</f>
        <v>N/A</v>
      </c>
      <c r="I154" s="8">
        <v>5.024</v>
      </c>
      <c r="J154" s="8">
        <v>-5.14</v>
      </c>
      <c r="K154" s="25" t="s">
        <v>734</v>
      </c>
      <c r="L154" s="85" t="str">
        <f t="shared" ref="L154:L173" si="23">IF(J154="Div by 0", "N/A", IF(K154="N/A","N/A", IF(J154&gt;VALUE(MID(K154,1,2)), "No", IF(J154&lt;-1*VALUE(MID(K154,1,2)), "No", "Yes"))))</f>
        <v>Yes</v>
      </c>
    </row>
    <row r="155" spans="1:12" x14ac:dyDescent="0.25">
      <c r="A155" s="146" t="s">
        <v>1503</v>
      </c>
      <c r="B155" s="21" t="s">
        <v>213</v>
      </c>
      <c r="C155" s="26">
        <v>370.28493845000003</v>
      </c>
      <c r="D155" s="7" t="str">
        <f t="shared" si="20"/>
        <v>N/A</v>
      </c>
      <c r="E155" s="26">
        <v>399.36869216000002</v>
      </c>
      <c r="F155" s="7" t="str">
        <f t="shared" si="21"/>
        <v>N/A</v>
      </c>
      <c r="G155" s="26">
        <v>442.79687044000002</v>
      </c>
      <c r="H155" s="7" t="str">
        <f t="shared" si="22"/>
        <v>N/A</v>
      </c>
      <c r="I155" s="8">
        <v>7.8540000000000001</v>
      </c>
      <c r="J155" s="8">
        <v>10.87</v>
      </c>
      <c r="K155" s="25" t="s">
        <v>734</v>
      </c>
      <c r="L155" s="85" t="str">
        <f t="shared" si="23"/>
        <v>Yes</v>
      </c>
    </row>
    <row r="156" spans="1:12" x14ac:dyDescent="0.25">
      <c r="A156" s="146" t="s">
        <v>1504</v>
      </c>
      <c r="B156" s="21" t="s">
        <v>213</v>
      </c>
      <c r="C156" s="26">
        <v>1739.853564</v>
      </c>
      <c r="D156" s="7" t="str">
        <f t="shared" si="20"/>
        <v>N/A</v>
      </c>
      <c r="E156" s="26">
        <v>1673.4668810000001</v>
      </c>
      <c r="F156" s="7" t="str">
        <f t="shared" si="21"/>
        <v>N/A</v>
      </c>
      <c r="G156" s="26">
        <v>1462.1300237</v>
      </c>
      <c r="H156" s="7" t="str">
        <f t="shared" si="22"/>
        <v>N/A</v>
      </c>
      <c r="I156" s="8">
        <v>-3.82</v>
      </c>
      <c r="J156" s="8">
        <v>-12.6</v>
      </c>
      <c r="K156" s="25" t="s">
        <v>734</v>
      </c>
      <c r="L156" s="85" t="str">
        <f t="shared" si="23"/>
        <v>Yes</v>
      </c>
    </row>
    <row r="157" spans="1:12" x14ac:dyDescent="0.25">
      <c r="A157" s="146" t="s">
        <v>1505</v>
      </c>
      <c r="B157" s="21" t="s">
        <v>213</v>
      </c>
      <c r="C157" s="26">
        <v>382.32254103000002</v>
      </c>
      <c r="D157" s="7" t="str">
        <f t="shared" si="20"/>
        <v>N/A</v>
      </c>
      <c r="E157" s="26">
        <v>419.43473892999998</v>
      </c>
      <c r="F157" s="7" t="str">
        <f t="shared" si="21"/>
        <v>N/A</v>
      </c>
      <c r="G157" s="26">
        <v>407.51665034000001</v>
      </c>
      <c r="H157" s="7" t="str">
        <f t="shared" si="22"/>
        <v>N/A</v>
      </c>
      <c r="I157" s="8">
        <v>9.7070000000000007</v>
      </c>
      <c r="J157" s="8">
        <v>-2.84</v>
      </c>
      <c r="K157" s="25" t="s">
        <v>734</v>
      </c>
      <c r="L157" s="85" t="str">
        <f t="shared" si="23"/>
        <v>Yes</v>
      </c>
    </row>
    <row r="158" spans="1:12" x14ac:dyDescent="0.25">
      <c r="A158" s="146" t="s">
        <v>1506</v>
      </c>
      <c r="B158" s="21" t="s">
        <v>213</v>
      </c>
      <c r="C158" s="26">
        <v>813.66100788000006</v>
      </c>
      <c r="D158" s="7" t="str">
        <f t="shared" si="20"/>
        <v>N/A</v>
      </c>
      <c r="E158" s="26">
        <v>899.52081811999994</v>
      </c>
      <c r="F158" s="7" t="str">
        <f t="shared" si="21"/>
        <v>N/A</v>
      </c>
      <c r="G158" s="26">
        <v>868.35161986000003</v>
      </c>
      <c r="H158" s="7" t="str">
        <f t="shared" si="22"/>
        <v>N/A</v>
      </c>
      <c r="I158" s="8">
        <v>10.55</v>
      </c>
      <c r="J158" s="8">
        <v>-3.47</v>
      </c>
      <c r="K158" s="25" t="s">
        <v>734</v>
      </c>
      <c r="L158" s="85" t="str">
        <f t="shared" si="23"/>
        <v>Yes</v>
      </c>
    </row>
    <row r="159" spans="1:12" x14ac:dyDescent="0.25">
      <c r="A159" s="142" t="s">
        <v>1507</v>
      </c>
      <c r="B159" s="21" t="s">
        <v>213</v>
      </c>
      <c r="C159" s="26">
        <v>673.54971190000003</v>
      </c>
      <c r="D159" s="7" t="str">
        <f t="shared" si="20"/>
        <v>N/A</v>
      </c>
      <c r="E159" s="26">
        <v>661.78522923000003</v>
      </c>
      <c r="F159" s="7" t="str">
        <f t="shared" si="21"/>
        <v>N/A</v>
      </c>
      <c r="G159" s="26">
        <v>693.87004850999995</v>
      </c>
      <c r="H159" s="7" t="str">
        <f t="shared" si="22"/>
        <v>N/A</v>
      </c>
      <c r="I159" s="8">
        <v>-1.75</v>
      </c>
      <c r="J159" s="8">
        <v>4.8479999999999999</v>
      </c>
      <c r="K159" s="25" t="s">
        <v>734</v>
      </c>
      <c r="L159" s="85" t="str">
        <f t="shared" si="23"/>
        <v>Yes</v>
      </c>
    </row>
    <row r="160" spans="1:12" x14ac:dyDescent="0.25">
      <c r="A160" s="146" t="s">
        <v>1508</v>
      </c>
      <c r="B160" s="21" t="s">
        <v>213</v>
      </c>
      <c r="C160" s="26">
        <v>9399.0386495000002</v>
      </c>
      <c r="D160" s="7" t="str">
        <f t="shared" si="20"/>
        <v>N/A</v>
      </c>
      <c r="E160" s="26">
        <v>9422.2386939000007</v>
      </c>
      <c r="F160" s="7" t="str">
        <f t="shared" si="21"/>
        <v>N/A</v>
      </c>
      <c r="G160" s="26">
        <v>11447.951599</v>
      </c>
      <c r="H160" s="7" t="str">
        <f t="shared" si="22"/>
        <v>N/A</v>
      </c>
      <c r="I160" s="8">
        <v>0.24679999999999999</v>
      </c>
      <c r="J160" s="8">
        <v>21.5</v>
      </c>
      <c r="K160" s="25" t="s">
        <v>734</v>
      </c>
      <c r="L160" s="85" t="str">
        <f t="shared" si="23"/>
        <v>Yes</v>
      </c>
    </row>
    <row r="161" spans="1:12" x14ac:dyDescent="0.25">
      <c r="A161" s="146" t="s">
        <v>1509</v>
      </c>
      <c r="B161" s="21" t="s">
        <v>213</v>
      </c>
      <c r="C161" s="26">
        <v>642.96276255999999</v>
      </c>
      <c r="D161" s="7" t="str">
        <f t="shared" si="20"/>
        <v>N/A</v>
      </c>
      <c r="E161" s="26">
        <v>678.29926010999998</v>
      </c>
      <c r="F161" s="7" t="str">
        <f t="shared" si="21"/>
        <v>N/A</v>
      </c>
      <c r="G161" s="26">
        <v>807.06322102000001</v>
      </c>
      <c r="H161" s="7" t="str">
        <f t="shared" si="22"/>
        <v>N/A</v>
      </c>
      <c r="I161" s="8">
        <v>5.4960000000000004</v>
      </c>
      <c r="J161" s="8">
        <v>18.98</v>
      </c>
      <c r="K161" s="25" t="s">
        <v>734</v>
      </c>
      <c r="L161" s="85" t="str">
        <f t="shared" si="23"/>
        <v>Yes</v>
      </c>
    </row>
    <row r="162" spans="1:12" x14ac:dyDescent="0.25">
      <c r="A162" s="146" t="s">
        <v>1510</v>
      </c>
      <c r="B162" s="21" t="s">
        <v>213</v>
      </c>
      <c r="C162" s="26">
        <v>0</v>
      </c>
      <c r="D162" s="7" t="str">
        <f t="shared" si="20"/>
        <v>N/A</v>
      </c>
      <c r="E162" s="26">
        <v>2.2147728881000002</v>
      </c>
      <c r="F162" s="7" t="str">
        <f t="shared" si="21"/>
        <v>N/A</v>
      </c>
      <c r="G162" s="26">
        <v>5.8306376895999996</v>
      </c>
      <c r="H162" s="7" t="str">
        <f t="shared" si="22"/>
        <v>N/A</v>
      </c>
      <c r="I162" s="8" t="s">
        <v>1750</v>
      </c>
      <c r="J162" s="8">
        <v>163.30000000000001</v>
      </c>
      <c r="K162" s="25" t="s">
        <v>734</v>
      </c>
      <c r="L162" s="85" t="str">
        <f t="shared" si="23"/>
        <v>No</v>
      </c>
    </row>
    <row r="163" spans="1:12" x14ac:dyDescent="0.25">
      <c r="A163" s="146" t="s">
        <v>1511</v>
      </c>
      <c r="B163" s="21" t="s">
        <v>213</v>
      </c>
      <c r="C163" s="26">
        <v>2.4753515003</v>
      </c>
      <c r="D163" s="7" t="str">
        <f t="shared" si="20"/>
        <v>N/A</v>
      </c>
      <c r="E163" s="26">
        <v>3.4730982625000002</v>
      </c>
      <c r="F163" s="7" t="str">
        <f t="shared" si="21"/>
        <v>N/A</v>
      </c>
      <c r="G163" s="26">
        <v>14.337796006</v>
      </c>
      <c r="H163" s="7" t="str">
        <f t="shared" si="22"/>
        <v>N/A</v>
      </c>
      <c r="I163" s="8">
        <v>40.31</v>
      </c>
      <c r="J163" s="8">
        <v>312.8</v>
      </c>
      <c r="K163" s="25" t="s">
        <v>734</v>
      </c>
      <c r="L163" s="85" t="str">
        <f t="shared" si="23"/>
        <v>No</v>
      </c>
    </row>
    <row r="164" spans="1:12" x14ac:dyDescent="0.25">
      <c r="A164" s="142" t="s">
        <v>1512</v>
      </c>
      <c r="B164" s="21" t="s">
        <v>213</v>
      </c>
      <c r="C164" s="26">
        <v>793.52854130000003</v>
      </c>
      <c r="D164" s="7" t="str">
        <f t="shared" si="20"/>
        <v>N/A</v>
      </c>
      <c r="E164" s="26">
        <v>864.44214995000004</v>
      </c>
      <c r="F164" s="7" t="str">
        <f t="shared" si="21"/>
        <v>N/A</v>
      </c>
      <c r="G164" s="26">
        <v>1001.1357616</v>
      </c>
      <c r="H164" s="7" t="str">
        <f t="shared" si="22"/>
        <v>N/A</v>
      </c>
      <c r="I164" s="8">
        <v>8.9359999999999999</v>
      </c>
      <c r="J164" s="8">
        <v>15.81</v>
      </c>
      <c r="K164" s="25" t="s">
        <v>734</v>
      </c>
      <c r="L164" s="85" t="str">
        <f t="shared" si="23"/>
        <v>Yes</v>
      </c>
    </row>
    <row r="165" spans="1:12" x14ac:dyDescent="0.25">
      <c r="A165" s="146" t="s">
        <v>1513</v>
      </c>
      <c r="B165" s="21" t="s">
        <v>213</v>
      </c>
      <c r="C165" s="26">
        <v>174.84223388999999</v>
      </c>
      <c r="D165" s="7" t="str">
        <f t="shared" si="20"/>
        <v>N/A</v>
      </c>
      <c r="E165" s="26">
        <v>205.18412781999999</v>
      </c>
      <c r="F165" s="7" t="str">
        <f t="shared" si="21"/>
        <v>N/A</v>
      </c>
      <c r="G165" s="26">
        <v>255.80231315</v>
      </c>
      <c r="H165" s="7" t="str">
        <f t="shared" si="22"/>
        <v>N/A</v>
      </c>
      <c r="I165" s="8">
        <v>17.350000000000001</v>
      </c>
      <c r="J165" s="8">
        <v>24.67</v>
      </c>
      <c r="K165" s="25" t="s">
        <v>734</v>
      </c>
      <c r="L165" s="85" t="str">
        <f t="shared" si="23"/>
        <v>Yes</v>
      </c>
    </row>
    <row r="166" spans="1:12" x14ac:dyDescent="0.25">
      <c r="A166" s="146" t="s">
        <v>1514</v>
      </c>
      <c r="B166" s="21" t="s">
        <v>213</v>
      </c>
      <c r="C166" s="26">
        <v>1843.4289974999999</v>
      </c>
      <c r="D166" s="7" t="str">
        <f t="shared" si="20"/>
        <v>N/A</v>
      </c>
      <c r="E166" s="26">
        <v>1975.6587686</v>
      </c>
      <c r="F166" s="7" t="str">
        <f t="shared" si="21"/>
        <v>N/A</v>
      </c>
      <c r="G166" s="26">
        <v>2042.0372328999999</v>
      </c>
      <c r="H166" s="7" t="str">
        <f t="shared" si="22"/>
        <v>N/A</v>
      </c>
      <c r="I166" s="8">
        <v>7.173</v>
      </c>
      <c r="J166" s="8">
        <v>3.36</v>
      </c>
      <c r="K166" s="25" t="s">
        <v>734</v>
      </c>
      <c r="L166" s="85" t="str">
        <f t="shared" si="23"/>
        <v>Yes</v>
      </c>
    </row>
    <row r="167" spans="1:12" x14ac:dyDescent="0.25">
      <c r="A167" s="146" t="s">
        <v>1515</v>
      </c>
      <c r="B167" s="21" t="s">
        <v>213</v>
      </c>
      <c r="C167" s="26">
        <v>364.65564746000001</v>
      </c>
      <c r="D167" s="7" t="str">
        <f t="shared" si="20"/>
        <v>N/A</v>
      </c>
      <c r="E167" s="26">
        <v>402.59668884000001</v>
      </c>
      <c r="F167" s="7" t="str">
        <f t="shared" si="21"/>
        <v>N/A</v>
      </c>
      <c r="G167" s="26">
        <v>420.59925350999998</v>
      </c>
      <c r="H167" s="7" t="str">
        <f t="shared" si="22"/>
        <v>N/A</v>
      </c>
      <c r="I167" s="8">
        <v>10.4</v>
      </c>
      <c r="J167" s="8">
        <v>4.4720000000000004</v>
      </c>
      <c r="K167" s="25" t="s">
        <v>734</v>
      </c>
      <c r="L167" s="85" t="str">
        <f t="shared" si="23"/>
        <v>Yes</v>
      </c>
    </row>
    <row r="168" spans="1:12" x14ac:dyDescent="0.25">
      <c r="A168" s="146" t="s">
        <v>1516</v>
      </c>
      <c r="B168" s="21" t="s">
        <v>213</v>
      </c>
      <c r="C168" s="26">
        <v>943.03602626999998</v>
      </c>
      <c r="D168" s="7" t="str">
        <f t="shared" si="20"/>
        <v>N/A</v>
      </c>
      <c r="E168" s="26">
        <v>1046.4453083000001</v>
      </c>
      <c r="F168" s="7" t="str">
        <f t="shared" si="21"/>
        <v>N/A</v>
      </c>
      <c r="G168" s="26">
        <v>1304.5407843</v>
      </c>
      <c r="H168" s="7" t="str">
        <f t="shared" si="22"/>
        <v>N/A</v>
      </c>
      <c r="I168" s="8">
        <v>10.97</v>
      </c>
      <c r="J168" s="8">
        <v>24.66</v>
      </c>
      <c r="K168" s="25" t="s">
        <v>734</v>
      </c>
      <c r="L168" s="85" t="str">
        <f t="shared" si="23"/>
        <v>Yes</v>
      </c>
    </row>
    <row r="169" spans="1:12" x14ac:dyDescent="0.25">
      <c r="A169" s="142" t="s">
        <v>1517</v>
      </c>
      <c r="B169" s="21" t="s">
        <v>213</v>
      </c>
      <c r="C169" s="26">
        <v>4338.6455677000004</v>
      </c>
      <c r="D169" s="7" t="str">
        <f t="shared" si="20"/>
        <v>N/A</v>
      </c>
      <c r="E169" s="26">
        <v>4420.5600797999996</v>
      </c>
      <c r="F169" s="7" t="str">
        <f t="shared" si="21"/>
        <v>N/A</v>
      </c>
      <c r="G169" s="26">
        <v>4283.1900013000004</v>
      </c>
      <c r="H169" s="7" t="str">
        <f t="shared" si="22"/>
        <v>N/A</v>
      </c>
      <c r="I169" s="8">
        <v>1.8879999999999999</v>
      </c>
      <c r="J169" s="8">
        <v>-3.11</v>
      </c>
      <c r="K169" s="25" t="s">
        <v>734</v>
      </c>
      <c r="L169" s="85" t="str">
        <f t="shared" si="23"/>
        <v>Yes</v>
      </c>
    </row>
    <row r="170" spans="1:12" x14ac:dyDescent="0.25">
      <c r="A170" s="146" t="s">
        <v>1518</v>
      </c>
      <c r="B170" s="21" t="s">
        <v>213</v>
      </c>
      <c r="C170" s="26">
        <v>8979.0311368999992</v>
      </c>
      <c r="D170" s="7" t="str">
        <f t="shared" si="20"/>
        <v>N/A</v>
      </c>
      <c r="E170" s="26">
        <v>8428.8821372000002</v>
      </c>
      <c r="F170" s="7" t="str">
        <f t="shared" si="21"/>
        <v>N/A</v>
      </c>
      <c r="G170" s="26">
        <v>7096.8570318000002</v>
      </c>
      <c r="H170" s="7" t="str">
        <f t="shared" si="22"/>
        <v>N/A</v>
      </c>
      <c r="I170" s="8">
        <v>-6.13</v>
      </c>
      <c r="J170" s="8">
        <v>-15.8</v>
      </c>
      <c r="K170" s="25" t="s">
        <v>734</v>
      </c>
      <c r="L170" s="85" t="str">
        <f t="shared" si="23"/>
        <v>Yes</v>
      </c>
    </row>
    <row r="171" spans="1:12" x14ac:dyDescent="0.25">
      <c r="A171" s="146" t="s">
        <v>1519</v>
      </c>
      <c r="B171" s="21" t="s">
        <v>213</v>
      </c>
      <c r="C171" s="26">
        <v>14051.044395000001</v>
      </c>
      <c r="D171" s="7" t="str">
        <f t="shared" si="20"/>
        <v>N/A</v>
      </c>
      <c r="E171" s="26">
        <v>14105.369285999999</v>
      </c>
      <c r="F171" s="7" t="str">
        <f t="shared" si="21"/>
        <v>N/A</v>
      </c>
      <c r="G171" s="26">
        <v>15175.308150000001</v>
      </c>
      <c r="H171" s="7" t="str">
        <f t="shared" si="22"/>
        <v>N/A</v>
      </c>
      <c r="I171" s="8">
        <v>0.3866</v>
      </c>
      <c r="J171" s="8">
        <v>7.585</v>
      </c>
      <c r="K171" s="25" t="s">
        <v>734</v>
      </c>
      <c r="L171" s="85" t="str">
        <f t="shared" si="23"/>
        <v>Yes</v>
      </c>
    </row>
    <row r="172" spans="1:12" x14ac:dyDescent="0.25">
      <c r="A172" s="146" t="s">
        <v>1520</v>
      </c>
      <c r="B172" s="21" t="s">
        <v>213</v>
      </c>
      <c r="C172" s="26">
        <v>2809.0774944999998</v>
      </c>
      <c r="D172" s="7" t="str">
        <f t="shared" si="20"/>
        <v>N/A</v>
      </c>
      <c r="E172" s="26">
        <v>3071.0261073000001</v>
      </c>
      <c r="F172" s="7" t="str">
        <f t="shared" si="21"/>
        <v>N/A</v>
      </c>
      <c r="G172" s="26">
        <v>2833.7161500000002</v>
      </c>
      <c r="H172" s="7" t="str">
        <f t="shared" si="22"/>
        <v>N/A</v>
      </c>
      <c r="I172" s="8">
        <v>9.3249999999999993</v>
      </c>
      <c r="J172" s="8">
        <v>-7.73</v>
      </c>
      <c r="K172" s="25" t="s">
        <v>734</v>
      </c>
      <c r="L172" s="85" t="str">
        <f t="shared" si="23"/>
        <v>Yes</v>
      </c>
    </row>
    <row r="173" spans="1:12" x14ac:dyDescent="0.25">
      <c r="A173" s="146" t="s">
        <v>1521</v>
      </c>
      <c r="B173" s="21" t="s">
        <v>213</v>
      </c>
      <c r="C173" s="26">
        <v>1986.0347420000001</v>
      </c>
      <c r="D173" s="7" t="str">
        <f t="shared" si="20"/>
        <v>N/A</v>
      </c>
      <c r="E173" s="26">
        <v>2346.7411179000001</v>
      </c>
      <c r="F173" s="7" t="str">
        <f t="shared" si="21"/>
        <v>N/A</v>
      </c>
      <c r="G173" s="26">
        <v>2286.7659890999998</v>
      </c>
      <c r="H173" s="7" t="str">
        <f t="shared" si="22"/>
        <v>N/A</v>
      </c>
      <c r="I173" s="8">
        <v>18.16</v>
      </c>
      <c r="J173" s="8">
        <v>-2.56</v>
      </c>
      <c r="K173" s="25" t="s">
        <v>734</v>
      </c>
      <c r="L173" s="85" t="str">
        <f t="shared" si="23"/>
        <v>Yes</v>
      </c>
    </row>
    <row r="174" spans="1:12" x14ac:dyDescent="0.25">
      <c r="A174" s="142" t="s">
        <v>371</v>
      </c>
      <c r="B174" s="21" t="s">
        <v>213</v>
      </c>
      <c r="C174" s="4">
        <v>7.0574331775000001</v>
      </c>
      <c r="D174" s="7" t="str">
        <f t="shared" ref="D174:D203" si="24">IF($B174="N/A","N/A",IF(C174&gt;10,"No",IF(C174&lt;-10,"No","Yes")))</f>
        <v>N/A</v>
      </c>
      <c r="E174" s="4">
        <v>6.7362499865999999</v>
      </c>
      <c r="F174" s="7" t="str">
        <f t="shared" ref="F174:F203" si="25">IF($B174="N/A","N/A",IF(E174&gt;10,"No",IF(E174&lt;-10,"No","Yes")))</f>
        <v>N/A</v>
      </c>
      <c r="G174" s="4">
        <v>6.5395394844999997</v>
      </c>
      <c r="H174" s="7" t="str">
        <f t="shared" ref="H174:H203" si="26">IF($B174="N/A","N/A",IF(G174&gt;10,"No",IF(G174&lt;-10,"No","Yes")))</f>
        <v>N/A</v>
      </c>
      <c r="I174" s="8">
        <v>-4.55</v>
      </c>
      <c r="J174" s="8">
        <v>-2.92</v>
      </c>
      <c r="K174" s="25" t="s">
        <v>734</v>
      </c>
      <c r="L174" s="85" t="str">
        <f t="shared" ref="L174:L203" si="27">IF(J174="Div by 0", "N/A", IF(K174="N/A","N/A", IF(J174&gt;VALUE(MID(K174,1,2)), "No", IF(J174&lt;-1*VALUE(MID(K174,1,2)), "No", "Yes"))))</f>
        <v>Yes</v>
      </c>
    </row>
    <row r="175" spans="1:12" x14ac:dyDescent="0.25">
      <c r="A175" s="146" t="s">
        <v>480</v>
      </c>
      <c r="B175" s="21" t="s">
        <v>213</v>
      </c>
      <c r="C175" s="4">
        <v>16.654598116999999</v>
      </c>
      <c r="D175" s="7" t="str">
        <f t="shared" si="24"/>
        <v>N/A</v>
      </c>
      <c r="E175" s="4">
        <v>16.221407369000001</v>
      </c>
      <c r="F175" s="7" t="str">
        <f t="shared" si="25"/>
        <v>N/A</v>
      </c>
      <c r="G175" s="4">
        <v>16.279521818999999</v>
      </c>
      <c r="H175" s="7" t="str">
        <f t="shared" si="26"/>
        <v>N/A</v>
      </c>
      <c r="I175" s="8">
        <v>-2.6</v>
      </c>
      <c r="J175" s="8">
        <v>0.35830000000000001</v>
      </c>
      <c r="K175" s="25" t="s">
        <v>734</v>
      </c>
      <c r="L175" s="85" t="str">
        <f t="shared" si="27"/>
        <v>Yes</v>
      </c>
    </row>
    <row r="176" spans="1:12" x14ac:dyDescent="0.25">
      <c r="A176" s="146" t="s">
        <v>481</v>
      </c>
      <c r="B176" s="21" t="s">
        <v>213</v>
      </c>
      <c r="C176" s="4">
        <v>12.828596992</v>
      </c>
      <c r="D176" s="7" t="str">
        <f t="shared" si="24"/>
        <v>N/A</v>
      </c>
      <c r="E176" s="4">
        <v>12.2082269</v>
      </c>
      <c r="F176" s="7" t="str">
        <f t="shared" si="25"/>
        <v>N/A</v>
      </c>
      <c r="G176" s="4">
        <v>12.619216193</v>
      </c>
      <c r="H176" s="7" t="str">
        <f t="shared" si="26"/>
        <v>N/A</v>
      </c>
      <c r="I176" s="8">
        <v>-4.84</v>
      </c>
      <c r="J176" s="8">
        <v>3.3660000000000001</v>
      </c>
      <c r="K176" s="25" t="s">
        <v>734</v>
      </c>
      <c r="L176" s="85" t="str">
        <f t="shared" si="27"/>
        <v>Yes</v>
      </c>
    </row>
    <row r="177" spans="1:12" x14ac:dyDescent="0.25">
      <c r="A177" s="146" t="s">
        <v>482</v>
      </c>
      <c r="B177" s="21" t="s">
        <v>213</v>
      </c>
      <c r="C177" s="4">
        <v>3.1385489574999998</v>
      </c>
      <c r="D177" s="7" t="str">
        <f t="shared" si="24"/>
        <v>N/A</v>
      </c>
      <c r="E177" s="4">
        <v>2.8993915381000002</v>
      </c>
      <c r="F177" s="7" t="str">
        <f t="shared" si="25"/>
        <v>N/A</v>
      </c>
      <c r="G177" s="4">
        <v>2.9581491384</v>
      </c>
      <c r="H177" s="7" t="str">
        <f t="shared" si="26"/>
        <v>N/A</v>
      </c>
      <c r="I177" s="8">
        <v>-7.62</v>
      </c>
      <c r="J177" s="8">
        <v>2.0270000000000001</v>
      </c>
      <c r="K177" s="25" t="s">
        <v>734</v>
      </c>
      <c r="L177" s="85" t="str">
        <f t="shared" si="27"/>
        <v>Yes</v>
      </c>
    </row>
    <row r="178" spans="1:12" x14ac:dyDescent="0.25">
      <c r="A178" s="146" t="s">
        <v>483</v>
      </c>
      <c r="B178" s="21" t="s">
        <v>213</v>
      </c>
      <c r="C178" s="4">
        <v>7.3698010728999996</v>
      </c>
      <c r="D178" s="7" t="str">
        <f t="shared" si="24"/>
        <v>N/A</v>
      </c>
      <c r="E178" s="4">
        <v>7.2017812818999998</v>
      </c>
      <c r="F178" s="7" t="str">
        <f t="shared" si="25"/>
        <v>N/A</v>
      </c>
      <c r="G178" s="4">
        <v>6.867226177</v>
      </c>
      <c r="H178" s="7" t="str">
        <f t="shared" si="26"/>
        <v>N/A</v>
      </c>
      <c r="I178" s="8">
        <v>-2.2799999999999998</v>
      </c>
      <c r="J178" s="8">
        <v>-4.6500000000000004</v>
      </c>
      <c r="K178" s="25" t="s">
        <v>734</v>
      </c>
      <c r="L178" s="85" t="str">
        <f t="shared" si="27"/>
        <v>Yes</v>
      </c>
    </row>
    <row r="179" spans="1:12" x14ac:dyDescent="0.25">
      <c r="A179" s="142" t="s">
        <v>1522</v>
      </c>
      <c r="B179" s="21" t="s">
        <v>213</v>
      </c>
      <c r="C179" s="4">
        <v>1.972304056</v>
      </c>
      <c r="D179" s="7" t="str">
        <f t="shared" si="24"/>
        <v>N/A</v>
      </c>
      <c r="E179" s="4">
        <v>1.9142542429</v>
      </c>
      <c r="F179" s="7" t="str">
        <f t="shared" si="25"/>
        <v>N/A</v>
      </c>
      <c r="G179" s="4">
        <v>1.7989978367999999</v>
      </c>
      <c r="H179" s="7" t="str">
        <f t="shared" si="26"/>
        <v>N/A</v>
      </c>
      <c r="I179" s="8">
        <v>-2.94</v>
      </c>
      <c r="J179" s="8">
        <v>-6.02</v>
      </c>
      <c r="K179" s="25" t="s">
        <v>734</v>
      </c>
      <c r="L179" s="85" t="str">
        <f t="shared" si="27"/>
        <v>Yes</v>
      </c>
    </row>
    <row r="180" spans="1:12" x14ac:dyDescent="0.25">
      <c r="A180" s="146" t="s">
        <v>1523</v>
      </c>
      <c r="B180" s="21" t="s">
        <v>213</v>
      </c>
      <c r="C180" s="4">
        <v>25.045257060000001</v>
      </c>
      <c r="D180" s="7" t="str">
        <f t="shared" si="24"/>
        <v>N/A</v>
      </c>
      <c r="E180" s="4">
        <v>24.445608521</v>
      </c>
      <c r="F180" s="7" t="str">
        <f t="shared" si="25"/>
        <v>N/A</v>
      </c>
      <c r="G180" s="4">
        <v>26.261055496000001</v>
      </c>
      <c r="H180" s="7" t="str">
        <f t="shared" si="26"/>
        <v>N/A</v>
      </c>
      <c r="I180" s="8">
        <v>-2.39</v>
      </c>
      <c r="J180" s="8">
        <v>7.4260000000000002</v>
      </c>
      <c r="K180" s="25" t="s">
        <v>734</v>
      </c>
      <c r="L180" s="85" t="str">
        <f t="shared" si="27"/>
        <v>Yes</v>
      </c>
    </row>
    <row r="181" spans="1:12" x14ac:dyDescent="0.25">
      <c r="A181" s="146" t="s">
        <v>1524</v>
      </c>
      <c r="B181" s="21" t="s">
        <v>213</v>
      </c>
      <c r="C181" s="4">
        <v>2.8077201653000001</v>
      </c>
      <c r="D181" s="7" t="str">
        <f t="shared" si="24"/>
        <v>N/A</v>
      </c>
      <c r="E181" s="4">
        <v>3.1621597816000002</v>
      </c>
      <c r="F181" s="7" t="str">
        <f t="shared" si="25"/>
        <v>N/A</v>
      </c>
      <c r="G181" s="4">
        <v>3.2360168256000001</v>
      </c>
      <c r="H181" s="7" t="str">
        <f t="shared" si="26"/>
        <v>N/A</v>
      </c>
      <c r="I181" s="8">
        <v>12.62</v>
      </c>
      <c r="J181" s="8">
        <v>2.3359999999999999</v>
      </c>
      <c r="K181" s="25" t="s">
        <v>734</v>
      </c>
      <c r="L181" s="85" t="str">
        <f t="shared" si="27"/>
        <v>Yes</v>
      </c>
    </row>
    <row r="182" spans="1:12" x14ac:dyDescent="0.25">
      <c r="A182" s="146" t="s">
        <v>1525</v>
      </c>
      <c r="B182" s="21" t="s">
        <v>213</v>
      </c>
      <c r="C182" s="4">
        <v>0</v>
      </c>
      <c r="D182" s="7" t="str">
        <f t="shared" si="24"/>
        <v>N/A</v>
      </c>
      <c r="E182" s="4">
        <v>5.6601103999999996E-3</v>
      </c>
      <c r="F182" s="7" t="str">
        <f t="shared" si="25"/>
        <v>N/A</v>
      </c>
      <c r="G182" s="4">
        <v>7.9413399999999999E-3</v>
      </c>
      <c r="H182" s="7" t="str">
        <f t="shared" si="26"/>
        <v>N/A</v>
      </c>
      <c r="I182" s="8" t="s">
        <v>1750</v>
      </c>
      <c r="J182" s="8">
        <v>40.299999999999997</v>
      </c>
      <c r="K182" s="25" t="s">
        <v>734</v>
      </c>
      <c r="L182" s="85" t="str">
        <f t="shared" si="27"/>
        <v>No</v>
      </c>
    </row>
    <row r="183" spans="1:12" x14ac:dyDescent="0.25">
      <c r="A183" s="146" t="s">
        <v>1526</v>
      </c>
      <c r="B183" s="21" t="s">
        <v>213</v>
      </c>
      <c r="C183" s="4">
        <v>8.29420342E-2</v>
      </c>
      <c r="D183" s="7" t="str">
        <f t="shared" si="24"/>
        <v>N/A</v>
      </c>
      <c r="E183" s="4">
        <v>7.0569912900000004E-2</v>
      </c>
      <c r="F183" s="7" t="str">
        <f t="shared" si="25"/>
        <v>N/A</v>
      </c>
      <c r="G183" s="4">
        <v>0.12963356170000001</v>
      </c>
      <c r="H183" s="7" t="str">
        <f t="shared" si="26"/>
        <v>N/A</v>
      </c>
      <c r="I183" s="8">
        <v>-14.9</v>
      </c>
      <c r="J183" s="8">
        <v>83.7</v>
      </c>
      <c r="K183" s="25" t="s">
        <v>734</v>
      </c>
      <c r="L183" s="85" t="str">
        <f t="shared" si="27"/>
        <v>No</v>
      </c>
    </row>
    <row r="184" spans="1:12" x14ac:dyDescent="0.25">
      <c r="A184" s="142" t="s">
        <v>97</v>
      </c>
      <c r="B184" s="21" t="s">
        <v>213</v>
      </c>
      <c r="C184" s="4">
        <v>64.655157790000004</v>
      </c>
      <c r="D184" s="7" t="str">
        <f t="shared" si="24"/>
        <v>N/A</v>
      </c>
      <c r="E184" s="4">
        <v>63.390154957999997</v>
      </c>
      <c r="F184" s="7" t="str">
        <f t="shared" si="25"/>
        <v>N/A</v>
      </c>
      <c r="G184" s="4">
        <v>63.115298725999999</v>
      </c>
      <c r="H184" s="7" t="str">
        <f t="shared" si="26"/>
        <v>N/A</v>
      </c>
      <c r="I184" s="8">
        <v>-1.96</v>
      </c>
      <c r="J184" s="8">
        <v>-0.434</v>
      </c>
      <c r="K184" s="25" t="s">
        <v>734</v>
      </c>
      <c r="L184" s="85" t="str">
        <f t="shared" si="27"/>
        <v>Yes</v>
      </c>
    </row>
    <row r="185" spans="1:12" x14ac:dyDescent="0.25">
      <c r="A185" s="146" t="s">
        <v>484</v>
      </c>
      <c r="B185" s="21" t="s">
        <v>213</v>
      </c>
      <c r="C185" s="4">
        <v>51.855539464000003</v>
      </c>
      <c r="D185" s="7" t="str">
        <f t="shared" si="24"/>
        <v>N/A</v>
      </c>
      <c r="E185" s="4">
        <v>50.261917234000002</v>
      </c>
      <c r="F185" s="7" t="str">
        <f t="shared" si="25"/>
        <v>N/A</v>
      </c>
      <c r="G185" s="4">
        <v>47.001652249999999</v>
      </c>
      <c r="H185" s="7" t="str">
        <f t="shared" si="26"/>
        <v>N/A</v>
      </c>
      <c r="I185" s="8">
        <v>-3.07</v>
      </c>
      <c r="J185" s="8">
        <v>-6.49</v>
      </c>
      <c r="K185" s="25" t="s">
        <v>734</v>
      </c>
      <c r="L185" s="85" t="str">
        <f t="shared" si="27"/>
        <v>Yes</v>
      </c>
    </row>
    <row r="186" spans="1:12" x14ac:dyDescent="0.25">
      <c r="A186" s="146" t="s">
        <v>485</v>
      </c>
      <c r="B186" s="21" t="s">
        <v>213</v>
      </c>
      <c r="C186" s="4">
        <v>65.493587832000003</v>
      </c>
      <c r="D186" s="7" t="str">
        <f t="shared" si="24"/>
        <v>N/A</v>
      </c>
      <c r="E186" s="4">
        <v>63.626354268</v>
      </c>
      <c r="F186" s="7" t="str">
        <f t="shared" si="25"/>
        <v>N/A</v>
      </c>
      <c r="G186" s="4">
        <v>61.059514389</v>
      </c>
      <c r="H186" s="7" t="str">
        <f t="shared" si="26"/>
        <v>N/A</v>
      </c>
      <c r="I186" s="8">
        <v>-2.85</v>
      </c>
      <c r="J186" s="8">
        <v>-4.03</v>
      </c>
      <c r="K186" s="25" t="s">
        <v>734</v>
      </c>
      <c r="L186" s="85" t="str">
        <f t="shared" si="27"/>
        <v>Yes</v>
      </c>
    </row>
    <row r="187" spans="1:12" x14ac:dyDescent="0.25">
      <c r="A187" s="146" t="s">
        <v>486</v>
      </c>
      <c r="B187" s="21" t="s">
        <v>213</v>
      </c>
      <c r="C187" s="4">
        <v>62.509063466000001</v>
      </c>
      <c r="D187" s="7" t="str">
        <f t="shared" si="24"/>
        <v>N/A</v>
      </c>
      <c r="E187" s="4">
        <v>60.914107825000002</v>
      </c>
      <c r="F187" s="7" t="str">
        <f t="shared" si="25"/>
        <v>N/A</v>
      </c>
      <c r="G187" s="4">
        <v>61.088757710000003</v>
      </c>
      <c r="H187" s="7" t="str">
        <f t="shared" si="26"/>
        <v>N/A</v>
      </c>
      <c r="I187" s="8">
        <v>-2.5499999999999998</v>
      </c>
      <c r="J187" s="8">
        <v>0.28670000000000001</v>
      </c>
      <c r="K187" s="25" t="s">
        <v>734</v>
      </c>
      <c r="L187" s="85" t="str">
        <f t="shared" si="27"/>
        <v>Yes</v>
      </c>
    </row>
    <row r="188" spans="1:12" x14ac:dyDescent="0.25">
      <c r="A188" s="146" t="s">
        <v>487</v>
      </c>
      <c r="B188" s="21" t="s">
        <v>213</v>
      </c>
      <c r="C188" s="4">
        <v>68.223836469999995</v>
      </c>
      <c r="D188" s="7" t="str">
        <f t="shared" si="24"/>
        <v>N/A</v>
      </c>
      <c r="E188" s="4">
        <v>67.283545043000004</v>
      </c>
      <c r="F188" s="7" t="str">
        <f t="shared" si="25"/>
        <v>N/A</v>
      </c>
      <c r="G188" s="4">
        <v>67.382631337999996</v>
      </c>
      <c r="H188" s="7" t="str">
        <f t="shared" si="26"/>
        <v>N/A</v>
      </c>
      <c r="I188" s="8">
        <v>-1.38</v>
      </c>
      <c r="J188" s="8">
        <v>0.14729999999999999</v>
      </c>
      <c r="K188" s="25" t="s">
        <v>734</v>
      </c>
      <c r="L188" s="85" t="str">
        <f t="shared" si="27"/>
        <v>Yes</v>
      </c>
    </row>
    <row r="189" spans="1:12" x14ac:dyDescent="0.25">
      <c r="A189" s="142" t="s">
        <v>118</v>
      </c>
      <c r="B189" s="21" t="s">
        <v>213</v>
      </c>
      <c r="C189" s="4">
        <v>85.962600863000006</v>
      </c>
      <c r="D189" s="7" t="str">
        <f t="shared" si="24"/>
        <v>N/A</v>
      </c>
      <c r="E189" s="4">
        <v>86.578831984000004</v>
      </c>
      <c r="F189" s="7" t="str">
        <f t="shared" si="25"/>
        <v>N/A</v>
      </c>
      <c r="G189" s="4">
        <v>84.729750658</v>
      </c>
      <c r="H189" s="7" t="str">
        <f t="shared" si="26"/>
        <v>N/A</v>
      </c>
      <c r="I189" s="8">
        <v>0.71689999999999998</v>
      </c>
      <c r="J189" s="8">
        <v>-2.14</v>
      </c>
      <c r="K189" s="25" t="s">
        <v>734</v>
      </c>
      <c r="L189" s="85" t="str">
        <f t="shared" si="27"/>
        <v>Yes</v>
      </c>
    </row>
    <row r="190" spans="1:12" x14ac:dyDescent="0.25">
      <c r="A190" s="146" t="s">
        <v>488</v>
      </c>
      <c r="B190" s="21" t="s">
        <v>213</v>
      </c>
      <c r="C190" s="4">
        <v>90.387400434</v>
      </c>
      <c r="D190" s="7" t="str">
        <f t="shared" si="24"/>
        <v>N/A</v>
      </c>
      <c r="E190" s="4">
        <v>90.789243932000005</v>
      </c>
      <c r="F190" s="7" t="str">
        <f t="shared" si="25"/>
        <v>N/A</v>
      </c>
      <c r="G190" s="4">
        <v>89.571386918000002</v>
      </c>
      <c r="H190" s="7" t="str">
        <f t="shared" si="26"/>
        <v>N/A</v>
      </c>
      <c r="I190" s="8">
        <v>0.4446</v>
      </c>
      <c r="J190" s="8">
        <v>-1.34</v>
      </c>
      <c r="K190" s="25" t="s">
        <v>734</v>
      </c>
      <c r="L190" s="85" t="str">
        <f t="shared" si="27"/>
        <v>Yes</v>
      </c>
    </row>
    <row r="191" spans="1:12" x14ac:dyDescent="0.25">
      <c r="A191" s="146" t="s">
        <v>489</v>
      </c>
      <c r="B191" s="21" t="s">
        <v>213</v>
      </c>
      <c r="C191" s="4">
        <v>93.809381790000003</v>
      </c>
      <c r="D191" s="7" t="str">
        <f t="shared" si="24"/>
        <v>N/A</v>
      </c>
      <c r="E191" s="4">
        <v>93.574385625000005</v>
      </c>
      <c r="F191" s="7" t="str">
        <f t="shared" si="25"/>
        <v>N/A</v>
      </c>
      <c r="G191" s="4">
        <v>93.294739910999994</v>
      </c>
      <c r="H191" s="7" t="str">
        <f t="shared" si="26"/>
        <v>N/A</v>
      </c>
      <c r="I191" s="8">
        <v>-0.251</v>
      </c>
      <c r="J191" s="8">
        <v>-0.29899999999999999</v>
      </c>
      <c r="K191" s="25" t="s">
        <v>734</v>
      </c>
      <c r="L191" s="85" t="str">
        <f t="shared" si="27"/>
        <v>Yes</v>
      </c>
    </row>
    <row r="192" spans="1:12" x14ac:dyDescent="0.25">
      <c r="A192" s="146" t="s">
        <v>490</v>
      </c>
      <c r="B192" s="21" t="s">
        <v>213</v>
      </c>
      <c r="C192" s="4">
        <v>90.727888840999995</v>
      </c>
      <c r="D192" s="7" t="str">
        <f t="shared" si="24"/>
        <v>N/A</v>
      </c>
      <c r="E192" s="4">
        <v>91.238149144000005</v>
      </c>
      <c r="F192" s="7" t="str">
        <f t="shared" si="25"/>
        <v>N/A</v>
      </c>
      <c r="G192" s="4">
        <v>88.348730708999994</v>
      </c>
      <c r="H192" s="7" t="str">
        <f t="shared" si="26"/>
        <v>N/A</v>
      </c>
      <c r="I192" s="8">
        <v>0.56240000000000001</v>
      </c>
      <c r="J192" s="8">
        <v>-3.17</v>
      </c>
      <c r="K192" s="25" t="s">
        <v>734</v>
      </c>
      <c r="L192" s="85" t="str">
        <f t="shared" si="27"/>
        <v>Yes</v>
      </c>
    </row>
    <row r="193" spans="1:12" x14ac:dyDescent="0.25">
      <c r="A193" s="146" t="s">
        <v>491</v>
      </c>
      <c r="B193" s="21" t="s">
        <v>213</v>
      </c>
      <c r="C193" s="4">
        <v>78.536741982999999</v>
      </c>
      <c r="D193" s="7" t="str">
        <f t="shared" si="24"/>
        <v>N/A</v>
      </c>
      <c r="E193" s="4">
        <v>80.053049107000007</v>
      </c>
      <c r="F193" s="7" t="str">
        <f t="shared" si="25"/>
        <v>N/A</v>
      </c>
      <c r="G193" s="4">
        <v>78.887609936999993</v>
      </c>
      <c r="H193" s="7" t="str">
        <f t="shared" si="26"/>
        <v>N/A</v>
      </c>
      <c r="I193" s="8">
        <v>1.931</v>
      </c>
      <c r="J193" s="8">
        <v>-1.46</v>
      </c>
      <c r="K193" s="25" t="s">
        <v>734</v>
      </c>
      <c r="L193" s="85" t="str">
        <f t="shared" si="27"/>
        <v>Yes</v>
      </c>
    </row>
    <row r="194" spans="1:12" x14ac:dyDescent="0.25">
      <c r="A194" s="142" t="s">
        <v>1527</v>
      </c>
      <c r="B194" s="21" t="s">
        <v>213</v>
      </c>
      <c r="C194" s="22">
        <v>9.8144379456999999</v>
      </c>
      <c r="D194" s="7" t="str">
        <f t="shared" si="24"/>
        <v>N/A</v>
      </c>
      <c r="E194" s="22">
        <v>9.0397682172000007</v>
      </c>
      <c r="F194" s="7" t="str">
        <f t="shared" si="25"/>
        <v>N/A</v>
      </c>
      <c r="G194" s="22">
        <v>7.2242169594999996</v>
      </c>
      <c r="H194" s="7" t="str">
        <f t="shared" si="26"/>
        <v>N/A</v>
      </c>
      <c r="I194" s="8">
        <v>-7.89</v>
      </c>
      <c r="J194" s="8">
        <v>-20.100000000000001</v>
      </c>
      <c r="K194" s="25" t="s">
        <v>734</v>
      </c>
      <c r="L194" s="85" t="str">
        <f t="shared" si="27"/>
        <v>Yes</v>
      </c>
    </row>
    <row r="195" spans="1:12" x14ac:dyDescent="0.25">
      <c r="A195" s="146" t="s">
        <v>1528</v>
      </c>
      <c r="B195" s="21" t="s">
        <v>213</v>
      </c>
      <c r="C195" s="22">
        <v>0.44347826089999998</v>
      </c>
      <c r="D195" s="7" t="str">
        <f t="shared" si="24"/>
        <v>N/A</v>
      </c>
      <c r="E195" s="22">
        <v>0.54790096880000005</v>
      </c>
      <c r="F195" s="7" t="str">
        <f t="shared" si="25"/>
        <v>N/A</v>
      </c>
      <c r="G195" s="22">
        <v>0.73313432840000003</v>
      </c>
      <c r="H195" s="7" t="str">
        <f t="shared" si="26"/>
        <v>N/A</v>
      </c>
      <c r="I195" s="8">
        <v>23.55</v>
      </c>
      <c r="J195" s="8">
        <v>33.81</v>
      </c>
      <c r="K195" s="25" t="s">
        <v>734</v>
      </c>
      <c r="L195" s="85" t="str">
        <f t="shared" si="27"/>
        <v>No</v>
      </c>
    </row>
    <row r="196" spans="1:12" x14ac:dyDescent="0.25">
      <c r="A196" s="146" t="s">
        <v>1529</v>
      </c>
      <c r="B196" s="21" t="s">
        <v>213</v>
      </c>
      <c r="C196" s="22">
        <v>9.2341414812</v>
      </c>
      <c r="D196" s="7" t="str">
        <f t="shared" si="24"/>
        <v>N/A</v>
      </c>
      <c r="E196" s="22">
        <v>8.0468975469000004</v>
      </c>
      <c r="F196" s="7" t="str">
        <f t="shared" si="25"/>
        <v>N/A</v>
      </c>
      <c r="G196" s="22">
        <v>6.7574257425999997</v>
      </c>
      <c r="H196" s="7" t="str">
        <f t="shared" si="26"/>
        <v>N/A</v>
      </c>
      <c r="I196" s="8">
        <v>-12.9</v>
      </c>
      <c r="J196" s="8">
        <v>-16</v>
      </c>
      <c r="K196" s="25" t="s">
        <v>734</v>
      </c>
      <c r="L196" s="85" t="str">
        <f t="shared" si="27"/>
        <v>Yes</v>
      </c>
    </row>
    <row r="197" spans="1:12" x14ac:dyDescent="0.25">
      <c r="A197" s="146" t="s">
        <v>1530</v>
      </c>
      <c r="B197" s="21" t="s">
        <v>213</v>
      </c>
      <c r="C197" s="22">
        <v>12.248939180000001</v>
      </c>
      <c r="D197" s="7" t="str">
        <f t="shared" si="24"/>
        <v>N/A</v>
      </c>
      <c r="E197" s="22">
        <v>12.398731088</v>
      </c>
      <c r="F197" s="7" t="str">
        <f t="shared" si="25"/>
        <v>N/A</v>
      </c>
      <c r="G197" s="22">
        <v>8.8120805368999999</v>
      </c>
      <c r="H197" s="7" t="str">
        <f t="shared" si="26"/>
        <v>N/A</v>
      </c>
      <c r="I197" s="8">
        <v>1.2230000000000001</v>
      </c>
      <c r="J197" s="8">
        <v>-28.9</v>
      </c>
      <c r="K197" s="25" t="s">
        <v>734</v>
      </c>
      <c r="L197" s="85" t="str">
        <f t="shared" si="27"/>
        <v>Yes</v>
      </c>
    </row>
    <row r="198" spans="1:12" x14ac:dyDescent="0.25">
      <c r="A198" s="146" t="s">
        <v>1531</v>
      </c>
      <c r="B198" s="21" t="s">
        <v>213</v>
      </c>
      <c r="C198" s="22">
        <v>12.324196769</v>
      </c>
      <c r="D198" s="7" t="str">
        <f t="shared" si="24"/>
        <v>N/A</v>
      </c>
      <c r="E198" s="22">
        <v>11.007602636</v>
      </c>
      <c r="F198" s="7" t="str">
        <f t="shared" si="25"/>
        <v>N/A</v>
      </c>
      <c r="G198" s="22">
        <v>8.6359641985</v>
      </c>
      <c r="H198" s="7" t="str">
        <f t="shared" si="26"/>
        <v>N/A</v>
      </c>
      <c r="I198" s="8">
        <v>-10.7</v>
      </c>
      <c r="J198" s="8">
        <v>-21.5</v>
      </c>
      <c r="K198" s="25" t="s">
        <v>734</v>
      </c>
      <c r="L198" s="85" t="str">
        <f t="shared" si="27"/>
        <v>Yes</v>
      </c>
    </row>
    <row r="199" spans="1:12" x14ac:dyDescent="0.25">
      <c r="A199" s="142" t="s">
        <v>1532</v>
      </c>
      <c r="B199" s="21" t="s">
        <v>213</v>
      </c>
      <c r="C199" s="22">
        <v>181.98279817</v>
      </c>
      <c r="D199" s="7" t="str">
        <f t="shared" si="24"/>
        <v>N/A</v>
      </c>
      <c r="E199" s="22">
        <v>177.43743017</v>
      </c>
      <c r="F199" s="7" t="str">
        <f t="shared" si="25"/>
        <v>N/A</v>
      </c>
      <c r="G199" s="22">
        <v>197.23382394000001</v>
      </c>
      <c r="H199" s="7" t="str">
        <f t="shared" si="26"/>
        <v>N/A</v>
      </c>
      <c r="I199" s="8">
        <v>-2.5</v>
      </c>
      <c r="J199" s="8">
        <v>11.16</v>
      </c>
      <c r="K199" s="25" t="s">
        <v>734</v>
      </c>
      <c r="L199" s="85" t="str">
        <f t="shared" si="27"/>
        <v>Yes</v>
      </c>
    </row>
    <row r="200" spans="1:12" x14ac:dyDescent="0.25">
      <c r="A200" s="146" t="s">
        <v>1533</v>
      </c>
      <c r="B200" s="21" t="s">
        <v>213</v>
      </c>
      <c r="C200" s="22">
        <v>205.8218287</v>
      </c>
      <c r="D200" s="7" t="str">
        <f t="shared" si="24"/>
        <v>N/A</v>
      </c>
      <c r="E200" s="22">
        <v>203.32642856999999</v>
      </c>
      <c r="F200" s="7" t="str">
        <f t="shared" si="25"/>
        <v>N/A</v>
      </c>
      <c r="G200" s="22">
        <v>229.53811991000001</v>
      </c>
      <c r="H200" s="7" t="str">
        <f t="shared" si="26"/>
        <v>N/A</v>
      </c>
      <c r="I200" s="8">
        <v>-1.21</v>
      </c>
      <c r="J200" s="8">
        <v>12.89</v>
      </c>
      <c r="K200" s="25" t="s">
        <v>734</v>
      </c>
      <c r="L200" s="85" t="str">
        <f t="shared" si="27"/>
        <v>Yes</v>
      </c>
    </row>
    <row r="201" spans="1:12" x14ac:dyDescent="0.25">
      <c r="A201" s="146" t="s">
        <v>1534</v>
      </c>
      <c r="B201" s="21" t="s">
        <v>213</v>
      </c>
      <c r="C201" s="22">
        <v>97.681335356999995</v>
      </c>
      <c r="D201" s="7" t="str">
        <f t="shared" si="24"/>
        <v>N/A</v>
      </c>
      <c r="E201" s="22">
        <v>89.374651811000007</v>
      </c>
      <c r="F201" s="7" t="str">
        <f t="shared" si="25"/>
        <v>N/A</v>
      </c>
      <c r="G201" s="22">
        <v>108.29987130000001</v>
      </c>
      <c r="H201" s="7" t="str">
        <f t="shared" si="26"/>
        <v>N/A</v>
      </c>
      <c r="I201" s="8">
        <v>-8.5</v>
      </c>
      <c r="J201" s="8">
        <v>21.18</v>
      </c>
      <c r="K201" s="25" t="s">
        <v>734</v>
      </c>
      <c r="L201" s="85" t="str">
        <f t="shared" si="27"/>
        <v>Yes</v>
      </c>
    </row>
    <row r="202" spans="1:12" x14ac:dyDescent="0.25">
      <c r="A202" s="146" t="s">
        <v>1535</v>
      </c>
      <c r="B202" s="21" t="s">
        <v>213</v>
      </c>
      <c r="C202" s="22" t="s">
        <v>1750</v>
      </c>
      <c r="D202" s="7" t="str">
        <f t="shared" si="24"/>
        <v>N/A</v>
      </c>
      <c r="E202" s="22">
        <v>71</v>
      </c>
      <c r="F202" s="7" t="str">
        <f t="shared" si="25"/>
        <v>N/A</v>
      </c>
      <c r="G202" s="22">
        <v>121</v>
      </c>
      <c r="H202" s="7" t="str">
        <f t="shared" si="26"/>
        <v>N/A</v>
      </c>
      <c r="I202" s="8" t="s">
        <v>1750</v>
      </c>
      <c r="J202" s="8">
        <v>70.42</v>
      </c>
      <c r="K202" s="25" t="s">
        <v>734</v>
      </c>
      <c r="L202" s="85" t="str">
        <f t="shared" si="27"/>
        <v>No</v>
      </c>
    </row>
    <row r="203" spans="1:12" x14ac:dyDescent="0.25">
      <c r="A203" s="146" t="s">
        <v>1536</v>
      </c>
      <c r="B203" s="21" t="s">
        <v>213</v>
      </c>
      <c r="C203" s="22">
        <v>14.112903226</v>
      </c>
      <c r="D203" s="7" t="str">
        <f t="shared" si="24"/>
        <v>N/A</v>
      </c>
      <c r="E203" s="22">
        <v>25.120689655</v>
      </c>
      <c r="F203" s="7" t="str">
        <f t="shared" si="25"/>
        <v>N/A</v>
      </c>
      <c r="G203" s="22">
        <v>44.413793103000003</v>
      </c>
      <c r="H203" s="7" t="str">
        <f t="shared" si="26"/>
        <v>N/A</v>
      </c>
      <c r="I203" s="8">
        <v>78</v>
      </c>
      <c r="J203" s="8">
        <v>76.8</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-33.299999999999997</v>
      </c>
      <c r="J204" s="8">
        <v>-75</v>
      </c>
      <c r="K204" s="10" t="s">
        <v>213</v>
      </c>
      <c r="L204" s="85" t="str">
        <f t="shared" ref="L204:L214" si="31">IF(J204="Div by 0", "N/A", IF(K204="N/A","N/A", IF(J204&gt;VALUE(MID(K204,1,2)), "No", IF(J204&lt;-1*VALUE(MID(K204,1,2)), "No", "Yes"))))</f>
        <v>N/A</v>
      </c>
    </row>
    <row r="205" spans="1:12" x14ac:dyDescent="0.25">
      <c r="A205" s="142" t="s">
        <v>128</v>
      </c>
      <c r="B205" s="21" t="s">
        <v>213</v>
      </c>
      <c r="C205" s="22">
        <v>12</v>
      </c>
      <c r="D205" s="7" t="str">
        <f t="shared" si="28"/>
        <v>N/A</v>
      </c>
      <c r="E205" s="22">
        <v>11</v>
      </c>
      <c r="F205" s="7" t="str">
        <f t="shared" si="29"/>
        <v>N/A</v>
      </c>
      <c r="G205" s="22">
        <v>11</v>
      </c>
      <c r="H205" s="7" t="str">
        <f t="shared" si="30"/>
        <v>N/A</v>
      </c>
      <c r="I205" s="8">
        <v>-8.33</v>
      </c>
      <c r="J205" s="8">
        <v>-45.5</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11</v>
      </c>
      <c r="H206" s="7" t="str">
        <f t="shared" si="30"/>
        <v>N/A</v>
      </c>
      <c r="I206" s="8">
        <v>100</v>
      </c>
      <c r="J206" s="8">
        <v>-37.5</v>
      </c>
      <c r="K206" s="10" t="s">
        <v>213</v>
      </c>
      <c r="L206" s="85" t="str">
        <f t="shared" si="31"/>
        <v>N/A</v>
      </c>
    </row>
    <row r="207" spans="1:12" ht="25" x14ac:dyDescent="0.25">
      <c r="A207" s="142" t="s">
        <v>1537</v>
      </c>
      <c r="B207" s="21" t="s">
        <v>213</v>
      </c>
      <c r="C207" s="22">
        <v>11</v>
      </c>
      <c r="D207" s="7" t="str">
        <f t="shared" si="28"/>
        <v>N/A</v>
      </c>
      <c r="E207" s="22">
        <v>11</v>
      </c>
      <c r="F207" s="7" t="str">
        <f t="shared" si="29"/>
        <v>N/A</v>
      </c>
      <c r="G207" s="22">
        <v>11</v>
      </c>
      <c r="H207" s="7" t="str">
        <f t="shared" si="30"/>
        <v>N/A</v>
      </c>
      <c r="I207" s="8">
        <v>0</v>
      </c>
      <c r="J207" s="8">
        <v>20</v>
      </c>
      <c r="K207" s="10" t="s">
        <v>213</v>
      </c>
      <c r="L207" s="85" t="str">
        <f t="shared" si="31"/>
        <v>N/A</v>
      </c>
    </row>
    <row r="208" spans="1:12" x14ac:dyDescent="0.25">
      <c r="A208" s="142" t="s">
        <v>1585</v>
      </c>
      <c r="B208" s="21" t="s">
        <v>213</v>
      </c>
      <c r="C208" s="22">
        <v>11</v>
      </c>
      <c r="D208" s="7" t="str">
        <f t="shared" si="28"/>
        <v>N/A</v>
      </c>
      <c r="E208" s="22">
        <v>11</v>
      </c>
      <c r="F208" s="7" t="str">
        <f t="shared" si="29"/>
        <v>N/A</v>
      </c>
      <c r="G208" s="22">
        <v>34</v>
      </c>
      <c r="H208" s="7" t="str">
        <f t="shared" si="30"/>
        <v>N/A</v>
      </c>
      <c r="I208" s="8">
        <v>16.670000000000002</v>
      </c>
      <c r="J208" s="8">
        <v>385.7</v>
      </c>
      <c r="K208" s="10" t="s">
        <v>213</v>
      </c>
      <c r="L208" s="85" t="str">
        <f t="shared" si="31"/>
        <v>N/A</v>
      </c>
    </row>
    <row r="209" spans="1:12" x14ac:dyDescent="0.25">
      <c r="A209" s="142" t="s">
        <v>1586</v>
      </c>
      <c r="B209" s="21" t="s">
        <v>213</v>
      </c>
      <c r="C209" s="22">
        <v>76</v>
      </c>
      <c r="D209" s="7" t="str">
        <f t="shared" si="28"/>
        <v>N/A</v>
      </c>
      <c r="E209" s="22">
        <v>81</v>
      </c>
      <c r="F209" s="7" t="str">
        <f t="shared" si="29"/>
        <v>N/A</v>
      </c>
      <c r="G209" s="22">
        <v>99</v>
      </c>
      <c r="H209" s="7" t="str">
        <f t="shared" si="30"/>
        <v>N/A</v>
      </c>
      <c r="I209" s="8">
        <v>6.5789999999999997</v>
      </c>
      <c r="J209" s="8">
        <v>22.22</v>
      </c>
      <c r="K209" s="10" t="s">
        <v>213</v>
      </c>
      <c r="L209" s="85" t="str">
        <f t="shared" si="31"/>
        <v>N/A</v>
      </c>
    </row>
    <row r="210" spans="1:12" x14ac:dyDescent="0.25">
      <c r="A210" s="142" t="s">
        <v>125</v>
      </c>
      <c r="B210" s="21" t="s">
        <v>213</v>
      </c>
      <c r="C210" s="26">
        <v>6290552</v>
      </c>
      <c r="D210" s="7" t="str">
        <f t="shared" si="28"/>
        <v>N/A</v>
      </c>
      <c r="E210" s="26">
        <v>6233674</v>
      </c>
      <c r="F210" s="7" t="str">
        <f t="shared" si="29"/>
        <v>N/A</v>
      </c>
      <c r="G210" s="26">
        <v>1744694</v>
      </c>
      <c r="H210" s="7" t="str">
        <f t="shared" si="30"/>
        <v>N/A</v>
      </c>
      <c r="I210" s="8">
        <v>-0.90400000000000003</v>
      </c>
      <c r="J210" s="8">
        <v>-72</v>
      </c>
      <c r="K210" s="10" t="s">
        <v>213</v>
      </c>
      <c r="L210" s="85" t="str">
        <f t="shared" si="31"/>
        <v>N/A</v>
      </c>
    </row>
    <row r="211" spans="1:12" x14ac:dyDescent="0.25">
      <c r="A211" s="142" t="s">
        <v>1587</v>
      </c>
      <c r="B211" s="21" t="s">
        <v>213</v>
      </c>
      <c r="C211" s="26">
        <v>848026</v>
      </c>
      <c r="D211" s="7" t="str">
        <f t="shared" si="28"/>
        <v>N/A</v>
      </c>
      <c r="E211" s="26">
        <v>1715926</v>
      </c>
      <c r="F211" s="7" t="str">
        <f t="shared" si="29"/>
        <v>N/A</v>
      </c>
      <c r="G211" s="26">
        <v>1639554</v>
      </c>
      <c r="H211" s="7" t="str">
        <f t="shared" si="30"/>
        <v>N/A</v>
      </c>
      <c r="I211" s="8">
        <v>102.3</v>
      </c>
      <c r="J211" s="8">
        <v>-4.45</v>
      </c>
      <c r="K211" s="10" t="s">
        <v>213</v>
      </c>
      <c r="L211" s="85" t="str">
        <f t="shared" si="31"/>
        <v>N/A</v>
      </c>
    </row>
    <row r="212" spans="1:12" x14ac:dyDescent="0.25">
      <c r="A212" s="142" t="s">
        <v>1538</v>
      </c>
      <c r="B212" s="21" t="s">
        <v>213</v>
      </c>
      <c r="C212" s="26">
        <v>213804</v>
      </c>
      <c r="D212" s="7" t="str">
        <f t="shared" si="28"/>
        <v>N/A</v>
      </c>
      <c r="E212" s="26">
        <v>220917</v>
      </c>
      <c r="F212" s="7" t="str">
        <f t="shared" si="29"/>
        <v>N/A</v>
      </c>
      <c r="G212" s="26">
        <v>315404</v>
      </c>
      <c r="H212" s="7" t="str">
        <f t="shared" si="30"/>
        <v>N/A</v>
      </c>
      <c r="I212" s="8">
        <v>3.327</v>
      </c>
      <c r="J212" s="8">
        <v>42.77</v>
      </c>
      <c r="K212" s="10" t="s">
        <v>213</v>
      </c>
      <c r="L212" s="85" t="str">
        <f t="shared" si="31"/>
        <v>N/A</v>
      </c>
    </row>
    <row r="213" spans="1:12" x14ac:dyDescent="0.25">
      <c r="A213" s="142" t="s">
        <v>1588</v>
      </c>
      <c r="B213" s="21" t="s">
        <v>213</v>
      </c>
      <c r="C213" s="26">
        <v>474742</v>
      </c>
      <c r="D213" s="7" t="str">
        <f t="shared" si="28"/>
        <v>N/A</v>
      </c>
      <c r="E213" s="26">
        <v>426099</v>
      </c>
      <c r="F213" s="7" t="str">
        <f t="shared" si="29"/>
        <v>N/A</v>
      </c>
      <c r="G213" s="26">
        <v>838481</v>
      </c>
      <c r="H213" s="7" t="str">
        <f t="shared" si="30"/>
        <v>N/A</v>
      </c>
      <c r="I213" s="8">
        <v>-10.199999999999999</v>
      </c>
      <c r="J213" s="8">
        <v>96.78</v>
      </c>
      <c r="K213" s="10" t="s">
        <v>213</v>
      </c>
      <c r="L213" s="85" t="str">
        <f t="shared" si="31"/>
        <v>N/A</v>
      </c>
    </row>
    <row r="214" spans="1:12" x14ac:dyDescent="0.25">
      <c r="A214" s="146" t="s">
        <v>1589</v>
      </c>
      <c r="B214" s="21" t="s">
        <v>213</v>
      </c>
      <c r="C214" s="26">
        <v>6255381</v>
      </c>
      <c r="D214" s="7" t="str">
        <f t="shared" si="28"/>
        <v>N/A</v>
      </c>
      <c r="E214" s="26">
        <v>6212299</v>
      </c>
      <c r="F214" s="7" t="str">
        <f t="shared" si="29"/>
        <v>N/A</v>
      </c>
      <c r="G214" s="26">
        <v>390812</v>
      </c>
      <c r="H214" s="7" t="str">
        <f t="shared" si="30"/>
        <v>N/A</v>
      </c>
      <c r="I214" s="8">
        <v>-0.68899999999999995</v>
      </c>
      <c r="J214" s="8">
        <v>-93.7</v>
      </c>
      <c r="K214" s="10" t="s">
        <v>213</v>
      </c>
      <c r="L214" s="85" t="str">
        <f t="shared" si="31"/>
        <v>N/A</v>
      </c>
    </row>
    <row r="215" spans="1:12" ht="25" x14ac:dyDescent="0.25">
      <c r="A215" s="142" t="s">
        <v>1352</v>
      </c>
      <c r="B215" s="21" t="s">
        <v>213</v>
      </c>
      <c r="C215" s="26">
        <v>4107213</v>
      </c>
      <c r="D215" s="7" t="str">
        <f t="shared" ref="D215:D229" si="32">IF($B215="N/A","N/A",IF(C215&gt;10,"No",IF(C215&lt;-10,"No","Yes")))</f>
        <v>N/A</v>
      </c>
      <c r="E215" s="26">
        <v>4247048</v>
      </c>
      <c r="F215" s="7" t="str">
        <f t="shared" ref="F215:F229" si="33">IF($B215="N/A","N/A",IF(E215&gt;10,"No",IF(E215&lt;-10,"No","Yes")))</f>
        <v>N/A</v>
      </c>
      <c r="G215" s="26">
        <v>3974192</v>
      </c>
      <c r="H215" s="7" t="str">
        <f t="shared" ref="H215:H229" si="34">IF($B215="N/A","N/A",IF(G215&gt;10,"No",IF(G215&lt;-10,"No","Yes")))</f>
        <v>N/A</v>
      </c>
      <c r="I215" s="8">
        <v>3.4049999999999998</v>
      </c>
      <c r="J215" s="8">
        <v>-6.42</v>
      </c>
      <c r="K215" s="25" t="s">
        <v>734</v>
      </c>
      <c r="L215" s="85" t="str">
        <f t="shared" ref="L215:L229" si="35">IF(J215="Div by 0", "N/A", IF(K215="N/A","N/A", IF(J215&gt;VALUE(MID(K215,1,2)), "No", IF(J215&lt;-1*VALUE(MID(K215,1,2)), "No", "Yes"))))</f>
        <v>Yes</v>
      </c>
    </row>
    <row r="216" spans="1:12" x14ac:dyDescent="0.25">
      <c r="A216" s="142" t="s">
        <v>646</v>
      </c>
      <c r="B216" s="21" t="s">
        <v>213</v>
      </c>
      <c r="C216" s="22">
        <v>13618</v>
      </c>
      <c r="D216" s="7" t="str">
        <f t="shared" si="32"/>
        <v>N/A</v>
      </c>
      <c r="E216" s="22">
        <v>13639</v>
      </c>
      <c r="F216" s="7" t="str">
        <f t="shared" si="33"/>
        <v>N/A</v>
      </c>
      <c r="G216" s="22">
        <v>13066</v>
      </c>
      <c r="H216" s="7" t="str">
        <f t="shared" si="34"/>
        <v>N/A</v>
      </c>
      <c r="I216" s="8">
        <v>0.1542</v>
      </c>
      <c r="J216" s="8">
        <v>-4.2</v>
      </c>
      <c r="K216" s="25" t="s">
        <v>734</v>
      </c>
      <c r="L216" s="85" t="str">
        <f t="shared" si="35"/>
        <v>Yes</v>
      </c>
    </row>
    <row r="217" spans="1:12" x14ac:dyDescent="0.25">
      <c r="A217" s="142" t="s">
        <v>1353</v>
      </c>
      <c r="B217" s="21" t="s">
        <v>213</v>
      </c>
      <c r="C217" s="26">
        <v>301.60177706000002</v>
      </c>
      <c r="D217" s="7" t="str">
        <f t="shared" si="32"/>
        <v>N/A</v>
      </c>
      <c r="E217" s="26">
        <v>311.38998459999999</v>
      </c>
      <c r="F217" s="7" t="str">
        <f t="shared" si="33"/>
        <v>N/A</v>
      </c>
      <c r="G217" s="26">
        <v>304.16286545000003</v>
      </c>
      <c r="H217" s="7" t="str">
        <f t="shared" si="34"/>
        <v>N/A</v>
      </c>
      <c r="I217" s="8">
        <v>3.2450000000000001</v>
      </c>
      <c r="J217" s="8">
        <v>-2.3199999999999998</v>
      </c>
      <c r="K217" s="25" t="s">
        <v>734</v>
      </c>
      <c r="L217" s="85" t="str">
        <f t="shared" si="35"/>
        <v>Yes</v>
      </c>
    </row>
    <row r="218" spans="1:12" ht="25" x14ac:dyDescent="0.25">
      <c r="A218" s="142" t="s">
        <v>1354</v>
      </c>
      <c r="B218" s="21" t="s">
        <v>213</v>
      </c>
      <c r="C218" s="26">
        <v>4779697</v>
      </c>
      <c r="D218" s="7" t="str">
        <f t="shared" si="32"/>
        <v>N/A</v>
      </c>
      <c r="E218" s="26">
        <v>5398493</v>
      </c>
      <c r="F218" s="7" t="str">
        <f t="shared" si="33"/>
        <v>N/A</v>
      </c>
      <c r="G218" s="26">
        <v>4249758</v>
      </c>
      <c r="H218" s="7" t="str">
        <f t="shared" si="34"/>
        <v>N/A</v>
      </c>
      <c r="I218" s="8">
        <v>12.95</v>
      </c>
      <c r="J218" s="8">
        <v>-21.3</v>
      </c>
      <c r="K218" s="25" t="s">
        <v>734</v>
      </c>
      <c r="L218" s="85" t="str">
        <f t="shared" si="35"/>
        <v>Yes</v>
      </c>
    </row>
    <row r="219" spans="1:12" x14ac:dyDescent="0.25">
      <c r="A219" s="142" t="s">
        <v>513</v>
      </c>
      <c r="B219" s="21" t="s">
        <v>213</v>
      </c>
      <c r="C219" s="22">
        <v>13100</v>
      </c>
      <c r="D219" s="7" t="str">
        <f t="shared" si="32"/>
        <v>N/A</v>
      </c>
      <c r="E219" s="22">
        <v>14029</v>
      </c>
      <c r="F219" s="7" t="str">
        <f t="shared" si="33"/>
        <v>N/A</v>
      </c>
      <c r="G219" s="22">
        <v>12515</v>
      </c>
      <c r="H219" s="7" t="str">
        <f t="shared" si="34"/>
        <v>N/A</v>
      </c>
      <c r="I219" s="8">
        <v>7.0919999999999996</v>
      </c>
      <c r="J219" s="8">
        <v>-10.8</v>
      </c>
      <c r="K219" s="25" t="s">
        <v>734</v>
      </c>
      <c r="L219" s="85" t="str">
        <f t="shared" si="35"/>
        <v>Yes</v>
      </c>
    </row>
    <row r="220" spans="1:12" x14ac:dyDescent="0.25">
      <c r="A220" s="142" t="s">
        <v>1355</v>
      </c>
      <c r="B220" s="21" t="s">
        <v>213</v>
      </c>
      <c r="C220" s="26">
        <v>364.86236640999999</v>
      </c>
      <c r="D220" s="7" t="str">
        <f t="shared" si="32"/>
        <v>N/A</v>
      </c>
      <c r="E220" s="26">
        <v>384.80953739</v>
      </c>
      <c r="F220" s="7" t="str">
        <f t="shared" si="33"/>
        <v>N/A</v>
      </c>
      <c r="G220" s="26">
        <v>339.57315222</v>
      </c>
      <c r="H220" s="7" t="str">
        <f t="shared" si="34"/>
        <v>N/A</v>
      </c>
      <c r="I220" s="8">
        <v>5.4669999999999996</v>
      </c>
      <c r="J220" s="8">
        <v>-11.8</v>
      </c>
      <c r="K220" s="25" t="s">
        <v>734</v>
      </c>
      <c r="L220" s="85" t="str">
        <f t="shared" si="35"/>
        <v>Yes</v>
      </c>
    </row>
    <row r="221" spans="1:12" ht="25" x14ac:dyDescent="0.25">
      <c r="A221" s="142" t="s">
        <v>1356</v>
      </c>
      <c r="B221" s="21" t="s">
        <v>213</v>
      </c>
      <c r="C221" s="26">
        <v>18740085</v>
      </c>
      <c r="D221" s="7" t="str">
        <f t="shared" si="32"/>
        <v>N/A</v>
      </c>
      <c r="E221" s="26">
        <v>22561933</v>
      </c>
      <c r="F221" s="7" t="str">
        <f t="shared" si="33"/>
        <v>N/A</v>
      </c>
      <c r="G221" s="26">
        <v>18386234</v>
      </c>
      <c r="H221" s="7" t="str">
        <f t="shared" si="34"/>
        <v>N/A</v>
      </c>
      <c r="I221" s="8">
        <v>20.39</v>
      </c>
      <c r="J221" s="8">
        <v>-18.5</v>
      </c>
      <c r="K221" s="25" t="s">
        <v>734</v>
      </c>
      <c r="L221" s="85" t="str">
        <f t="shared" si="35"/>
        <v>Yes</v>
      </c>
    </row>
    <row r="222" spans="1:12" x14ac:dyDescent="0.25">
      <c r="A222" s="142" t="s">
        <v>514</v>
      </c>
      <c r="B222" s="21" t="s">
        <v>213</v>
      </c>
      <c r="C222" s="22">
        <v>36750</v>
      </c>
      <c r="D222" s="7" t="str">
        <f t="shared" si="32"/>
        <v>N/A</v>
      </c>
      <c r="E222" s="22">
        <v>42373</v>
      </c>
      <c r="F222" s="7" t="str">
        <f t="shared" si="33"/>
        <v>N/A</v>
      </c>
      <c r="G222" s="22">
        <v>39905</v>
      </c>
      <c r="H222" s="7" t="str">
        <f t="shared" si="34"/>
        <v>N/A</v>
      </c>
      <c r="I222" s="8">
        <v>15.3</v>
      </c>
      <c r="J222" s="8">
        <v>-5.82</v>
      </c>
      <c r="K222" s="25" t="s">
        <v>734</v>
      </c>
      <c r="L222" s="85" t="str">
        <f t="shared" si="35"/>
        <v>Yes</v>
      </c>
    </row>
    <row r="223" spans="1:12" ht="25" x14ac:dyDescent="0.25">
      <c r="A223" s="142" t="s">
        <v>1357</v>
      </c>
      <c r="B223" s="21" t="s">
        <v>213</v>
      </c>
      <c r="C223" s="26">
        <v>509.93428570999998</v>
      </c>
      <c r="D223" s="7" t="str">
        <f t="shared" si="32"/>
        <v>N/A</v>
      </c>
      <c r="E223" s="26">
        <v>532.46012790999998</v>
      </c>
      <c r="F223" s="7" t="str">
        <f t="shared" si="33"/>
        <v>N/A</v>
      </c>
      <c r="G223" s="26">
        <v>460.75013156</v>
      </c>
      <c r="H223" s="7" t="str">
        <f t="shared" si="34"/>
        <v>N/A</v>
      </c>
      <c r="I223" s="8">
        <v>4.4169999999999998</v>
      </c>
      <c r="J223" s="8">
        <v>-13.5</v>
      </c>
      <c r="K223" s="25" t="s">
        <v>734</v>
      </c>
      <c r="L223" s="85" t="str">
        <f t="shared" si="35"/>
        <v>Yes</v>
      </c>
    </row>
    <row r="224" spans="1:12" ht="25" x14ac:dyDescent="0.25">
      <c r="A224" s="142" t="s">
        <v>1358</v>
      </c>
      <c r="B224" s="21" t="s">
        <v>213</v>
      </c>
      <c r="C224" s="26">
        <v>0</v>
      </c>
      <c r="D224" s="7" t="str">
        <f t="shared" si="32"/>
        <v>N/A</v>
      </c>
      <c r="E224" s="26">
        <v>0</v>
      </c>
      <c r="F224" s="7" t="str">
        <f t="shared" si="33"/>
        <v>N/A</v>
      </c>
      <c r="G224" s="26">
        <v>0</v>
      </c>
      <c r="H224" s="7" t="str">
        <f t="shared" si="34"/>
        <v>N/A</v>
      </c>
      <c r="I224" s="8" t="s">
        <v>1750</v>
      </c>
      <c r="J224" s="8" t="s">
        <v>1750</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1750</v>
      </c>
      <c r="J225" s="8" t="s">
        <v>1750</v>
      </c>
      <c r="K225" s="25" t="s">
        <v>734</v>
      </c>
      <c r="L225" s="85" t="str">
        <f t="shared" si="35"/>
        <v>N/A</v>
      </c>
    </row>
    <row r="226" spans="1:12" x14ac:dyDescent="0.25">
      <c r="A226" s="142" t="s">
        <v>1359</v>
      </c>
      <c r="B226" s="21" t="s">
        <v>213</v>
      </c>
      <c r="C226" s="26" t="s">
        <v>1750</v>
      </c>
      <c r="D226" s="7" t="str">
        <f t="shared" si="32"/>
        <v>N/A</v>
      </c>
      <c r="E226" s="26" t="s">
        <v>1750</v>
      </c>
      <c r="F226" s="7" t="str">
        <f t="shared" si="33"/>
        <v>N/A</v>
      </c>
      <c r="G226" s="26" t="s">
        <v>1750</v>
      </c>
      <c r="H226" s="7" t="str">
        <f t="shared" si="34"/>
        <v>N/A</v>
      </c>
      <c r="I226" s="8" t="s">
        <v>1750</v>
      </c>
      <c r="J226" s="8" t="s">
        <v>1750</v>
      </c>
      <c r="K226" s="25" t="s">
        <v>734</v>
      </c>
      <c r="L226" s="85" t="str">
        <f t="shared" si="35"/>
        <v>N/A</v>
      </c>
    </row>
    <row r="227" spans="1:12" ht="25" x14ac:dyDescent="0.25">
      <c r="A227" s="142" t="s">
        <v>1360</v>
      </c>
      <c r="B227" s="21" t="s">
        <v>213</v>
      </c>
      <c r="C227" s="26">
        <v>224744485</v>
      </c>
      <c r="D227" s="7" t="str">
        <f t="shared" si="32"/>
        <v>N/A</v>
      </c>
      <c r="E227" s="26">
        <v>206875165</v>
      </c>
      <c r="F227" s="7" t="str">
        <f t="shared" si="33"/>
        <v>N/A</v>
      </c>
      <c r="G227" s="26">
        <v>237054807</v>
      </c>
      <c r="H227" s="7" t="str">
        <f t="shared" si="34"/>
        <v>N/A</v>
      </c>
      <c r="I227" s="8">
        <v>-7.95</v>
      </c>
      <c r="J227" s="8">
        <v>14.59</v>
      </c>
      <c r="K227" s="25" t="s">
        <v>734</v>
      </c>
      <c r="L227" s="85" t="str">
        <f t="shared" si="35"/>
        <v>Yes</v>
      </c>
    </row>
    <row r="228" spans="1:12" ht="25" x14ac:dyDescent="0.25">
      <c r="A228" s="142" t="s">
        <v>516</v>
      </c>
      <c r="B228" s="21" t="s">
        <v>213</v>
      </c>
      <c r="C228" s="22">
        <v>6687</v>
      </c>
      <c r="D228" s="7" t="str">
        <f t="shared" si="32"/>
        <v>N/A</v>
      </c>
      <c r="E228" s="22">
        <v>7158</v>
      </c>
      <c r="F228" s="7" t="str">
        <f t="shared" si="33"/>
        <v>N/A</v>
      </c>
      <c r="G228" s="22">
        <v>7351</v>
      </c>
      <c r="H228" s="7" t="str">
        <f t="shared" si="34"/>
        <v>N/A</v>
      </c>
      <c r="I228" s="8">
        <v>7.0439999999999996</v>
      </c>
      <c r="J228" s="8">
        <v>2.6960000000000002</v>
      </c>
      <c r="K228" s="25" t="s">
        <v>734</v>
      </c>
      <c r="L228" s="85" t="str">
        <f t="shared" si="35"/>
        <v>Yes</v>
      </c>
    </row>
    <row r="229" spans="1:12" ht="25" x14ac:dyDescent="0.25">
      <c r="A229" s="142" t="s">
        <v>1361</v>
      </c>
      <c r="B229" s="21" t="s">
        <v>213</v>
      </c>
      <c r="C229" s="26">
        <v>33609.164796999998</v>
      </c>
      <c r="D229" s="7" t="str">
        <f t="shared" si="32"/>
        <v>N/A</v>
      </c>
      <c r="E229" s="26">
        <v>28901.252444999998</v>
      </c>
      <c r="F229" s="7" t="str">
        <f t="shared" si="33"/>
        <v>N/A</v>
      </c>
      <c r="G229" s="26">
        <v>32247.967215000001</v>
      </c>
      <c r="H229" s="7" t="str">
        <f t="shared" si="34"/>
        <v>N/A</v>
      </c>
      <c r="I229" s="8">
        <v>-14</v>
      </c>
      <c r="J229" s="8">
        <v>11.58</v>
      </c>
      <c r="K229" s="25" t="s">
        <v>734</v>
      </c>
      <c r="L229" s="85" t="str">
        <f t="shared" si="35"/>
        <v>Yes</v>
      </c>
    </row>
    <row r="230" spans="1:12" x14ac:dyDescent="0.25">
      <c r="A230" s="116" t="s">
        <v>1362</v>
      </c>
      <c r="B230" s="21" t="s">
        <v>213</v>
      </c>
      <c r="C230" s="10">
        <v>251317661</v>
      </c>
      <c r="D230" s="7" t="str">
        <f t="shared" ref="D230:D253" si="36">IF($B230="N/A","N/A",IF(C230&gt;10,"No",IF(C230&lt;-10,"No","Yes")))</f>
        <v>N/A</v>
      </c>
      <c r="E230" s="10">
        <v>232527558</v>
      </c>
      <c r="F230" s="7" t="str">
        <f t="shared" ref="F230:F253" si="37">IF($B230="N/A","N/A",IF(E230&gt;10,"No",IF(E230&lt;-10,"No","Yes")))</f>
        <v>N/A</v>
      </c>
      <c r="G230" s="10">
        <v>257758239</v>
      </c>
      <c r="H230" s="7" t="str">
        <f t="shared" ref="H230:H253" si="38">IF($B230="N/A","N/A",IF(G230&gt;10,"No",IF(G230&lt;-10,"No","Yes")))</f>
        <v>N/A</v>
      </c>
      <c r="I230" s="8">
        <v>-7.48</v>
      </c>
      <c r="J230" s="8">
        <v>10.85</v>
      </c>
      <c r="K230" s="25" t="s">
        <v>734</v>
      </c>
      <c r="L230" s="85" t="str">
        <f t="shared" ref="L230:L253" si="39">IF(J230="Div by 0", "N/A", IF(K230="N/A","N/A", IF(J230&gt;VALUE(MID(K230,1,2)), "No", IF(J230&lt;-1*VALUE(MID(K230,1,2)), "No", "Yes"))))</f>
        <v>Yes</v>
      </c>
    </row>
    <row r="231" spans="1:12" x14ac:dyDescent="0.25">
      <c r="A231" s="116" t="s">
        <v>1539</v>
      </c>
      <c r="B231" s="21" t="s">
        <v>213</v>
      </c>
      <c r="C231" s="1">
        <v>11095</v>
      </c>
      <c r="D231" s="1" t="str">
        <f t="shared" si="36"/>
        <v>N/A</v>
      </c>
      <c r="E231" s="1">
        <v>11520</v>
      </c>
      <c r="F231" s="1" t="str">
        <f t="shared" si="37"/>
        <v>N/A</v>
      </c>
      <c r="G231" s="1">
        <v>11724</v>
      </c>
      <c r="H231" s="7" t="str">
        <f t="shared" si="38"/>
        <v>N/A</v>
      </c>
      <c r="I231" s="8">
        <v>3.831</v>
      </c>
      <c r="J231" s="8">
        <v>1.7709999999999999</v>
      </c>
      <c r="K231" s="25" t="s">
        <v>734</v>
      </c>
      <c r="L231" s="85" t="str">
        <f t="shared" si="39"/>
        <v>Yes</v>
      </c>
    </row>
    <row r="232" spans="1:12" x14ac:dyDescent="0.25">
      <c r="A232" s="116" t="s">
        <v>1540</v>
      </c>
      <c r="B232" s="21" t="s">
        <v>213</v>
      </c>
      <c r="C232" s="10">
        <v>22651.434068999999</v>
      </c>
      <c r="D232" s="7" t="str">
        <f t="shared" si="36"/>
        <v>N/A</v>
      </c>
      <c r="E232" s="10">
        <v>20184.683853999999</v>
      </c>
      <c r="F232" s="7" t="str">
        <f t="shared" si="37"/>
        <v>N/A</v>
      </c>
      <c r="G232" s="10">
        <v>21985.520215</v>
      </c>
      <c r="H232" s="7" t="str">
        <f t="shared" si="38"/>
        <v>N/A</v>
      </c>
      <c r="I232" s="8">
        <v>-10.9</v>
      </c>
      <c r="J232" s="8">
        <v>8.9220000000000006</v>
      </c>
      <c r="K232" s="25" t="s">
        <v>734</v>
      </c>
      <c r="L232" s="85" t="str">
        <f t="shared" si="39"/>
        <v>Yes</v>
      </c>
    </row>
    <row r="233" spans="1:12" x14ac:dyDescent="0.25">
      <c r="A233" s="147" t="s">
        <v>1541</v>
      </c>
      <c r="B233" s="21" t="s">
        <v>213</v>
      </c>
      <c r="C233" s="10">
        <v>17861.994685999998</v>
      </c>
      <c r="D233" s="7" t="str">
        <f t="shared" si="36"/>
        <v>N/A</v>
      </c>
      <c r="E233" s="10">
        <v>12262.083411</v>
      </c>
      <c r="F233" s="7" t="str">
        <f t="shared" si="37"/>
        <v>N/A</v>
      </c>
      <c r="G233" s="10">
        <v>11710.827953</v>
      </c>
      <c r="H233" s="7" t="str">
        <f t="shared" si="38"/>
        <v>N/A</v>
      </c>
      <c r="I233" s="8">
        <v>-31.4</v>
      </c>
      <c r="J233" s="8">
        <v>-4.5</v>
      </c>
      <c r="K233" s="25" t="s">
        <v>734</v>
      </c>
      <c r="L233" s="85" t="str">
        <f t="shared" si="39"/>
        <v>Yes</v>
      </c>
    </row>
    <row r="234" spans="1:12" x14ac:dyDescent="0.25">
      <c r="A234" s="147" t="s">
        <v>1542</v>
      </c>
      <c r="B234" s="21" t="s">
        <v>213</v>
      </c>
      <c r="C234" s="10">
        <v>33616.861700000001</v>
      </c>
      <c r="D234" s="7" t="str">
        <f t="shared" si="36"/>
        <v>N/A</v>
      </c>
      <c r="E234" s="10">
        <v>32838.501918000002</v>
      </c>
      <c r="F234" s="7" t="str">
        <f t="shared" si="37"/>
        <v>N/A</v>
      </c>
      <c r="G234" s="10">
        <v>36313.800238999997</v>
      </c>
      <c r="H234" s="7" t="str">
        <f t="shared" si="38"/>
        <v>N/A</v>
      </c>
      <c r="I234" s="8">
        <v>-2.3199999999999998</v>
      </c>
      <c r="J234" s="8">
        <v>10.58</v>
      </c>
      <c r="K234" s="25" t="s">
        <v>734</v>
      </c>
      <c r="L234" s="85" t="str">
        <f t="shared" si="39"/>
        <v>Yes</v>
      </c>
    </row>
    <row r="235" spans="1:12" x14ac:dyDescent="0.25">
      <c r="A235" s="147" t="s">
        <v>1543</v>
      </c>
      <c r="B235" s="21" t="s">
        <v>213</v>
      </c>
      <c r="C235" s="10">
        <v>6240.1651376</v>
      </c>
      <c r="D235" s="7" t="str">
        <f t="shared" si="36"/>
        <v>N/A</v>
      </c>
      <c r="E235" s="10">
        <v>6133.6049045999998</v>
      </c>
      <c r="F235" s="7" t="str">
        <f t="shared" si="37"/>
        <v>N/A</v>
      </c>
      <c r="G235" s="10">
        <v>5207.9780514000004</v>
      </c>
      <c r="H235" s="7" t="str">
        <f t="shared" si="38"/>
        <v>N/A</v>
      </c>
      <c r="I235" s="8">
        <v>-1.71</v>
      </c>
      <c r="J235" s="8">
        <v>-15.1</v>
      </c>
      <c r="K235" s="25" t="s">
        <v>734</v>
      </c>
      <c r="L235" s="85" t="str">
        <f t="shared" si="39"/>
        <v>Yes</v>
      </c>
    </row>
    <row r="236" spans="1:12" x14ac:dyDescent="0.25">
      <c r="A236" s="147" t="s">
        <v>1544</v>
      </c>
      <c r="B236" s="21" t="s">
        <v>213</v>
      </c>
      <c r="C236" s="10">
        <v>1443.6464156</v>
      </c>
      <c r="D236" s="7" t="str">
        <f t="shared" si="36"/>
        <v>N/A</v>
      </c>
      <c r="E236" s="10">
        <v>1965.8639594000001</v>
      </c>
      <c r="F236" s="7" t="str">
        <f t="shared" si="37"/>
        <v>N/A</v>
      </c>
      <c r="G236" s="10">
        <v>2251.6533897999998</v>
      </c>
      <c r="H236" s="7" t="str">
        <f t="shared" si="38"/>
        <v>N/A</v>
      </c>
      <c r="I236" s="8">
        <v>36.17</v>
      </c>
      <c r="J236" s="8">
        <v>14.54</v>
      </c>
      <c r="K236" s="25" t="s">
        <v>734</v>
      </c>
      <c r="L236" s="85" t="str">
        <f t="shared" si="39"/>
        <v>Yes</v>
      </c>
    </row>
    <row r="237" spans="1:12" x14ac:dyDescent="0.25">
      <c r="A237" s="142" t="s">
        <v>1545</v>
      </c>
      <c r="B237" s="21" t="s">
        <v>213</v>
      </c>
      <c r="C237" s="7">
        <v>6.2737137332000001</v>
      </c>
      <c r="D237" s="7" t="str">
        <f t="shared" si="36"/>
        <v>N/A</v>
      </c>
      <c r="E237" s="7">
        <v>6.1598348822000002</v>
      </c>
      <c r="F237" s="7" t="str">
        <f t="shared" si="37"/>
        <v>N/A</v>
      </c>
      <c r="G237" s="7">
        <v>5.8571093136999997</v>
      </c>
      <c r="H237" s="7" t="str">
        <f t="shared" si="38"/>
        <v>N/A</v>
      </c>
      <c r="I237" s="8">
        <v>-1.82</v>
      </c>
      <c r="J237" s="8">
        <v>-4.91</v>
      </c>
      <c r="K237" s="25" t="s">
        <v>734</v>
      </c>
      <c r="L237" s="85" t="str">
        <f t="shared" si="39"/>
        <v>Yes</v>
      </c>
    </row>
    <row r="238" spans="1:12" x14ac:dyDescent="0.25">
      <c r="A238" s="146" t="s">
        <v>1546</v>
      </c>
      <c r="B238" s="21" t="s">
        <v>213</v>
      </c>
      <c r="C238" s="7">
        <v>27.253801592999999</v>
      </c>
      <c r="D238" s="7" t="str">
        <f t="shared" si="36"/>
        <v>N/A</v>
      </c>
      <c r="E238" s="7">
        <v>28.156102671999999</v>
      </c>
      <c r="F238" s="7" t="str">
        <f t="shared" si="37"/>
        <v>N/A</v>
      </c>
      <c r="G238" s="7">
        <v>27.398192244000001</v>
      </c>
      <c r="H238" s="7" t="str">
        <f t="shared" si="38"/>
        <v>N/A</v>
      </c>
      <c r="I238" s="8">
        <v>3.3109999999999999</v>
      </c>
      <c r="J238" s="8">
        <v>-2.69</v>
      </c>
      <c r="K238" s="25" t="s">
        <v>734</v>
      </c>
      <c r="L238" s="85" t="str">
        <f t="shared" si="39"/>
        <v>Yes</v>
      </c>
    </row>
    <row r="239" spans="1:12" x14ac:dyDescent="0.25">
      <c r="A239" s="146" t="s">
        <v>1547</v>
      </c>
      <c r="B239" s="21" t="s">
        <v>213</v>
      </c>
      <c r="C239" s="7">
        <v>23.505602659000001</v>
      </c>
      <c r="D239" s="7" t="str">
        <f t="shared" si="36"/>
        <v>N/A</v>
      </c>
      <c r="E239" s="7">
        <v>24.112569364999999</v>
      </c>
      <c r="F239" s="7" t="str">
        <f t="shared" si="37"/>
        <v>N/A</v>
      </c>
      <c r="G239" s="7">
        <v>24.35133897</v>
      </c>
      <c r="H239" s="7" t="str">
        <f t="shared" si="38"/>
        <v>N/A</v>
      </c>
      <c r="I239" s="8">
        <v>2.5819999999999999</v>
      </c>
      <c r="J239" s="8">
        <v>0.99019999999999997</v>
      </c>
      <c r="K239" s="25" t="s">
        <v>734</v>
      </c>
      <c r="L239" s="85" t="str">
        <f t="shared" si="39"/>
        <v>Yes</v>
      </c>
    </row>
    <row r="240" spans="1:12" x14ac:dyDescent="0.25">
      <c r="A240" s="146" t="s">
        <v>1548</v>
      </c>
      <c r="B240" s="21" t="s">
        <v>213</v>
      </c>
      <c r="C240" s="7">
        <v>2.5806833484</v>
      </c>
      <c r="D240" s="7" t="str">
        <f t="shared" si="36"/>
        <v>N/A</v>
      </c>
      <c r="E240" s="7">
        <v>2.5965756332000001</v>
      </c>
      <c r="F240" s="7" t="str">
        <f t="shared" si="37"/>
        <v>N/A</v>
      </c>
      <c r="G240" s="7">
        <v>2.4724038436</v>
      </c>
      <c r="H240" s="7" t="str">
        <f t="shared" si="38"/>
        <v>N/A</v>
      </c>
      <c r="I240" s="8">
        <v>0.61580000000000001</v>
      </c>
      <c r="J240" s="8">
        <v>-4.78</v>
      </c>
      <c r="K240" s="25" t="s">
        <v>734</v>
      </c>
      <c r="L240" s="85" t="str">
        <f t="shared" si="39"/>
        <v>Yes</v>
      </c>
    </row>
    <row r="241" spans="1:12" x14ac:dyDescent="0.25">
      <c r="A241" s="146" t="s">
        <v>1549</v>
      </c>
      <c r="B241" s="21" t="s">
        <v>213</v>
      </c>
      <c r="C241" s="7">
        <v>1.1009886154999999</v>
      </c>
      <c r="D241" s="7" t="str">
        <f t="shared" si="36"/>
        <v>N/A</v>
      </c>
      <c r="E241" s="7">
        <v>1.1984717964</v>
      </c>
      <c r="F241" s="7" t="str">
        <f t="shared" si="37"/>
        <v>N/A</v>
      </c>
      <c r="G241" s="7">
        <v>1.3186862309</v>
      </c>
      <c r="H241" s="7" t="str">
        <f t="shared" si="38"/>
        <v>N/A</v>
      </c>
      <c r="I241" s="8">
        <v>8.8539999999999992</v>
      </c>
      <c r="J241" s="8">
        <v>10.029999999999999</v>
      </c>
      <c r="K241" s="25" t="s">
        <v>734</v>
      </c>
      <c r="L241" s="85" t="str">
        <f t="shared" si="39"/>
        <v>Yes</v>
      </c>
    </row>
    <row r="242" spans="1:12" x14ac:dyDescent="0.25">
      <c r="A242" s="116" t="s">
        <v>1374</v>
      </c>
      <c r="B242" s="21" t="s">
        <v>213</v>
      </c>
      <c r="C242" s="10">
        <v>224744485</v>
      </c>
      <c r="D242" s="7" t="str">
        <f t="shared" si="36"/>
        <v>N/A</v>
      </c>
      <c r="E242" s="10">
        <v>206875165</v>
      </c>
      <c r="F242" s="7" t="str">
        <f t="shared" si="37"/>
        <v>N/A</v>
      </c>
      <c r="G242" s="10">
        <v>237054807</v>
      </c>
      <c r="H242" s="7" t="str">
        <f t="shared" si="38"/>
        <v>N/A</v>
      </c>
      <c r="I242" s="8">
        <v>-7.95</v>
      </c>
      <c r="J242" s="8">
        <v>14.59</v>
      </c>
      <c r="K242" s="25" t="s">
        <v>734</v>
      </c>
      <c r="L242" s="85" t="str">
        <f t="shared" si="39"/>
        <v>Yes</v>
      </c>
    </row>
    <row r="243" spans="1:12" x14ac:dyDescent="0.25">
      <c r="A243" s="116" t="s">
        <v>1550</v>
      </c>
      <c r="B243" s="21" t="s">
        <v>213</v>
      </c>
      <c r="C243" s="1">
        <v>6687</v>
      </c>
      <c r="D243" s="1" t="str">
        <f t="shared" si="36"/>
        <v>N/A</v>
      </c>
      <c r="E243" s="1">
        <v>7158</v>
      </c>
      <c r="F243" s="1" t="str">
        <f t="shared" si="37"/>
        <v>N/A</v>
      </c>
      <c r="G243" s="1">
        <v>7351</v>
      </c>
      <c r="H243" s="7" t="str">
        <f t="shared" si="38"/>
        <v>N/A</v>
      </c>
      <c r="I243" s="8">
        <v>7.0439999999999996</v>
      </c>
      <c r="J243" s="8">
        <v>2.6960000000000002</v>
      </c>
      <c r="K243" s="25" t="s">
        <v>734</v>
      </c>
      <c r="L243" s="85" t="str">
        <f t="shared" si="39"/>
        <v>Yes</v>
      </c>
    </row>
    <row r="244" spans="1:12" ht="25" x14ac:dyDescent="0.25">
      <c r="A244" s="116" t="s">
        <v>1551</v>
      </c>
      <c r="B244" s="21" t="s">
        <v>213</v>
      </c>
      <c r="C244" s="10">
        <v>33609.164796999998</v>
      </c>
      <c r="D244" s="7" t="str">
        <f t="shared" si="36"/>
        <v>N/A</v>
      </c>
      <c r="E244" s="10">
        <v>28901.252444999998</v>
      </c>
      <c r="F244" s="7" t="str">
        <f t="shared" si="37"/>
        <v>N/A</v>
      </c>
      <c r="G244" s="10">
        <v>32247.967215000001</v>
      </c>
      <c r="H244" s="7" t="str">
        <f t="shared" si="38"/>
        <v>N/A</v>
      </c>
      <c r="I244" s="8">
        <v>-14</v>
      </c>
      <c r="J244" s="8">
        <v>11.58</v>
      </c>
      <c r="K244" s="25" t="s">
        <v>734</v>
      </c>
      <c r="L244" s="85" t="str">
        <f t="shared" si="39"/>
        <v>Yes</v>
      </c>
    </row>
    <row r="245" spans="1:12" ht="25" x14ac:dyDescent="0.25">
      <c r="A245" s="147" t="s">
        <v>1552</v>
      </c>
      <c r="B245" s="21" t="s">
        <v>213</v>
      </c>
      <c r="C245" s="10">
        <v>18313.298534000001</v>
      </c>
      <c r="D245" s="7" t="str">
        <f t="shared" si="36"/>
        <v>N/A</v>
      </c>
      <c r="E245" s="10">
        <v>12379.051034</v>
      </c>
      <c r="F245" s="7" t="str">
        <f t="shared" si="37"/>
        <v>N/A</v>
      </c>
      <c r="G245" s="10">
        <v>11811.24072</v>
      </c>
      <c r="H245" s="7" t="str">
        <f t="shared" si="38"/>
        <v>N/A</v>
      </c>
      <c r="I245" s="8">
        <v>-32.4</v>
      </c>
      <c r="J245" s="8">
        <v>-4.59</v>
      </c>
      <c r="K245" s="25" t="s">
        <v>734</v>
      </c>
      <c r="L245" s="85" t="str">
        <f t="shared" si="39"/>
        <v>Yes</v>
      </c>
    </row>
    <row r="246" spans="1:12" ht="25" x14ac:dyDescent="0.25">
      <c r="A246" s="147" t="s">
        <v>1553</v>
      </c>
      <c r="B246" s="21" t="s">
        <v>213</v>
      </c>
      <c r="C246" s="10">
        <v>46312.359637000001</v>
      </c>
      <c r="D246" s="7" t="str">
        <f t="shared" si="36"/>
        <v>N/A</v>
      </c>
      <c r="E246" s="10">
        <v>42921.437549000002</v>
      </c>
      <c r="F246" s="7" t="str">
        <f t="shared" si="37"/>
        <v>N/A</v>
      </c>
      <c r="G246" s="10">
        <v>46068.190388000003</v>
      </c>
      <c r="H246" s="7" t="str">
        <f t="shared" si="38"/>
        <v>N/A</v>
      </c>
      <c r="I246" s="8">
        <v>-7.32</v>
      </c>
      <c r="J246" s="8">
        <v>7.3310000000000004</v>
      </c>
      <c r="K246" s="25" t="s">
        <v>734</v>
      </c>
      <c r="L246" s="85" t="str">
        <f t="shared" si="39"/>
        <v>Yes</v>
      </c>
    </row>
    <row r="247" spans="1:12" ht="25" x14ac:dyDescent="0.25">
      <c r="A247" s="147" t="s">
        <v>1554</v>
      </c>
      <c r="B247" s="21" t="s">
        <v>213</v>
      </c>
      <c r="C247" s="10">
        <v>22992.248485</v>
      </c>
      <c r="D247" s="7" t="str">
        <f t="shared" si="36"/>
        <v>N/A</v>
      </c>
      <c r="E247" s="10">
        <v>21413.989582999999</v>
      </c>
      <c r="F247" s="7" t="str">
        <f t="shared" si="37"/>
        <v>N/A</v>
      </c>
      <c r="G247" s="10">
        <v>21580.628712999998</v>
      </c>
      <c r="H247" s="7" t="str">
        <f t="shared" si="38"/>
        <v>N/A</v>
      </c>
      <c r="I247" s="8">
        <v>-6.86</v>
      </c>
      <c r="J247" s="8">
        <v>0.7782</v>
      </c>
      <c r="K247" s="25" t="s">
        <v>734</v>
      </c>
      <c r="L247" s="85" t="str">
        <f t="shared" si="39"/>
        <v>Yes</v>
      </c>
    </row>
    <row r="248" spans="1:12" ht="25" x14ac:dyDescent="0.25">
      <c r="A248" s="147" t="s">
        <v>1555</v>
      </c>
      <c r="B248" s="21" t="s">
        <v>213</v>
      </c>
      <c r="C248" s="10">
        <v>3020.2380951999999</v>
      </c>
      <c r="D248" s="7" t="str">
        <f t="shared" si="36"/>
        <v>N/A</v>
      </c>
      <c r="E248" s="10">
        <v>10218.960784000001</v>
      </c>
      <c r="F248" s="7" t="str">
        <f t="shared" si="37"/>
        <v>N/A</v>
      </c>
      <c r="G248" s="10">
        <v>11811.595960000001</v>
      </c>
      <c r="H248" s="7" t="str">
        <f t="shared" si="38"/>
        <v>N/A</v>
      </c>
      <c r="I248" s="8">
        <v>238.3</v>
      </c>
      <c r="J248" s="8">
        <v>15.59</v>
      </c>
      <c r="K248" s="25" t="s">
        <v>734</v>
      </c>
      <c r="L248" s="85" t="str">
        <f t="shared" si="39"/>
        <v>Yes</v>
      </c>
    </row>
    <row r="249" spans="1:12" ht="25" x14ac:dyDescent="0.25">
      <c r="A249" s="142" t="s">
        <v>1556</v>
      </c>
      <c r="B249" s="21" t="s">
        <v>213</v>
      </c>
      <c r="C249" s="7">
        <v>3.7811918642000002</v>
      </c>
      <c r="D249" s="7" t="str">
        <f t="shared" si="36"/>
        <v>N/A</v>
      </c>
      <c r="E249" s="7">
        <v>3.8274390700000001</v>
      </c>
      <c r="F249" s="7" t="str">
        <f t="shared" si="37"/>
        <v>N/A</v>
      </c>
      <c r="G249" s="7">
        <v>3.6724335180000001</v>
      </c>
      <c r="H249" s="7" t="str">
        <f t="shared" si="38"/>
        <v>N/A</v>
      </c>
      <c r="I249" s="8">
        <v>1.2230000000000001</v>
      </c>
      <c r="J249" s="8">
        <v>-4.05</v>
      </c>
      <c r="K249" s="25" t="s">
        <v>734</v>
      </c>
      <c r="L249" s="85" t="str">
        <f t="shared" si="39"/>
        <v>Yes</v>
      </c>
    </row>
    <row r="250" spans="1:12" ht="25" x14ac:dyDescent="0.25">
      <c r="A250" s="146" t="s">
        <v>1557</v>
      </c>
      <c r="B250" s="21" t="s">
        <v>213</v>
      </c>
      <c r="C250" s="7">
        <v>25.923244025999999</v>
      </c>
      <c r="D250" s="7" t="str">
        <f t="shared" si="36"/>
        <v>N/A</v>
      </c>
      <c r="E250" s="7">
        <v>27.029858565000001</v>
      </c>
      <c r="F250" s="7" t="str">
        <f t="shared" si="37"/>
        <v>N/A</v>
      </c>
      <c r="G250" s="7">
        <v>26.445718728999999</v>
      </c>
      <c r="H250" s="7" t="str">
        <f t="shared" si="38"/>
        <v>N/A</v>
      </c>
      <c r="I250" s="8">
        <v>4.2690000000000001</v>
      </c>
      <c r="J250" s="8">
        <v>-2.16</v>
      </c>
      <c r="K250" s="25" t="s">
        <v>734</v>
      </c>
      <c r="L250" s="85" t="str">
        <f t="shared" si="39"/>
        <v>Yes</v>
      </c>
    </row>
    <row r="251" spans="1:12" ht="25" x14ac:dyDescent="0.25">
      <c r="A251" s="146" t="s">
        <v>1558</v>
      </c>
      <c r="B251" s="21" t="s">
        <v>213</v>
      </c>
      <c r="C251" s="7">
        <v>15.495718119999999</v>
      </c>
      <c r="D251" s="7" t="str">
        <f t="shared" si="36"/>
        <v>N/A</v>
      </c>
      <c r="E251" s="7">
        <v>16.819342904999999</v>
      </c>
      <c r="F251" s="7" t="str">
        <f t="shared" si="37"/>
        <v>N/A</v>
      </c>
      <c r="G251" s="7">
        <v>18.025071841999999</v>
      </c>
      <c r="H251" s="7" t="str">
        <f t="shared" si="38"/>
        <v>N/A</v>
      </c>
      <c r="I251" s="8">
        <v>8.5419999999999998</v>
      </c>
      <c r="J251" s="8">
        <v>7.1689999999999996</v>
      </c>
      <c r="K251" s="25" t="s">
        <v>734</v>
      </c>
      <c r="L251" s="85" t="str">
        <f t="shared" si="39"/>
        <v>Yes</v>
      </c>
    </row>
    <row r="252" spans="1:12" ht="25" x14ac:dyDescent="0.25">
      <c r="A252" s="146" t="s">
        <v>1559</v>
      </c>
      <c r="B252" s="21" t="s">
        <v>213</v>
      </c>
      <c r="C252" s="7">
        <v>0.24415868830000001</v>
      </c>
      <c r="D252" s="7" t="str">
        <f t="shared" si="36"/>
        <v>N/A</v>
      </c>
      <c r="E252" s="7">
        <v>0.27168529790000001</v>
      </c>
      <c r="F252" s="7" t="str">
        <f t="shared" si="37"/>
        <v>N/A</v>
      </c>
      <c r="G252" s="7">
        <v>0.26735844559999999</v>
      </c>
      <c r="H252" s="7" t="str">
        <f t="shared" si="38"/>
        <v>N/A</v>
      </c>
      <c r="I252" s="8">
        <v>11.27</v>
      </c>
      <c r="J252" s="8">
        <v>-1.59</v>
      </c>
      <c r="K252" s="25" t="s">
        <v>734</v>
      </c>
      <c r="L252" s="85" t="str">
        <f t="shared" si="39"/>
        <v>Yes</v>
      </c>
    </row>
    <row r="253" spans="1:12" ht="25" x14ac:dyDescent="0.25">
      <c r="A253" s="148" t="s">
        <v>1560</v>
      </c>
      <c r="B253" s="93" t="s">
        <v>213</v>
      </c>
      <c r="C253" s="124">
        <v>2.80932697E-2</v>
      </c>
      <c r="D253" s="124" t="str">
        <f t="shared" si="36"/>
        <v>N/A</v>
      </c>
      <c r="E253" s="124">
        <v>6.2052854400000003E-2</v>
      </c>
      <c r="F253" s="124" t="str">
        <f t="shared" si="37"/>
        <v>N/A</v>
      </c>
      <c r="G253" s="124">
        <v>0.11063553969999999</v>
      </c>
      <c r="H253" s="124" t="str">
        <f t="shared" si="38"/>
        <v>N/A</v>
      </c>
      <c r="I253" s="125">
        <v>120.9</v>
      </c>
      <c r="J253" s="125">
        <v>78.290000000000006</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18579</v>
      </c>
      <c r="D7" s="18" t="str">
        <f>IF($B7="N/A","N/A",IF(C7&gt;15,"No",IF(C7&lt;-15,"No","Yes")))</f>
        <v>N/A</v>
      </c>
      <c r="E7" s="17">
        <v>18394</v>
      </c>
      <c r="F7" s="18" t="str">
        <f>IF($B7="N/A","N/A",IF(E7&gt;15,"No",IF(E7&lt;-15,"No","Yes")))</f>
        <v>N/A</v>
      </c>
      <c r="G7" s="17">
        <v>18800</v>
      </c>
      <c r="H7" s="18" t="str">
        <f>IF($B7="N/A","N/A",IF(G7&gt;15,"No",IF(G7&lt;-15,"No","Yes")))</f>
        <v>N/A</v>
      </c>
      <c r="I7" s="19">
        <v>-0.996</v>
      </c>
      <c r="J7" s="19">
        <v>2.2069999999999999</v>
      </c>
      <c r="K7" s="86" t="str">
        <f t="shared" ref="K7:K24" si="0">IF(J7="Div by 0", "N/A", IF(J7="N/A","N/A", IF(J7&gt;30, "No", IF(J7&lt;-30, "No", "Yes"))))</f>
        <v>Yes</v>
      </c>
    </row>
    <row r="8" spans="1:12"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2"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2"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38.489361701999997</v>
      </c>
      <c r="H12" s="5" t="str">
        <f t="shared" ref="H12:H13" si="3">IF($B12="N/A","N/A",IF(G12&gt;100,"No",IF(G12&lt;95,"No","Yes")))</f>
        <v>N/A</v>
      </c>
      <c r="I12" s="6" t="s">
        <v>1750</v>
      </c>
      <c r="J12" s="6" t="s">
        <v>1750</v>
      </c>
      <c r="K12" s="85" t="str">
        <f t="shared" si="0"/>
        <v>N/A</v>
      </c>
    </row>
    <row r="13" spans="1:12" x14ac:dyDescent="0.25">
      <c r="A13" s="82" t="s">
        <v>813</v>
      </c>
      <c r="B13" s="21" t="s">
        <v>214</v>
      </c>
      <c r="C13" s="5">
        <v>96.011626028999999</v>
      </c>
      <c r="D13" s="5" t="str">
        <f t="shared" si="1"/>
        <v>Yes</v>
      </c>
      <c r="E13" s="5">
        <v>97.091442861999994</v>
      </c>
      <c r="F13" s="5" t="str">
        <f t="shared" si="2"/>
        <v>Yes</v>
      </c>
      <c r="G13" s="5">
        <v>97.526595744999995</v>
      </c>
      <c r="H13" s="5" t="str">
        <f t="shared" si="3"/>
        <v>Yes</v>
      </c>
      <c r="I13" s="6">
        <v>1.125</v>
      </c>
      <c r="J13" s="6">
        <v>0.44819999999999999</v>
      </c>
      <c r="K13" s="85" t="str">
        <f t="shared" si="0"/>
        <v>Yes</v>
      </c>
    </row>
    <row r="14" spans="1:12" x14ac:dyDescent="0.25">
      <c r="A14" s="83" t="s">
        <v>305</v>
      </c>
      <c r="B14" s="21" t="s">
        <v>213</v>
      </c>
      <c r="C14" s="22">
        <v>18579</v>
      </c>
      <c r="D14" s="5" t="str">
        <f>IF($B14="N/A","N/A",IF(C14&gt;15,"No",IF(C14&lt;-15,"No","Yes")))</f>
        <v>N/A</v>
      </c>
      <c r="E14" s="22">
        <v>18394</v>
      </c>
      <c r="F14" s="5" t="str">
        <f>IF($B14="N/A","N/A",IF(E14&gt;15,"No",IF(E14&lt;-15,"No","Yes")))</f>
        <v>N/A</v>
      </c>
      <c r="G14" s="22">
        <v>18800</v>
      </c>
      <c r="H14" s="5" t="str">
        <f>IF($B14="N/A","N/A",IF(G14&gt;15,"No",IF(G14&lt;-15,"No","Yes")))</f>
        <v>N/A</v>
      </c>
      <c r="I14" s="6">
        <v>-0.996</v>
      </c>
      <c r="J14" s="6">
        <v>2.2069999999999999</v>
      </c>
      <c r="K14" s="85" t="str">
        <f t="shared" si="0"/>
        <v>Yes</v>
      </c>
    </row>
    <row r="15" spans="1:12" x14ac:dyDescent="0.25">
      <c r="A15" s="82" t="s">
        <v>432</v>
      </c>
      <c r="B15" s="21" t="s">
        <v>215</v>
      </c>
      <c r="C15" s="5">
        <v>22.848377200000002</v>
      </c>
      <c r="D15" s="5" t="str">
        <f>IF($B15="N/A","N/A",IF(C15&gt;20,"No",IF(C15&lt;5,"No","Yes")))</f>
        <v>No</v>
      </c>
      <c r="E15" s="5">
        <v>23.023812113000002</v>
      </c>
      <c r="F15" s="5" t="str">
        <f>IF($B15="N/A","N/A",IF(E15&gt;20,"No",IF(E15&lt;5,"No","Yes")))</f>
        <v>No</v>
      </c>
      <c r="G15" s="5">
        <v>23.978723404</v>
      </c>
      <c r="H15" s="5" t="str">
        <f>IF($B15="N/A","N/A",IF(G15&gt;20,"No",IF(G15&lt;5,"No","Yes")))</f>
        <v>No</v>
      </c>
      <c r="I15" s="6">
        <v>0.76780000000000004</v>
      </c>
      <c r="J15" s="6">
        <v>4.1470000000000002</v>
      </c>
      <c r="K15" s="85" t="str">
        <f t="shared" si="0"/>
        <v>Yes</v>
      </c>
    </row>
    <row r="16" spans="1:12" x14ac:dyDescent="0.25">
      <c r="A16" s="82" t="s">
        <v>433</v>
      </c>
      <c r="B16" s="21" t="s">
        <v>213</v>
      </c>
      <c r="C16" s="5">
        <v>77.151622799999998</v>
      </c>
      <c r="D16" s="5" t="str">
        <f>IF($B16="N/A","N/A",IF(C16&gt;15,"No",IF(C16&lt;-15,"No","Yes")))</f>
        <v>N/A</v>
      </c>
      <c r="E16" s="5">
        <v>76.976187886999995</v>
      </c>
      <c r="F16" s="5" t="str">
        <f>IF($B16="N/A","N/A",IF(E16&gt;15,"No",IF(E16&lt;-15,"No","Yes")))</f>
        <v>N/A</v>
      </c>
      <c r="G16" s="5">
        <v>76.021276596000007</v>
      </c>
      <c r="H16" s="5" t="str">
        <f>IF($B16="N/A","N/A",IF(G16&gt;15,"No",IF(G16&lt;-15,"No","Yes")))</f>
        <v>N/A</v>
      </c>
      <c r="I16" s="6">
        <v>-0.22700000000000001</v>
      </c>
      <c r="J16" s="6">
        <v>-1.24</v>
      </c>
      <c r="K16" s="85" t="str">
        <f t="shared" si="0"/>
        <v>Yes</v>
      </c>
    </row>
    <row r="17" spans="1:11" x14ac:dyDescent="0.25">
      <c r="A17" s="82" t="s">
        <v>434</v>
      </c>
      <c r="B17" s="21" t="s">
        <v>213</v>
      </c>
      <c r="C17" s="5">
        <v>1.8084934604</v>
      </c>
      <c r="D17" s="5" t="str">
        <f>IF($B17="N/A","N/A",IF(C17&gt;15,"No",IF(C17&lt;-15,"No","Yes")))</f>
        <v>N/A</v>
      </c>
      <c r="E17" s="5">
        <v>0.47841687510000003</v>
      </c>
      <c r="F17" s="5" t="str">
        <f>IF($B17="N/A","N/A",IF(E17&gt;15,"No",IF(E17&lt;-15,"No","Yes")))</f>
        <v>N/A</v>
      </c>
      <c r="G17" s="5">
        <v>1.4468085105999999</v>
      </c>
      <c r="H17" s="5" t="str">
        <f>IF($B17="N/A","N/A",IF(G17&gt;15,"No",IF(G17&lt;-15,"No","Yes")))</f>
        <v>N/A</v>
      </c>
      <c r="I17" s="6">
        <v>-73.5</v>
      </c>
      <c r="J17" s="6">
        <v>202.4</v>
      </c>
      <c r="K17" s="85" t="str">
        <f t="shared" si="0"/>
        <v>No</v>
      </c>
    </row>
    <row r="18" spans="1:11" x14ac:dyDescent="0.25">
      <c r="A18" s="82" t="s">
        <v>814</v>
      </c>
      <c r="B18" s="21" t="s">
        <v>213</v>
      </c>
      <c r="C18" s="51">
        <v>19940.788690000001</v>
      </c>
      <c r="D18" s="5" t="str">
        <f>IF($B18="N/A","N/A",IF(C18&gt;15,"No",IF(C18&lt;-15,"No","Yes")))</f>
        <v>N/A</v>
      </c>
      <c r="E18" s="51">
        <v>23706.409091000001</v>
      </c>
      <c r="F18" s="5" t="str">
        <f>IF($B18="N/A","N/A",IF(E18&gt;15,"No",IF(E18&lt;-15,"No","Yes")))</f>
        <v>N/A</v>
      </c>
      <c r="G18" s="51">
        <v>7471.2426470999999</v>
      </c>
      <c r="H18" s="5" t="str">
        <f>IF($B18="N/A","N/A",IF(G18&gt;15,"No",IF(G18&lt;-15,"No","Yes")))</f>
        <v>N/A</v>
      </c>
      <c r="I18" s="6">
        <v>18.88</v>
      </c>
      <c r="J18" s="6">
        <v>-68.5</v>
      </c>
      <c r="K18" s="85" t="str">
        <f t="shared" si="0"/>
        <v>No</v>
      </c>
    </row>
    <row r="19" spans="1:11" x14ac:dyDescent="0.25">
      <c r="A19" s="84" t="s">
        <v>306</v>
      </c>
      <c r="B19" s="21" t="s">
        <v>213</v>
      </c>
      <c r="C19" s="22">
        <v>173</v>
      </c>
      <c r="D19" s="21" t="s">
        <v>213</v>
      </c>
      <c r="E19" s="22">
        <v>75</v>
      </c>
      <c r="F19" s="21" t="s">
        <v>213</v>
      </c>
      <c r="G19" s="22">
        <v>57</v>
      </c>
      <c r="H19" s="5" t="str">
        <f>IF($B19="N/A","N/A",IF(G19&gt;15,"No",IF(G19&lt;-15,"No","Yes")))</f>
        <v>N/A</v>
      </c>
      <c r="I19" s="6">
        <v>-56.6</v>
      </c>
      <c r="J19" s="6">
        <v>-24</v>
      </c>
      <c r="K19" s="85" t="str">
        <f t="shared" si="0"/>
        <v>Yes</v>
      </c>
    </row>
    <row r="20" spans="1:11" x14ac:dyDescent="0.25">
      <c r="A20" s="84" t="s">
        <v>346</v>
      </c>
      <c r="B20" s="21" t="s">
        <v>213</v>
      </c>
      <c r="C20" s="4">
        <v>0.93115883519999998</v>
      </c>
      <c r="D20" s="21" t="s">
        <v>213</v>
      </c>
      <c r="E20" s="4">
        <v>0.40774165489999997</v>
      </c>
      <c r="F20" s="21" t="s">
        <v>213</v>
      </c>
      <c r="G20" s="4">
        <v>0.30319148940000001</v>
      </c>
      <c r="H20" s="5" t="str">
        <f>IF($B20="N/A","N/A",IF(G20&gt;15,"No",IF(G20&lt;-15,"No","Yes")))</f>
        <v>N/A</v>
      </c>
      <c r="I20" s="6">
        <v>-56.2</v>
      </c>
      <c r="J20" s="6">
        <v>-25.6</v>
      </c>
      <c r="K20" s="85" t="str">
        <f t="shared" si="0"/>
        <v>Yes</v>
      </c>
    </row>
    <row r="21" spans="1:11" ht="25" x14ac:dyDescent="0.25">
      <c r="A21" s="84" t="s">
        <v>815</v>
      </c>
      <c r="B21" s="21" t="s">
        <v>213</v>
      </c>
      <c r="C21" s="23">
        <v>8929.0578034999999</v>
      </c>
      <c r="D21" s="5" t="str">
        <f>IF($B21="N/A","N/A",IF(C21&gt;60,"No",IF(C21&lt;15,"No","Yes")))</f>
        <v>N/A</v>
      </c>
      <c r="E21" s="23">
        <v>6066.4133333</v>
      </c>
      <c r="F21" s="5" t="str">
        <f>IF($B21="N/A","N/A",IF(E21&gt;60,"No",IF(E21&lt;15,"No","Yes")))</f>
        <v>N/A</v>
      </c>
      <c r="G21" s="23">
        <v>5637.7543859999996</v>
      </c>
      <c r="H21" s="5" t="str">
        <f>IF($B21="N/A","N/A",IF(G21&gt;60,"No",IF(G21&lt;15,"No","Yes")))</f>
        <v>N/A</v>
      </c>
      <c r="I21" s="6">
        <v>-32.1</v>
      </c>
      <c r="J21" s="6">
        <v>-7.07</v>
      </c>
      <c r="K21" s="85" t="str">
        <f t="shared" si="0"/>
        <v>Yes</v>
      </c>
    </row>
    <row r="22" spans="1:11" x14ac:dyDescent="0.25">
      <c r="A22" s="84" t="s">
        <v>816</v>
      </c>
      <c r="B22" s="21" t="s">
        <v>217</v>
      </c>
      <c r="C22" s="22">
        <v>0</v>
      </c>
      <c r="D22" s="5" t="str">
        <f>IF($B22="N/A","N/A",IF(C22="N/A","N/A",IF(C22=0,"Yes","No")))</f>
        <v>Yes</v>
      </c>
      <c r="E22" s="22">
        <v>11</v>
      </c>
      <c r="F22" s="5" t="str">
        <f>IF($B22="N/A","N/A",IF(E22="N/A","N/A",IF(E22=0,"Yes","No")))</f>
        <v>No</v>
      </c>
      <c r="G22" s="22">
        <v>11</v>
      </c>
      <c r="H22" s="5" t="str">
        <f>IF($B22="N/A","N/A",IF(G22=0,"Yes","No"))</f>
        <v>No</v>
      </c>
      <c r="I22" s="6" t="s">
        <v>1750</v>
      </c>
      <c r="J22" s="6">
        <v>-50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14334</v>
      </c>
      <c r="D6" s="5" t="str">
        <f>IF($B6="N/A","N/A",IF(C6&gt;15,"No",IF(C6&lt;-15,"No","Yes")))</f>
        <v>N/A</v>
      </c>
      <c r="E6" s="22">
        <v>14159</v>
      </c>
      <c r="F6" s="5" t="str">
        <f>IF($B6="N/A","N/A",IF(E6&gt;15,"No",IF(E6&lt;-15,"No","Yes")))</f>
        <v>N/A</v>
      </c>
      <c r="G6" s="22">
        <v>14292</v>
      </c>
      <c r="H6" s="5" t="str">
        <f>IF($B6="N/A","N/A",IF(G6&gt;15,"No",IF(G6&lt;-15,"No","Yes")))</f>
        <v>N/A</v>
      </c>
      <c r="I6" s="6">
        <v>-1.22</v>
      </c>
      <c r="J6" s="6">
        <v>0.93930000000000002</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8949.2577089000006</v>
      </c>
      <c r="D9" s="5" t="str">
        <f>IF($B9="N/A","N/A",IF(C9&gt;7000,"No",IF(C9&lt;2000,"No","Yes")))</f>
        <v>No</v>
      </c>
      <c r="E9" s="51">
        <v>9987.4590012999997</v>
      </c>
      <c r="F9" s="5" t="str">
        <f>IF($B9="N/A","N/A",IF(E9&gt;7000,"No",IF(E9&lt;2000,"No","Yes")))</f>
        <v>No</v>
      </c>
      <c r="G9" s="51">
        <v>9912.3186397999998</v>
      </c>
      <c r="H9" s="5" t="str">
        <f>IF($B9="N/A","N/A",IF(G9&gt;7000,"No",IF(G9&lt;2000,"No","Yes")))</f>
        <v>No</v>
      </c>
      <c r="I9" s="6">
        <v>11.6</v>
      </c>
      <c r="J9" s="6">
        <v>-0.752</v>
      </c>
      <c r="K9" s="85" t="str">
        <f t="shared" si="0"/>
        <v>Yes</v>
      </c>
    </row>
    <row r="10" spans="1:11" x14ac:dyDescent="0.25">
      <c r="A10" s="81" t="s">
        <v>820</v>
      </c>
      <c r="B10" s="21" t="s">
        <v>213</v>
      </c>
      <c r="C10" s="51">
        <v>1035.3402744</v>
      </c>
      <c r="D10" s="5" t="str">
        <f>IF($B10="N/A","N/A",IF(C10&gt;15,"No",IF(C10&lt;-15,"No","Yes")))</f>
        <v>N/A</v>
      </c>
      <c r="E10" s="51">
        <v>1232.3738278999999</v>
      </c>
      <c r="F10" s="5" t="str">
        <f>IF($B10="N/A","N/A",IF(E10&gt;15,"No",IF(E10&lt;-15,"No","Yes")))</f>
        <v>N/A</v>
      </c>
      <c r="G10" s="51">
        <v>1492.3724116000001</v>
      </c>
      <c r="H10" s="5" t="str">
        <f>IF($B10="N/A","N/A",IF(G10&gt;15,"No",IF(G10&lt;-15,"No","Yes")))</f>
        <v>N/A</v>
      </c>
      <c r="I10" s="6">
        <v>19.03</v>
      </c>
      <c r="J10" s="6">
        <v>21.1</v>
      </c>
      <c r="K10" s="85" t="str">
        <f t="shared" si="0"/>
        <v>Yes</v>
      </c>
    </row>
    <row r="11" spans="1:11" x14ac:dyDescent="0.25">
      <c r="A11" s="81" t="s">
        <v>309</v>
      </c>
      <c r="B11" s="21" t="s">
        <v>219</v>
      </c>
      <c r="C11" s="5">
        <v>1.0952978930999999</v>
      </c>
      <c r="D11" s="5" t="str">
        <f>IF($B11="N/A","N/A",IF(C11&gt;10,"No",IF(C11&lt;=0,"No","Yes")))</f>
        <v>Yes</v>
      </c>
      <c r="E11" s="5">
        <v>1.3772159050999999</v>
      </c>
      <c r="F11" s="5" t="str">
        <f>IF($B11="N/A","N/A",IF(E11&gt;10,"No",IF(E11&lt;=0,"No","Yes")))</f>
        <v>Yes</v>
      </c>
      <c r="G11" s="5">
        <v>1.2104673942999999</v>
      </c>
      <c r="H11" s="5" t="str">
        <f>IF($B11="N/A","N/A",IF(G11&gt;10,"No",IF(G11&lt;=0,"No","Yes")))</f>
        <v>Yes</v>
      </c>
      <c r="I11" s="6">
        <v>25.74</v>
      </c>
      <c r="J11" s="6">
        <v>-12.1</v>
      </c>
      <c r="K11" s="85" t="str">
        <f t="shared" si="0"/>
        <v>Yes</v>
      </c>
    </row>
    <row r="12" spans="1:11" x14ac:dyDescent="0.25">
      <c r="A12" s="81" t="s">
        <v>821</v>
      </c>
      <c r="B12" s="21" t="s">
        <v>213</v>
      </c>
      <c r="C12" s="51">
        <v>4035.2547771</v>
      </c>
      <c r="D12" s="5" t="str">
        <f>IF($B12="N/A","N/A",IF(C12&gt;15,"No",IF(C12&lt;-15,"No","Yes")))</f>
        <v>N/A</v>
      </c>
      <c r="E12" s="51">
        <v>5753.8153845999996</v>
      </c>
      <c r="F12" s="5" t="str">
        <f>IF($B12="N/A","N/A",IF(E12&gt;15,"No",IF(E12&lt;-15,"No","Yes")))</f>
        <v>N/A</v>
      </c>
      <c r="G12" s="51">
        <v>6356.2138728</v>
      </c>
      <c r="H12" s="5" t="str">
        <f>IF($B12="N/A","N/A",IF(G12&gt;15,"No",IF(G12&lt;-15,"No","Yes")))</f>
        <v>N/A</v>
      </c>
      <c r="I12" s="6">
        <v>42.59</v>
      </c>
      <c r="J12" s="6">
        <v>10.47</v>
      </c>
      <c r="K12" s="85" t="str">
        <f t="shared" si="0"/>
        <v>Yes</v>
      </c>
    </row>
    <row r="13" spans="1:11" x14ac:dyDescent="0.25">
      <c r="A13" s="81" t="s">
        <v>310</v>
      </c>
      <c r="B13" s="21" t="s">
        <v>214</v>
      </c>
      <c r="C13" s="4">
        <v>100</v>
      </c>
      <c r="D13" s="5" t="str">
        <f>IF($B13="N/A","N/A",IF(C13&gt;100,"No",IF(C13&lt;95,"No","Yes")))</f>
        <v>Yes</v>
      </c>
      <c r="E13" s="4">
        <v>100</v>
      </c>
      <c r="F13" s="5" t="str">
        <f>IF($B13="N/A","N/A",IF(E13&gt;100,"No",IF(E13&lt;95,"No","Yes")))</f>
        <v>Yes</v>
      </c>
      <c r="G13" s="4">
        <v>99.972012315000001</v>
      </c>
      <c r="H13" s="5" t="str">
        <f>IF($B13="N/A","N/A",IF(G13&gt;100,"No",IF(G13&lt;95,"No","Yes")))</f>
        <v>Yes</v>
      </c>
      <c r="I13" s="6">
        <v>0</v>
      </c>
      <c r="J13" s="6">
        <v>-2.8000000000000001E-2</v>
      </c>
      <c r="K13" s="85" t="str">
        <f t="shared" si="0"/>
        <v>Yes</v>
      </c>
    </row>
    <row r="14" spans="1:11" x14ac:dyDescent="0.25">
      <c r="A14" s="81" t="s">
        <v>822</v>
      </c>
      <c r="B14" s="21" t="s">
        <v>220</v>
      </c>
      <c r="C14" s="4">
        <v>1.0971117622</v>
      </c>
      <c r="D14" s="5" t="str">
        <f>IF($B14="N/A","N/A",IF(C14&gt;1,"Yes","No"))</f>
        <v>Yes</v>
      </c>
      <c r="E14" s="4">
        <v>1.1078465993</v>
      </c>
      <c r="F14" s="5" t="str">
        <f>IF($B14="N/A","N/A",IF(E14&gt;1,"Yes","No"))</f>
        <v>Yes</v>
      </c>
      <c r="G14" s="4">
        <v>1.124300112</v>
      </c>
      <c r="H14" s="5" t="str">
        <f>IF($B14="N/A","N/A",IF(G14&gt;1,"Yes","No"))</f>
        <v>Yes</v>
      </c>
      <c r="I14" s="6">
        <v>0.97850000000000004</v>
      </c>
      <c r="J14" s="6">
        <v>1.4850000000000001</v>
      </c>
      <c r="K14" s="85" t="str">
        <f t="shared" si="0"/>
        <v>Yes</v>
      </c>
    </row>
    <row r="15" spans="1:11" x14ac:dyDescent="0.25">
      <c r="A15" s="81" t="s">
        <v>311</v>
      </c>
      <c r="B15" s="21" t="s">
        <v>214</v>
      </c>
      <c r="C15" s="4">
        <v>99.790707409000007</v>
      </c>
      <c r="D15" s="5" t="str">
        <f>IF($B15="N/A","N/A",IF(C15&gt;100,"No",IF(C15&lt;95,"No","Yes")))</f>
        <v>Yes</v>
      </c>
      <c r="E15" s="4">
        <v>99.788120629999995</v>
      </c>
      <c r="F15" s="5" t="str">
        <f>IF($B15="N/A","N/A",IF(E15&gt;100,"No",IF(E15&lt;95,"No","Yes")))</f>
        <v>Yes</v>
      </c>
      <c r="G15" s="4">
        <v>99.713126224000007</v>
      </c>
      <c r="H15" s="5" t="str">
        <f>IF($B15="N/A","N/A",IF(G15&gt;100,"No",IF(G15&lt;95,"No","Yes")))</f>
        <v>Yes</v>
      </c>
      <c r="I15" s="6">
        <v>-3.0000000000000001E-3</v>
      </c>
      <c r="J15" s="6">
        <v>-7.4999999999999997E-2</v>
      </c>
      <c r="K15" s="85" t="str">
        <f t="shared" si="0"/>
        <v>Yes</v>
      </c>
    </row>
    <row r="16" spans="1:11" x14ac:dyDescent="0.25">
      <c r="A16" s="81" t="s">
        <v>823</v>
      </c>
      <c r="B16" s="21" t="s">
        <v>221</v>
      </c>
      <c r="C16" s="4">
        <v>7.2705536913</v>
      </c>
      <c r="D16" s="5" t="str">
        <f>IF($B16="N/A","N/A",IF(C16&gt;3,"Yes","No"))</f>
        <v>Yes</v>
      </c>
      <c r="E16" s="4">
        <v>7.1687309788000002</v>
      </c>
      <c r="F16" s="5" t="str">
        <f>IF($B16="N/A","N/A",IF(E16&gt;3,"Yes","No"))</f>
        <v>Yes</v>
      </c>
      <c r="G16" s="4">
        <v>7.0545224896000001</v>
      </c>
      <c r="H16" s="5" t="str">
        <f>IF($B16="N/A","N/A",IF(G16&gt;3,"Yes","No"))</f>
        <v>Yes</v>
      </c>
      <c r="I16" s="6">
        <v>-1.4</v>
      </c>
      <c r="J16" s="6">
        <v>-1.59</v>
      </c>
      <c r="K16" s="85" t="str">
        <f t="shared" si="0"/>
        <v>Yes</v>
      </c>
    </row>
    <row r="17" spans="1:11" x14ac:dyDescent="0.25">
      <c r="A17" s="81" t="s">
        <v>824</v>
      </c>
      <c r="B17" s="21" t="s">
        <v>222</v>
      </c>
      <c r="C17" s="4">
        <v>4.9441188782000003</v>
      </c>
      <c r="D17" s="5" t="str">
        <f>IF($B17="N/A","N/A",IF(C17&gt;=8,"No",IF(C17&lt;2,"No","Yes")))</f>
        <v>Yes</v>
      </c>
      <c r="E17" s="4">
        <v>5.3604068083999996</v>
      </c>
      <c r="F17" s="5" t="str">
        <f>IF($B17="N/A","N/A",IF(E17&gt;=8,"No",IF(E17&lt;2,"No","Yes")))</f>
        <v>Yes</v>
      </c>
      <c r="G17" s="4">
        <v>5.2962496502</v>
      </c>
      <c r="H17" s="5" t="str">
        <f>IF($B17="N/A","N/A",IF(G17&gt;=8,"No",IF(G17&lt;2,"No","Yes")))</f>
        <v>Yes</v>
      </c>
      <c r="I17" s="6">
        <v>8.42</v>
      </c>
      <c r="J17" s="6">
        <v>-1.2</v>
      </c>
      <c r="K17" s="85" t="str">
        <f t="shared" si="0"/>
        <v>Yes</v>
      </c>
    </row>
    <row r="18" spans="1:11" x14ac:dyDescent="0.25">
      <c r="A18" s="81" t="s">
        <v>825</v>
      </c>
      <c r="B18" s="21" t="s">
        <v>222</v>
      </c>
      <c r="C18" s="4">
        <v>8.6437840099999992</v>
      </c>
      <c r="D18" s="5" t="str">
        <f>IF($B18="N/A","N/A",IF(C18&gt;=8,"No",IF(C18&lt;2,"No","Yes")))</f>
        <v>No</v>
      </c>
      <c r="E18" s="4">
        <v>8.10424465</v>
      </c>
      <c r="F18" s="5" t="str">
        <f>IF($B18="N/A","N/A",IF(E18&gt;=8,"No",IF(E18&lt;2,"No","Yes")))</f>
        <v>No</v>
      </c>
      <c r="G18" s="4">
        <v>6.6425171496999997</v>
      </c>
      <c r="H18" s="5" t="str">
        <f>IF($B18="N/A","N/A",IF(G18&gt;=8,"No",IF(G18&lt;2,"No","Yes")))</f>
        <v>Yes</v>
      </c>
      <c r="I18" s="6">
        <v>-6.24</v>
      </c>
      <c r="J18" s="6">
        <v>-18</v>
      </c>
      <c r="K18" s="85" t="str">
        <f t="shared" si="0"/>
        <v>Yes</v>
      </c>
    </row>
    <row r="19" spans="1:11" x14ac:dyDescent="0.25">
      <c r="A19" s="81" t="s">
        <v>312</v>
      </c>
      <c r="B19" s="21" t="s">
        <v>223</v>
      </c>
      <c r="C19" s="4">
        <v>99.790707409000007</v>
      </c>
      <c r="D19" s="5" t="str">
        <f>IF(OR($B19="N/A",$C19="N/A"),"N/A",IF(C19&gt;100,"No",IF(C19&lt;98,"No","Yes")))</f>
        <v>Yes</v>
      </c>
      <c r="E19" s="4">
        <v>99.773995338999995</v>
      </c>
      <c r="F19" s="5" t="str">
        <f>IF(OR($B19="N/A",$E19="N/A"),"N/A",IF(E19&gt;100,"No",IF(E19&lt;98,"No","Yes")))</f>
        <v>Yes</v>
      </c>
      <c r="G19" s="4">
        <v>99.433249369999999</v>
      </c>
      <c r="H19" s="5" t="str">
        <f>IF($B19="N/A","N/A",IF(G19&gt;100,"No",IF(G19&lt;98,"No","Yes")))</f>
        <v>Yes</v>
      </c>
      <c r="I19" s="6">
        <v>-1.7000000000000001E-2</v>
      </c>
      <c r="J19" s="6">
        <v>-0.34200000000000003</v>
      </c>
      <c r="K19" s="85" t="str">
        <f t="shared" si="0"/>
        <v>Yes</v>
      </c>
    </row>
    <row r="20" spans="1:11" x14ac:dyDescent="0.25">
      <c r="A20" s="81" t="s">
        <v>31</v>
      </c>
      <c r="B20" s="29" t="s">
        <v>214</v>
      </c>
      <c r="C20" s="4">
        <v>99.790707409000007</v>
      </c>
      <c r="D20" s="5" t="str">
        <f>IF($B20="N/A","N/A",IF(C20&gt;100,"No",IF(C20&lt;95,"No","Yes")))</f>
        <v>Yes</v>
      </c>
      <c r="E20" s="4">
        <v>99.773995338999995</v>
      </c>
      <c r="F20" s="5" t="str">
        <f>IF($B20="N/A","N/A",IF(E20&gt;100,"No",IF(E20&lt;95,"No","Yes")))</f>
        <v>Yes</v>
      </c>
      <c r="G20" s="4">
        <v>98.691575706999998</v>
      </c>
      <c r="H20" s="5" t="str">
        <f>IF($B20="N/A","N/A",IF(G20&gt;100,"No",IF(G20&lt;95,"No","Yes")))</f>
        <v>Yes</v>
      </c>
      <c r="I20" s="6">
        <v>-1.7000000000000001E-2</v>
      </c>
      <c r="J20" s="6">
        <v>-1.08</v>
      </c>
      <c r="K20" s="85" t="str">
        <f t="shared" si="0"/>
        <v>Yes</v>
      </c>
    </row>
    <row r="21" spans="1:11" x14ac:dyDescent="0.25">
      <c r="A21" s="81" t="s">
        <v>313</v>
      </c>
      <c r="B21" s="21" t="s">
        <v>214</v>
      </c>
      <c r="C21" s="4">
        <v>99.790707409000007</v>
      </c>
      <c r="D21" s="5" t="str">
        <f>IF($B21="N/A","N/A",IF(C21&gt;100,"No",IF(C21&lt;95,"No","Yes")))</f>
        <v>Yes</v>
      </c>
      <c r="E21" s="4">
        <v>99.851684441000003</v>
      </c>
      <c r="F21" s="5" t="str">
        <f>IF($B21="N/A","N/A",IF(E21&gt;100,"No",IF(E21&lt;95,"No","Yes")))</f>
        <v>Yes</v>
      </c>
      <c r="G21" s="4">
        <v>99.790092358999999</v>
      </c>
      <c r="H21" s="5" t="str">
        <f>IF($B21="N/A","N/A",IF(G21&gt;100,"No",IF(G21&lt;95,"No","Yes")))</f>
        <v>Yes</v>
      </c>
      <c r="I21" s="6">
        <v>6.1100000000000002E-2</v>
      </c>
      <c r="J21" s="6">
        <v>-6.2E-2</v>
      </c>
      <c r="K21" s="85" t="str">
        <f t="shared" si="0"/>
        <v>Yes</v>
      </c>
    </row>
    <row r="22" spans="1:11" x14ac:dyDescent="0.25">
      <c r="A22" s="81" t="s">
        <v>1680</v>
      </c>
      <c r="B22" s="21" t="s">
        <v>224</v>
      </c>
      <c r="C22" s="4">
        <v>0.23022185009999999</v>
      </c>
      <c r="D22" s="5" t="str">
        <f>IF($B22="N/A","N/A",IF(C22&gt;5,"No",IF(C22&lt;=0,"No","Yes")))</f>
        <v>Yes</v>
      </c>
      <c r="E22" s="4">
        <v>0.15537820469999999</v>
      </c>
      <c r="F22" s="5" t="str">
        <f>IF($B22="N/A","N/A",IF(E22&gt;5,"No",IF(E22&lt;=0,"No","Yes")))</f>
        <v>Yes</v>
      </c>
      <c r="G22" s="4">
        <v>0.22390148330000001</v>
      </c>
      <c r="H22" s="5" t="str">
        <f>IF($B22="N/A","N/A",IF(G22&gt;5,"No",IF(G22&lt;=0,"No","Yes")))</f>
        <v>Yes</v>
      </c>
      <c r="I22" s="6">
        <v>-32.5</v>
      </c>
      <c r="J22" s="6">
        <v>44.1</v>
      </c>
      <c r="K22" s="85" t="str">
        <f t="shared" si="0"/>
        <v>No</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5.7947537324000002</v>
      </c>
      <c r="D24" s="5" t="str">
        <f>IF($B24="N/A","N/A",IF(C24&gt;=2,"Yes","No"))</f>
        <v>Yes</v>
      </c>
      <c r="E24" s="4">
        <v>5.9517621300999997</v>
      </c>
      <c r="F24" s="5" t="str">
        <f>IF($B24="N/A","N/A",IF(E24&gt;=2,"Yes","No"))</f>
        <v>Yes</v>
      </c>
      <c r="G24" s="4">
        <v>6.1940246292000003</v>
      </c>
      <c r="H24" s="5" t="str">
        <f>IF($B24="N/A","N/A",IF(G24&gt;=2,"Yes","No"))</f>
        <v>Yes</v>
      </c>
      <c r="I24" s="6">
        <v>2.7090000000000001</v>
      </c>
      <c r="J24" s="6">
        <v>4.07</v>
      </c>
      <c r="K24" s="85" t="str">
        <f t="shared" si="0"/>
        <v>Yes</v>
      </c>
    </row>
    <row r="25" spans="1:11" x14ac:dyDescent="0.25">
      <c r="A25" s="81" t="s">
        <v>827</v>
      </c>
      <c r="B25" s="21" t="s">
        <v>226</v>
      </c>
      <c r="C25" s="4">
        <v>3.9277242919000002</v>
      </c>
      <c r="D25" s="5" t="str">
        <f>IF($B25="N/A","N/A",IF(C25&gt;30,"No",IF(C25&lt;5,"No","Yes")))</f>
        <v>No</v>
      </c>
      <c r="E25" s="4">
        <v>3.4818843139000002</v>
      </c>
      <c r="F25" s="5" t="str">
        <f>IF($B25="N/A","N/A",IF(E25&gt;30,"No",IF(E25&lt;5,"No","Yes")))</f>
        <v>No</v>
      </c>
      <c r="G25" s="4">
        <v>4.1491743633000002</v>
      </c>
      <c r="H25" s="5" t="str">
        <f>IF($B25="N/A","N/A",IF(G25&gt;30,"No",IF(G25&lt;5,"No","Yes")))</f>
        <v>No</v>
      </c>
      <c r="I25" s="6">
        <v>-11.4</v>
      </c>
      <c r="J25" s="6">
        <v>19.16</v>
      </c>
      <c r="K25" s="85" t="str">
        <f t="shared" si="0"/>
        <v>Yes</v>
      </c>
    </row>
    <row r="26" spans="1:11" x14ac:dyDescent="0.25">
      <c r="A26" s="81" t="s">
        <v>828</v>
      </c>
      <c r="B26" s="21" t="s">
        <v>227</v>
      </c>
      <c r="C26" s="4">
        <v>18.515417888000002</v>
      </c>
      <c r="D26" s="5" t="str">
        <f>IF($B26="N/A","N/A",IF(C26&gt;75,"No",IF(C26&lt;15,"No","Yes")))</f>
        <v>Yes</v>
      </c>
      <c r="E26" s="4">
        <v>18.963203616000001</v>
      </c>
      <c r="F26" s="5" t="str">
        <f>IF($B26="N/A","N/A",IF(E26&gt;75,"No",IF(E26&lt;15,"No","Yes")))</f>
        <v>Yes</v>
      </c>
      <c r="G26" s="4">
        <v>22.774979008999999</v>
      </c>
      <c r="H26" s="5" t="str">
        <f>IF($B26="N/A","N/A",IF(G26&gt;75,"No",IF(G26&lt;15,"No","Yes")))</f>
        <v>Yes</v>
      </c>
      <c r="I26" s="6">
        <v>2.4180000000000001</v>
      </c>
      <c r="J26" s="6">
        <v>20.100000000000001</v>
      </c>
      <c r="K26" s="85" t="str">
        <f t="shared" si="0"/>
        <v>Yes</v>
      </c>
    </row>
    <row r="27" spans="1:11" x14ac:dyDescent="0.25">
      <c r="A27" s="81" t="s">
        <v>829</v>
      </c>
      <c r="B27" s="21" t="s">
        <v>228</v>
      </c>
      <c r="C27" s="4">
        <v>77.556857820999994</v>
      </c>
      <c r="D27" s="5" t="str">
        <f>IF($B27="N/A","N/A",IF(C27&gt;70,"No",IF(C27&lt;25,"No","Yes")))</f>
        <v>No</v>
      </c>
      <c r="E27" s="4">
        <v>77.55491207</v>
      </c>
      <c r="F27" s="5" t="str">
        <f>IF($B27="N/A","N/A",IF(E27&gt;70,"No",IF(E27&lt;25,"No","Yes")))</f>
        <v>No</v>
      </c>
      <c r="G27" s="4">
        <v>68.492863139999997</v>
      </c>
      <c r="H27" s="5" t="str">
        <f>IF($B27="N/A","N/A",IF(G27&gt;70,"No",IF(G27&lt;25,"No","Yes")))</f>
        <v>Yes</v>
      </c>
      <c r="I27" s="6">
        <v>-3.0000000000000001E-3</v>
      </c>
      <c r="J27" s="6">
        <v>-11.7</v>
      </c>
      <c r="K27" s="85" t="str">
        <f t="shared" si="0"/>
        <v>Yes</v>
      </c>
    </row>
    <row r="28" spans="1:11" x14ac:dyDescent="0.25">
      <c r="A28" s="81" t="s">
        <v>318</v>
      </c>
      <c r="B28" s="21" t="s">
        <v>229</v>
      </c>
      <c r="C28" s="4">
        <v>58.322868704000001</v>
      </c>
      <c r="D28" s="5" t="str">
        <f>IF($B28="N/A","N/A",IF(C28&gt;70,"No",IF(C28&lt;35,"No","Yes")))</f>
        <v>Yes</v>
      </c>
      <c r="E28" s="4">
        <v>58.944840737</v>
      </c>
      <c r="F28" s="5" t="str">
        <f>IF($B28="N/A","N/A",IF(E28&gt;70,"No",IF(E28&lt;35,"No","Yes")))</f>
        <v>Yes</v>
      </c>
      <c r="G28" s="4">
        <v>55.044780297000003</v>
      </c>
      <c r="H28" s="5" t="str">
        <f>IF($B28="N/A","N/A",IF(G28&gt;70,"No",IF(G28&lt;35,"No","Yes")))</f>
        <v>Yes</v>
      </c>
      <c r="I28" s="6">
        <v>1.0660000000000001</v>
      </c>
      <c r="J28" s="6">
        <v>-6.62</v>
      </c>
      <c r="K28" s="85" t="str">
        <f t="shared" si="0"/>
        <v>Yes</v>
      </c>
    </row>
    <row r="29" spans="1:11" x14ac:dyDescent="0.25">
      <c r="A29" s="81" t="s">
        <v>830</v>
      </c>
      <c r="B29" s="21" t="s">
        <v>220</v>
      </c>
      <c r="C29" s="4">
        <v>2.2065789474000002</v>
      </c>
      <c r="D29" s="5" t="str">
        <f>IF($B29="N/A","N/A",IF(C29&gt;1,"Yes","No"))</f>
        <v>Yes</v>
      </c>
      <c r="E29" s="4">
        <v>2.2494608195999999</v>
      </c>
      <c r="F29" s="5" t="str">
        <f>IF($B29="N/A","N/A",IF(E29&gt;1,"Yes","No"))</f>
        <v>Yes</v>
      </c>
      <c r="G29" s="4">
        <v>2.2771069021999999</v>
      </c>
      <c r="H29" s="5" t="str">
        <f>IF($B29="N/A","N/A",IF(G29&gt;1,"Yes","No"))</f>
        <v>Yes</v>
      </c>
      <c r="I29" s="6">
        <v>1.9430000000000001</v>
      </c>
      <c r="J29" s="6">
        <v>1.2290000000000001</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75.975594254000001</v>
      </c>
      <c r="H31" s="5" t="str">
        <f>IF($B31="N/A","N/A",IF(G31&gt;15,"No",IF(G31&lt;-15,"No","Yes")))</f>
        <v>N/A</v>
      </c>
      <c r="I31" s="6">
        <v>0</v>
      </c>
      <c r="J31" s="6">
        <v>-24</v>
      </c>
      <c r="K31" s="85" t="str">
        <f t="shared" si="0"/>
        <v>Yes</v>
      </c>
    </row>
    <row r="32" spans="1:11" x14ac:dyDescent="0.25">
      <c r="A32" s="81" t="s">
        <v>320</v>
      </c>
      <c r="B32" s="21"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85" t="str">
        <f t="shared" si="0"/>
        <v>N/A</v>
      </c>
    </row>
    <row r="33" spans="1:11" x14ac:dyDescent="0.25">
      <c r="A33" s="81" t="s">
        <v>321</v>
      </c>
      <c r="B33" s="21" t="s">
        <v>213</v>
      </c>
      <c r="C33" s="4">
        <v>99.916267942999994</v>
      </c>
      <c r="D33" s="5" t="str">
        <f>IF($B33="N/A","N/A",IF(C33&gt;15,"No",IF(C33&lt;-15,"No","Yes")))</f>
        <v>N/A</v>
      </c>
      <c r="E33" s="4">
        <v>99.676491733000006</v>
      </c>
      <c r="F33" s="5" t="str">
        <f>IF($B33="N/A","N/A",IF(E33&gt;15,"No",IF(E33&lt;-15,"No","Yes")))</f>
        <v>N/A</v>
      </c>
      <c r="G33" s="4">
        <v>99.916345992999993</v>
      </c>
      <c r="H33" s="5" t="str">
        <f>IF($B33="N/A","N/A",IF(G33&gt;15,"No",IF(G33&lt;-15,"No","Yes")))</f>
        <v>N/A</v>
      </c>
      <c r="I33" s="6">
        <v>-0.24</v>
      </c>
      <c r="J33" s="6">
        <v>0.24060000000000001</v>
      </c>
      <c r="K33" s="85" t="str">
        <f t="shared" si="0"/>
        <v>Yes</v>
      </c>
    </row>
    <row r="34" spans="1:11" x14ac:dyDescent="0.25">
      <c r="A34" s="81" t="s">
        <v>322</v>
      </c>
      <c r="B34" s="21" t="s">
        <v>230</v>
      </c>
      <c r="C34" s="4">
        <v>99.107018277999998</v>
      </c>
      <c r="D34" s="5" t="str">
        <f>IF($B34="N/A","N/A",IF(C34&gt;=90,"Yes","No"))</f>
        <v>Yes</v>
      </c>
      <c r="E34" s="4">
        <v>99.074793417999999</v>
      </c>
      <c r="F34" s="5" t="str">
        <f>IF($B34="N/A","N/A",IF(E34&gt;=90,"Yes","No"))</f>
        <v>Yes</v>
      </c>
      <c r="G34" s="4">
        <v>99.391267842000005</v>
      </c>
      <c r="H34" s="5" t="str">
        <f>IF($B34="N/A","N/A",IF(G34&gt;=90,"Yes","No"))</f>
        <v>Yes</v>
      </c>
      <c r="I34" s="6">
        <v>-3.3000000000000002E-2</v>
      </c>
      <c r="J34" s="6">
        <v>0.31940000000000002</v>
      </c>
      <c r="K34" s="85" t="str">
        <f t="shared" si="0"/>
        <v>Yes</v>
      </c>
    </row>
    <row r="35" spans="1:11" x14ac:dyDescent="0.25">
      <c r="A35" s="81" t="s">
        <v>323</v>
      </c>
      <c r="B35" s="21" t="s">
        <v>213</v>
      </c>
      <c r="C35" s="4">
        <v>17.866610855000001</v>
      </c>
      <c r="D35" s="5" t="str">
        <f>IF($B35="N/A","N/A",IF(C35&gt;15,"No",IF(C35&lt;-15,"No","Yes")))</f>
        <v>N/A</v>
      </c>
      <c r="E35" s="4">
        <v>18.447630482000001</v>
      </c>
      <c r="F35" s="5" t="str">
        <f>IF($B35="N/A","N/A",IF(E35&gt;15,"No",IF(E35&lt;-15,"No","Yes")))</f>
        <v>N/A</v>
      </c>
      <c r="G35" s="4">
        <v>16.862580465000001</v>
      </c>
      <c r="H35" s="5" t="str">
        <f>IF($B35="N/A","N/A",IF(G35&gt;15,"No",IF(G35&lt;-15,"No","Yes")))</f>
        <v>N/A</v>
      </c>
      <c r="I35" s="6">
        <v>3.2519999999999998</v>
      </c>
      <c r="J35" s="6">
        <v>-8.59</v>
      </c>
      <c r="K35" s="85" t="str">
        <f t="shared" si="0"/>
        <v>Yes</v>
      </c>
    </row>
    <row r="36" spans="1:11" x14ac:dyDescent="0.25">
      <c r="A36" s="81" t="s">
        <v>1704</v>
      </c>
      <c r="B36" s="21" t="s">
        <v>213</v>
      </c>
      <c r="C36" s="4">
        <v>19.233989117</v>
      </c>
      <c r="D36" s="5" t="str">
        <f>IF($B36="N/A","N/A",IF(C36&gt;15,"No",IF(C36&lt;-15,"No","Yes")))</f>
        <v>N/A</v>
      </c>
      <c r="E36" s="4">
        <v>19.994349883000002</v>
      </c>
      <c r="F36" s="5" t="str">
        <f>IF($B36="N/A","N/A",IF(E36&gt;15,"No",IF(E36&lt;-15,"No","Yes")))</f>
        <v>N/A</v>
      </c>
      <c r="G36" s="4">
        <v>18.143017071999999</v>
      </c>
      <c r="H36" s="5" t="str">
        <f>IF($B36="N/A","N/A",IF(G36&gt;15,"No",IF(G36&lt;-15,"No","Yes")))</f>
        <v>N/A</v>
      </c>
      <c r="I36" s="6">
        <v>3.9529999999999998</v>
      </c>
      <c r="J36" s="6">
        <v>-9.26</v>
      </c>
      <c r="K36" s="85" t="str">
        <f t="shared" si="0"/>
        <v>Yes</v>
      </c>
    </row>
    <row r="37" spans="1:11" x14ac:dyDescent="0.25">
      <c r="A37" s="81" t="s">
        <v>372</v>
      </c>
      <c r="B37" s="21" t="s">
        <v>231</v>
      </c>
      <c r="C37" s="4">
        <v>74.675596483999996</v>
      </c>
      <c r="D37" s="5" t="str">
        <f>IF($B37="N/A","N/A",IF(C37&gt;90,"No",IF(C37&lt;75,"No","Yes")))</f>
        <v>No</v>
      </c>
      <c r="E37" s="4">
        <v>75.753937425000004</v>
      </c>
      <c r="F37" s="5" t="str">
        <f>IF($B37="N/A","N/A",IF(E37&gt;90,"No",IF(E37&lt;75,"No","Yes")))</f>
        <v>Yes</v>
      </c>
      <c r="G37" s="4">
        <v>74.846067730000001</v>
      </c>
      <c r="H37" s="5" t="str">
        <f>IF($B37="N/A","N/A",IF(G37&gt;90,"No",IF(G37&lt;75,"No","Yes")))</f>
        <v>No</v>
      </c>
      <c r="I37" s="6">
        <v>1.444</v>
      </c>
      <c r="J37" s="6">
        <v>-1.2</v>
      </c>
      <c r="K37" s="85" t="str">
        <f>IF(J37="Div by 0", "N/A", IF(J37="N/A","N/A", IF(J37&gt;30, "No", IF(J37&lt;-30, "No", "Yes"))))</f>
        <v>Yes</v>
      </c>
    </row>
    <row r="38" spans="1:11" x14ac:dyDescent="0.25">
      <c r="A38" s="81" t="s">
        <v>373</v>
      </c>
      <c r="B38" s="21" t="s">
        <v>232</v>
      </c>
      <c r="C38" s="4">
        <v>22.289660946000001</v>
      </c>
      <c r="D38" s="5" t="str">
        <f>IF($B38="N/A","N/A",IF(C38&gt;10,"No",IF(C38&lt;1,"No","Yes")))</f>
        <v>No</v>
      </c>
      <c r="E38" s="4">
        <v>21.604633096000001</v>
      </c>
      <c r="F38" s="5" t="str">
        <f>IF($B38="N/A","N/A",IF(E38&gt;10,"No",IF(E38&lt;1,"No","Yes")))</f>
        <v>No</v>
      </c>
      <c r="G38" s="4">
        <v>22.026308424</v>
      </c>
      <c r="H38" s="5" t="str">
        <f>IF($B38="N/A","N/A",IF(G38&gt;10,"No",IF(G38&lt;1,"No","Yes")))</f>
        <v>No</v>
      </c>
      <c r="I38" s="6">
        <v>-3.07</v>
      </c>
      <c r="J38" s="6">
        <v>1.952</v>
      </c>
      <c r="K38" s="85" t="str">
        <f>IF(J38="Div by 0", "N/A", IF(J38="N/A","N/A", IF(J38&gt;30, "No", IF(J38&lt;-30, "No", "Yes"))))</f>
        <v>Yes</v>
      </c>
    </row>
    <row r="39" spans="1:11" x14ac:dyDescent="0.25">
      <c r="A39" s="81" t="s">
        <v>374</v>
      </c>
      <c r="B39" s="21" t="s">
        <v>233</v>
      </c>
      <c r="C39" s="4">
        <v>4.88349379E-2</v>
      </c>
      <c r="D39" s="5" t="str">
        <f>IF($B39="N/A","N/A",IF(C39&gt;2,"No",IF(C39&lt;=0,"No","Yes")))</f>
        <v>Yes</v>
      </c>
      <c r="E39" s="4">
        <v>4.2375874000000001E-2</v>
      </c>
      <c r="F39" s="5" t="str">
        <f>IF($B39="N/A","N/A",IF(E39&gt;2,"No",IF(E39&lt;=0,"No","Yes")))</f>
        <v>Yes</v>
      </c>
      <c r="G39" s="4">
        <v>4.1981528099999998E-2</v>
      </c>
      <c r="H39" s="5" t="str">
        <f>IF($B39="N/A","N/A",IF(G39&gt;2,"No",IF(G39&lt;=0,"No","Yes")))</f>
        <v>Yes</v>
      </c>
      <c r="I39" s="6">
        <v>-13.2</v>
      </c>
      <c r="J39" s="6">
        <v>-0.93100000000000005</v>
      </c>
      <c r="K39" s="85" t="str">
        <f>IF(J39="Div by 0", "N/A", IF(J39="N/A","N/A", IF(J39&gt;30, "No", IF(J39&lt;-30, "No", "Yes"))))</f>
        <v>Yes</v>
      </c>
    </row>
    <row r="40" spans="1:11" x14ac:dyDescent="0.25">
      <c r="A40" s="97" t="s">
        <v>375</v>
      </c>
      <c r="B40" s="93" t="s">
        <v>234</v>
      </c>
      <c r="C40" s="98">
        <v>0.77438258689999995</v>
      </c>
      <c r="D40" s="94" t="str">
        <f>IF($B40="N/A","N/A",IF(C40&gt;3,"No",IF(C40&lt;=0,"No","Yes")))</f>
        <v>Yes</v>
      </c>
      <c r="E40" s="98">
        <v>0.68507662970000005</v>
      </c>
      <c r="F40" s="94" t="str">
        <f>IF($B40="N/A","N/A",IF(E40&gt;3,"No",IF(E40&lt;=0,"No","Yes")))</f>
        <v>Yes</v>
      </c>
      <c r="G40" s="98">
        <v>0.81863979850000002</v>
      </c>
      <c r="H40" s="94" t="str">
        <f>IF($B40="N/A","N/A",IF(G40&gt;3,"No",IF(G40&lt;=0,"No","Yes")))</f>
        <v>Yes</v>
      </c>
      <c r="I40" s="95">
        <v>-11.5</v>
      </c>
      <c r="J40" s="95">
        <v>19.5</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4245</v>
      </c>
      <c r="D6" s="5" t="str">
        <f>IF($B6="N/A","N/A",IF(C6&gt;15,"No",IF(C6&lt;-15,"No","Yes")))</f>
        <v>N/A</v>
      </c>
      <c r="E6" s="22">
        <v>4235</v>
      </c>
      <c r="F6" s="5" t="str">
        <f>IF($B6="N/A","N/A",IF(E6&gt;15,"No",IF(E6&lt;-15,"No","Yes")))</f>
        <v>N/A</v>
      </c>
      <c r="G6" s="22">
        <v>4508</v>
      </c>
      <c r="H6" s="5" t="str">
        <f>IF($B6="N/A","N/A",IF(G6&gt;15,"No",IF(G6&lt;-15,"No","Yes")))</f>
        <v>N/A</v>
      </c>
      <c r="I6" s="6">
        <v>-0.23599999999999999</v>
      </c>
      <c r="J6" s="6">
        <v>6.4459999999999997</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1390.9159010999999</v>
      </c>
      <c r="D9" s="5" t="str">
        <f>IF($B9="N/A","N/A",IF(C9&gt;15,"No",IF(C9&lt;-15,"No","Yes")))</f>
        <v>N/A</v>
      </c>
      <c r="E9" s="51">
        <v>1493.5487602999999</v>
      </c>
      <c r="F9" s="5" t="str">
        <f>IF($B9="N/A","N/A",IF(E9&gt;15,"No",IF(E9&lt;-15,"No","Yes")))</f>
        <v>N/A</v>
      </c>
      <c r="G9" s="51">
        <v>1680.4205856000001</v>
      </c>
      <c r="H9" s="5" t="str">
        <f>IF($B9="N/A","N/A",IF(G9&gt;15,"No",IF(G9&lt;-15,"No","Yes")))</f>
        <v>N/A</v>
      </c>
      <c r="I9" s="6">
        <v>7.3789999999999996</v>
      </c>
      <c r="J9" s="6">
        <v>12.51</v>
      </c>
      <c r="K9" s="85" t="str">
        <f t="shared" si="0"/>
        <v>Yes</v>
      </c>
    </row>
    <row r="10" spans="1:11" x14ac:dyDescent="0.25">
      <c r="A10" s="81" t="s">
        <v>309</v>
      </c>
      <c r="B10" s="21" t="s">
        <v>213</v>
      </c>
      <c r="C10" s="4">
        <v>1.0836277973999999</v>
      </c>
      <c r="D10" s="5" t="str">
        <f>IF($B10="N/A","N/A",IF(C10&gt;15,"No",IF(C10&lt;-15,"No","Yes")))</f>
        <v>N/A</v>
      </c>
      <c r="E10" s="4">
        <v>1.1806375442999999</v>
      </c>
      <c r="F10" s="5" t="str">
        <f>IF($B10="N/A","N/A",IF(E10&gt;15,"No",IF(E10&lt;-15,"No","Yes")))</f>
        <v>N/A</v>
      </c>
      <c r="G10" s="4">
        <v>0.82076308779999996</v>
      </c>
      <c r="H10" s="5" t="str">
        <f>IF($B10="N/A","N/A",IF(G10&gt;15,"No",IF(G10&lt;-15,"No","Yes")))</f>
        <v>N/A</v>
      </c>
      <c r="I10" s="6">
        <v>8.952</v>
      </c>
      <c r="J10" s="6">
        <v>-30.5</v>
      </c>
      <c r="K10" s="85" t="str">
        <f t="shared" si="0"/>
        <v>No</v>
      </c>
    </row>
    <row r="11" spans="1:11" x14ac:dyDescent="0.25">
      <c r="A11" s="81" t="s">
        <v>821</v>
      </c>
      <c r="B11" s="21" t="s">
        <v>213</v>
      </c>
      <c r="C11" s="51">
        <v>1256.2173912999999</v>
      </c>
      <c r="D11" s="5" t="str">
        <f>IF($B11="N/A","N/A",IF(C11&gt;15,"No",IF(C11&lt;-15,"No","Yes")))</f>
        <v>N/A</v>
      </c>
      <c r="E11" s="51">
        <v>2597.02</v>
      </c>
      <c r="F11" s="5" t="str">
        <f>IF($B11="N/A","N/A",IF(E11&gt;15,"No",IF(E11&lt;-15,"No","Yes")))</f>
        <v>N/A</v>
      </c>
      <c r="G11" s="51">
        <v>4529.5675676000001</v>
      </c>
      <c r="H11" s="5" t="str">
        <f>IF($B11="N/A","N/A",IF(G11&gt;15,"No",IF(G11&lt;-15,"No","Yes")))</f>
        <v>N/A</v>
      </c>
      <c r="I11" s="6">
        <v>106.7</v>
      </c>
      <c r="J11" s="6">
        <v>74.41</v>
      </c>
      <c r="K11" s="85" t="str">
        <f t="shared" si="0"/>
        <v>No</v>
      </c>
    </row>
    <row r="12" spans="1:11" x14ac:dyDescent="0.25">
      <c r="A12" s="81" t="s">
        <v>310</v>
      </c>
      <c r="B12" s="21" t="s">
        <v>214</v>
      </c>
      <c r="C12" s="4">
        <v>99.835100118</v>
      </c>
      <c r="D12" s="5" t="str">
        <f>IF($B12="N/A","N/A",IF(C12&gt;100,"No",IF(C12&lt;95,"No","Yes")))</f>
        <v>Yes</v>
      </c>
      <c r="E12" s="4">
        <v>99.669421487999998</v>
      </c>
      <c r="F12" s="5" t="str">
        <f>IF($B12="N/A","N/A",IF(E12&gt;100,"No",IF(E12&lt;95,"No","Yes")))</f>
        <v>Yes</v>
      </c>
      <c r="G12" s="4">
        <v>99.955634427999996</v>
      </c>
      <c r="H12" s="5" t="str">
        <f>IF($B12="N/A","N/A",IF(G12&gt;100,"No",IF(G12&lt;95,"No","Yes")))</f>
        <v>Yes</v>
      </c>
      <c r="I12" s="6">
        <v>-0.16600000000000001</v>
      </c>
      <c r="J12" s="6">
        <v>0.28720000000000001</v>
      </c>
      <c r="K12" s="85" t="str">
        <f t="shared" si="0"/>
        <v>Yes</v>
      </c>
    </row>
    <row r="13" spans="1:11" x14ac:dyDescent="0.25">
      <c r="A13" s="81" t="s">
        <v>822</v>
      </c>
      <c r="B13" s="21" t="s">
        <v>220</v>
      </c>
      <c r="C13" s="4">
        <v>1.1668239735999999</v>
      </c>
      <c r="D13" s="5" t="str">
        <f>IF($B13="N/A","N/A",IF(C13&gt;1,"Yes","No"))</f>
        <v>Yes</v>
      </c>
      <c r="E13" s="4">
        <v>1.1639421938000001</v>
      </c>
      <c r="F13" s="5" t="str">
        <f>IF($B13="N/A","N/A",IF(E13&gt;1,"Yes","No"))</f>
        <v>Yes</v>
      </c>
      <c r="G13" s="4">
        <v>1.1706613403999999</v>
      </c>
      <c r="H13" s="5" t="str">
        <f>IF($B13="N/A","N/A",IF(G13&gt;1,"Yes","No"))</f>
        <v>Yes</v>
      </c>
      <c r="I13" s="6">
        <v>-0.247</v>
      </c>
      <c r="J13" s="6">
        <v>0.57730000000000004</v>
      </c>
      <c r="K13" s="85" t="str">
        <f t="shared" si="0"/>
        <v>Yes</v>
      </c>
    </row>
    <row r="14" spans="1:11" x14ac:dyDescent="0.25">
      <c r="A14" s="81" t="s">
        <v>311</v>
      </c>
      <c r="B14" s="21" t="s">
        <v>214</v>
      </c>
      <c r="C14" s="4">
        <v>100</v>
      </c>
      <c r="D14" s="5" t="str">
        <f>IF($B14="N/A","N/A",IF(C14&gt;100,"No",IF(C14&lt;95,"No","Yes")))</f>
        <v>Yes</v>
      </c>
      <c r="E14" s="4">
        <v>99.952774497999997</v>
      </c>
      <c r="F14" s="5" t="str">
        <f>IF($B14="N/A","N/A",IF(E14&gt;100,"No",IF(E14&lt;95,"No","Yes")))</f>
        <v>Yes</v>
      </c>
      <c r="G14" s="4">
        <v>100</v>
      </c>
      <c r="H14" s="5" t="str">
        <f>IF($B14="N/A","N/A",IF(G14&gt;100,"No",IF(G14&lt;95,"No","Yes")))</f>
        <v>Yes</v>
      </c>
      <c r="I14" s="6">
        <v>-4.7E-2</v>
      </c>
      <c r="J14" s="6">
        <v>4.7199999999999999E-2</v>
      </c>
      <c r="K14" s="85" t="str">
        <f t="shared" si="0"/>
        <v>Yes</v>
      </c>
    </row>
    <row r="15" spans="1:11" x14ac:dyDescent="0.25">
      <c r="A15" s="81" t="s">
        <v>823</v>
      </c>
      <c r="B15" s="21" t="s">
        <v>221</v>
      </c>
      <c r="C15" s="4">
        <v>10.510954064</v>
      </c>
      <c r="D15" s="5" t="str">
        <f>IF($B15="N/A","N/A",IF(C15&gt;3,"Yes","No"))</f>
        <v>Yes</v>
      </c>
      <c r="E15" s="4">
        <v>10.199858257000001</v>
      </c>
      <c r="F15" s="5" t="str">
        <f>IF($B15="N/A","N/A",IF(E15&gt;3,"Yes","No"))</f>
        <v>Yes</v>
      </c>
      <c r="G15" s="4">
        <v>10.244010648</v>
      </c>
      <c r="H15" s="5" t="str">
        <f>IF($B15="N/A","N/A",IF(G15&gt;3,"Yes","No"))</f>
        <v>Yes</v>
      </c>
      <c r="I15" s="6">
        <v>-2.96</v>
      </c>
      <c r="J15" s="6">
        <v>0.43290000000000001</v>
      </c>
      <c r="K15" s="85" t="str">
        <f t="shared" si="0"/>
        <v>Yes</v>
      </c>
    </row>
    <row r="16" spans="1:11" x14ac:dyDescent="0.25">
      <c r="A16" s="81" t="s">
        <v>824</v>
      </c>
      <c r="B16" s="21" t="s">
        <v>222</v>
      </c>
      <c r="C16" s="4">
        <v>5.9460541814000001</v>
      </c>
      <c r="D16" s="5" t="str">
        <f>IF($B16="N/A","N/A",IF(C16&gt;=8,"No",IF(C16&lt;2,"No","Yes")))</f>
        <v>Yes</v>
      </c>
      <c r="E16" s="4">
        <v>6.3005903188000003</v>
      </c>
      <c r="F16" s="5" t="str">
        <f>IF($B16="N/A","N/A",IF(E16&gt;=8,"No",IF(E16&lt;2,"No","Yes")))</f>
        <v>Yes</v>
      </c>
      <c r="G16" s="4">
        <v>5.9900177462000004</v>
      </c>
      <c r="H16" s="5" t="str">
        <f>IF($B16="N/A","N/A",IF(G16&gt;=8,"No",IF(G16&lt;2,"No","Yes")))</f>
        <v>Yes</v>
      </c>
      <c r="I16" s="6">
        <v>5.9630000000000001</v>
      </c>
      <c r="J16" s="6">
        <v>-4.93</v>
      </c>
      <c r="K16" s="85" t="str">
        <f t="shared" si="0"/>
        <v>Yes</v>
      </c>
    </row>
    <row r="17" spans="1:11" x14ac:dyDescent="0.25">
      <c r="A17" s="81" t="s">
        <v>312</v>
      </c>
      <c r="B17" s="21" t="s">
        <v>223</v>
      </c>
      <c r="C17" s="4">
        <v>97.620730270999999</v>
      </c>
      <c r="D17" s="5" t="str">
        <f>IF(OR($B17="N/A",$C17="N/A"),"N/A",IF(C17&gt;100,"No",IF(C17&lt;98,"No","Yes")))</f>
        <v>No</v>
      </c>
      <c r="E17" s="4">
        <v>96.269185359999994</v>
      </c>
      <c r="F17" s="5" t="str">
        <f>IF(OR($B17="N/A",$E17="N/A"),"N/A",IF(E17&gt;100,"No",IF(E17&lt;98,"No","Yes")))</f>
        <v>No</v>
      </c>
      <c r="G17" s="4">
        <v>98.802129547000007</v>
      </c>
      <c r="H17" s="5" t="str">
        <f>IF($B17="N/A","N/A",IF(G17&gt;100,"No",IF(G17&lt;98,"No","Yes")))</f>
        <v>Yes</v>
      </c>
      <c r="I17" s="6">
        <v>-1.38</v>
      </c>
      <c r="J17" s="6">
        <v>2.6309999999999998</v>
      </c>
      <c r="K17" s="85" t="str">
        <f t="shared" si="0"/>
        <v>Yes</v>
      </c>
    </row>
    <row r="18" spans="1:11" x14ac:dyDescent="0.25">
      <c r="A18" s="81" t="s">
        <v>31</v>
      </c>
      <c r="B18" s="21" t="s">
        <v>214</v>
      </c>
      <c r="C18" s="4">
        <v>97.526501766999999</v>
      </c>
      <c r="D18" s="5" t="str">
        <f>IF($B18="N/A","N/A",IF(C18&gt;100,"No",IF(C18&lt;95,"No","Yes")))</f>
        <v>Yes</v>
      </c>
      <c r="E18" s="4">
        <v>96.080283352999999</v>
      </c>
      <c r="F18" s="5" t="str">
        <f>IF($B18="N/A","N/A",IF(E18&gt;100,"No",IF(E18&lt;95,"No","Yes")))</f>
        <v>Yes</v>
      </c>
      <c r="G18" s="4">
        <v>96.539485358999997</v>
      </c>
      <c r="H18" s="5" t="str">
        <f>IF($B18="N/A","N/A",IF(G18&gt;100,"No",IF(G18&lt;95,"No","Yes")))</f>
        <v>Yes</v>
      </c>
      <c r="I18" s="6">
        <v>-1.48</v>
      </c>
      <c r="J18" s="6">
        <v>0.47789999999999999</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8.4136631331</v>
      </c>
      <c r="D21" s="5" t="str">
        <f>IF($B21="N/A","N/A",IF(C21&gt;=2,"Yes","No"))</f>
        <v>Yes</v>
      </c>
      <c r="E21" s="4">
        <v>8.4817001180999991</v>
      </c>
      <c r="F21" s="5" t="str">
        <f>IF($B21="N/A","N/A",IF(E21&gt;=2,"Yes","No"))</f>
        <v>Yes</v>
      </c>
      <c r="G21" s="4">
        <v>8.4696095830000004</v>
      </c>
      <c r="H21" s="5" t="str">
        <f>IF($B21="N/A","N/A",IF(G21&gt;=2,"Yes","No"))</f>
        <v>Yes</v>
      </c>
      <c r="I21" s="6">
        <v>0.80859999999999999</v>
      </c>
      <c r="J21" s="6">
        <v>-0.14299999999999999</v>
      </c>
      <c r="K21" s="85" t="str">
        <f t="shared" si="0"/>
        <v>Yes</v>
      </c>
    </row>
    <row r="22" spans="1:11" x14ac:dyDescent="0.25">
      <c r="A22" s="81" t="s">
        <v>827</v>
      </c>
      <c r="B22" s="21" t="s">
        <v>226</v>
      </c>
      <c r="C22" s="4">
        <v>6.7608951707999996</v>
      </c>
      <c r="D22" s="5" t="str">
        <f>IF($B22="N/A","N/A",IF(C22&gt;30,"No",IF(C22&lt;5,"No","Yes")))</f>
        <v>Yes</v>
      </c>
      <c r="E22" s="4">
        <v>6.1629279811000002</v>
      </c>
      <c r="F22" s="5" t="str">
        <f>IF($B22="N/A","N/A",IF(E22&gt;30,"No",IF(E22&lt;5,"No","Yes")))</f>
        <v>Yes</v>
      </c>
      <c r="G22" s="4">
        <v>5.1020408162999997</v>
      </c>
      <c r="H22" s="5" t="str">
        <f>IF($B22="N/A","N/A",IF(G22&gt;30,"No",IF(G22&lt;5,"No","Yes")))</f>
        <v>Yes</v>
      </c>
      <c r="I22" s="6">
        <v>-8.84</v>
      </c>
      <c r="J22" s="6">
        <v>-17.2</v>
      </c>
      <c r="K22" s="85" t="str">
        <f t="shared" si="0"/>
        <v>Yes</v>
      </c>
    </row>
    <row r="23" spans="1:11" x14ac:dyDescent="0.25">
      <c r="A23" s="81" t="s">
        <v>828</v>
      </c>
      <c r="B23" s="21" t="s">
        <v>227</v>
      </c>
      <c r="C23" s="4">
        <v>36.230859834999997</v>
      </c>
      <c r="D23" s="5" t="str">
        <f>IF($B23="N/A","N/A",IF(C23&gt;75,"No",IF(C23&lt;15,"No","Yes")))</f>
        <v>Yes</v>
      </c>
      <c r="E23" s="4">
        <v>36.906729634000001</v>
      </c>
      <c r="F23" s="5" t="str">
        <f>IF($B23="N/A","N/A",IF(E23&gt;75,"No",IF(E23&lt;15,"No","Yes")))</f>
        <v>Yes</v>
      </c>
      <c r="G23" s="4">
        <v>40.306122449</v>
      </c>
      <c r="H23" s="5" t="str">
        <f>IF($B23="N/A","N/A",IF(G23&gt;75,"No",IF(G23&lt;15,"No","Yes")))</f>
        <v>Yes</v>
      </c>
      <c r="I23" s="6">
        <v>1.865</v>
      </c>
      <c r="J23" s="6">
        <v>9.2110000000000003</v>
      </c>
      <c r="K23" s="85" t="str">
        <f t="shared" si="0"/>
        <v>Yes</v>
      </c>
    </row>
    <row r="24" spans="1:11" x14ac:dyDescent="0.25">
      <c r="A24" s="81" t="s">
        <v>829</v>
      </c>
      <c r="B24" s="21" t="s">
        <v>228</v>
      </c>
      <c r="C24" s="4">
        <v>57.008244994000002</v>
      </c>
      <c r="D24" s="5" t="str">
        <f>IF($B24="N/A","N/A",IF(C24&gt;70,"No",IF(C24&lt;25,"No","Yes")))</f>
        <v>Yes</v>
      </c>
      <c r="E24" s="4">
        <v>56.930342385000003</v>
      </c>
      <c r="F24" s="5" t="str">
        <f>IF($B24="N/A","N/A",IF(E24&gt;70,"No",IF(E24&lt;25,"No","Yes")))</f>
        <v>Yes</v>
      </c>
      <c r="G24" s="4">
        <v>49.201419698000002</v>
      </c>
      <c r="H24" s="5" t="str">
        <f>IF($B24="N/A","N/A",IF(G24&gt;70,"No",IF(G24&lt;25,"No","Yes")))</f>
        <v>Yes</v>
      </c>
      <c r="I24" s="6">
        <v>-0.13700000000000001</v>
      </c>
      <c r="J24" s="6">
        <v>-13.6</v>
      </c>
      <c r="K24" s="85" t="str">
        <f t="shared" si="0"/>
        <v>Yes</v>
      </c>
    </row>
    <row r="25" spans="1:11" x14ac:dyDescent="0.25">
      <c r="A25" s="81" t="s">
        <v>318</v>
      </c>
      <c r="B25" s="21" t="s">
        <v>229</v>
      </c>
      <c r="C25" s="4">
        <v>54.299175501000001</v>
      </c>
      <c r="D25" s="5" t="str">
        <f>IF($B25="N/A","N/A",IF(C25&gt;70,"No",IF(C25&lt;35,"No","Yes")))</f>
        <v>Yes</v>
      </c>
      <c r="E25" s="4">
        <v>54.805194804999999</v>
      </c>
      <c r="F25" s="5" t="str">
        <f>IF($B25="N/A","N/A",IF(E25&gt;70,"No",IF(E25&lt;35,"No","Yes")))</f>
        <v>Yes</v>
      </c>
      <c r="G25" s="4">
        <v>52.883762201000003</v>
      </c>
      <c r="H25" s="5" t="str">
        <f>IF($B25="N/A","N/A",IF(G25&gt;70,"No",IF(G25&lt;35,"No","Yes")))</f>
        <v>Yes</v>
      </c>
      <c r="I25" s="6">
        <v>0.93189999999999995</v>
      </c>
      <c r="J25" s="6">
        <v>-3.51</v>
      </c>
      <c r="K25" s="85" t="str">
        <f t="shared" si="0"/>
        <v>Yes</v>
      </c>
    </row>
    <row r="26" spans="1:11" x14ac:dyDescent="0.25">
      <c r="A26" s="81" t="s">
        <v>830</v>
      </c>
      <c r="B26" s="21" t="s">
        <v>220</v>
      </c>
      <c r="C26" s="4">
        <v>2.5062906725</v>
      </c>
      <c r="D26" s="5" t="str">
        <f>IF($B26="N/A","N/A",IF(C26&gt;1,"Yes","No"))</f>
        <v>Yes</v>
      </c>
      <c r="E26" s="4">
        <v>2.4291253770000001</v>
      </c>
      <c r="F26" s="5" t="str">
        <f>IF($B26="N/A","N/A",IF(E26&gt;1,"Yes","No"))</f>
        <v>Yes</v>
      </c>
      <c r="G26" s="4">
        <v>2.4303691275000001</v>
      </c>
      <c r="H26" s="5" t="str">
        <f>IF($B26="N/A","N/A",IF(G26&gt;1,"Yes","No"))</f>
        <v>Yes</v>
      </c>
      <c r="I26" s="6">
        <v>-3.08</v>
      </c>
      <c r="J26" s="6">
        <v>5.1200000000000002E-2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85" t="str">
        <f t="shared" si="0"/>
        <v>N/A</v>
      </c>
    </row>
    <row r="28" spans="1:11" x14ac:dyDescent="0.25">
      <c r="A28" s="81" t="s">
        <v>831</v>
      </c>
      <c r="B28" s="21" t="s">
        <v>213</v>
      </c>
      <c r="C28" s="4">
        <v>4.3383947899999997E-2</v>
      </c>
      <c r="D28" s="5" t="str">
        <f>IF($B28="N/A","N/A",IF(C28&gt;15,"No",IF(C28&lt;-15,"No","Yes")))</f>
        <v>N/A</v>
      </c>
      <c r="E28" s="4">
        <v>0.1292546316</v>
      </c>
      <c r="F28" s="5" t="str">
        <f>IF($B28="N/A","N/A",IF(E28&gt;15,"No",IF(E28&lt;-15,"No","Yes")))</f>
        <v>N/A</v>
      </c>
      <c r="G28" s="4">
        <v>26.593959731999998</v>
      </c>
      <c r="H28" s="5" t="str">
        <f>IF($B28="N/A","N/A",IF(G28&gt;15,"No",IF(G28&lt;-15,"No","Yes")))</f>
        <v>N/A</v>
      </c>
      <c r="I28" s="6">
        <v>197.9</v>
      </c>
      <c r="J28" s="6">
        <v>20475</v>
      </c>
      <c r="K28" s="85" t="str">
        <f t="shared" si="0"/>
        <v>No</v>
      </c>
    </row>
    <row r="29" spans="1:11" x14ac:dyDescent="0.25">
      <c r="A29" s="81" t="s">
        <v>320</v>
      </c>
      <c r="B29" s="21"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99.053627759999998</v>
      </c>
      <c r="H30" s="5" t="str">
        <f>IF($B30="N/A","N/A",IF(G30&gt;15,"No",IF(G30&lt;-15,"No","Yes")))</f>
        <v>N/A</v>
      </c>
      <c r="I30" s="6">
        <v>0</v>
      </c>
      <c r="J30" s="6">
        <v>-0.94599999999999995</v>
      </c>
      <c r="K30" s="85" t="str">
        <f t="shared" si="0"/>
        <v>Yes</v>
      </c>
    </row>
    <row r="31" spans="1:11" x14ac:dyDescent="0.25">
      <c r="A31" s="97" t="s">
        <v>322</v>
      </c>
      <c r="B31" s="93" t="s">
        <v>230</v>
      </c>
      <c r="C31" s="98">
        <v>9.4228504099999999E-2</v>
      </c>
      <c r="D31" s="94" t="str">
        <f>IF($B31="N/A","N/A",IF(C31&gt;=90,"Yes","No"))</f>
        <v>No</v>
      </c>
      <c r="E31" s="98">
        <v>9.4451003500000005E-2</v>
      </c>
      <c r="F31" s="94" t="str">
        <f>IF($B31="N/A","N/A",IF(E31&gt;=90,"Yes","No"))</f>
        <v>No</v>
      </c>
      <c r="G31" s="98">
        <v>0.17746228929999999</v>
      </c>
      <c r="H31" s="94" t="str">
        <f>IF($B31="N/A","N/A",IF(G31&gt;=90,"Yes","No"))</f>
        <v>No</v>
      </c>
      <c r="I31" s="95">
        <v>0.2361</v>
      </c>
      <c r="J31" s="95">
        <v>87.89</v>
      </c>
      <c r="K31" s="96" t="str">
        <f t="shared" si="0"/>
        <v>No</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1750</v>
      </c>
      <c r="J6" s="6" t="s">
        <v>1750</v>
      </c>
      <c r="K6" s="85" t="str">
        <f t="shared" ref="K6:K35" si="0">IF(J6="Div by 0", "N/A", IF(J6="N/A","N/A", IF(J6&gt;30, "No", IF(J6&lt;-30, "No", "Yes"))))</f>
        <v>N/A</v>
      </c>
    </row>
    <row r="7" spans="1:11" x14ac:dyDescent="0.25">
      <c r="A7" s="81" t="s">
        <v>435</v>
      </c>
      <c r="B7" s="60" t="s">
        <v>213</v>
      </c>
      <c r="C7" s="5" t="s">
        <v>1750</v>
      </c>
      <c r="D7" s="5" t="str">
        <f t="shared" ref="D7:D17" si="1">IF(OR($B7="N/A",$C7="N/A"),"N/A",IF(C7&lt;0,"No","Yes"))</f>
        <v>N/A</v>
      </c>
      <c r="E7" s="5" t="s">
        <v>1750</v>
      </c>
      <c r="F7" s="5" t="str">
        <f t="shared" ref="F7:F17" si="2">IF($B7="N/A","N/A",IF(E7&lt;0,"No","Yes"))</f>
        <v>N/A</v>
      </c>
      <c r="G7" s="5" t="s">
        <v>1750</v>
      </c>
      <c r="H7" s="5" t="str">
        <f t="shared" ref="H7:H17" si="3">IF($B7="N/A","N/A",IF(G7&lt;0,"No","Yes"))</f>
        <v>N/A</v>
      </c>
      <c r="I7" s="6" t="s">
        <v>1750</v>
      </c>
      <c r="J7" s="6" t="s">
        <v>1750</v>
      </c>
      <c r="K7" s="85" t="str">
        <f t="shared" si="0"/>
        <v>N/A</v>
      </c>
    </row>
    <row r="8" spans="1:11" x14ac:dyDescent="0.25">
      <c r="A8" s="81" t="s">
        <v>436</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81" t="s">
        <v>437</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81" t="s">
        <v>438</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82" t="s">
        <v>324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82" t="s">
        <v>310</v>
      </c>
      <c r="B12" s="60" t="s">
        <v>213</v>
      </c>
      <c r="C12" s="5" t="s">
        <v>1750</v>
      </c>
      <c r="D12" s="5" t="str">
        <f t="shared" si="1"/>
        <v>N/A</v>
      </c>
      <c r="E12" s="5" t="s">
        <v>1750</v>
      </c>
      <c r="F12" s="5" t="str">
        <f t="shared" si="2"/>
        <v>N/A</v>
      </c>
      <c r="G12" s="5" t="s">
        <v>1750</v>
      </c>
      <c r="H12" s="5" t="str">
        <f t="shared" si="3"/>
        <v>N/A</v>
      </c>
      <c r="I12" s="6" t="s">
        <v>1750</v>
      </c>
      <c r="J12" s="6" t="s">
        <v>1750</v>
      </c>
      <c r="K12" s="85" t="str">
        <f t="shared" si="0"/>
        <v>N/A</v>
      </c>
    </row>
    <row r="13" spans="1:11" x14ac:dyDescent="0.25">
      <c r="A13" s="82" t="s">
        <v>822</v>
      </c>
      <c r="B13" s="60" t="s">
        <v>213</v>
      </c>
      <c r="C13" s="5" t="s">
        <v>1750</v>
      </c>
      <c r="D13" s="5" t="str">
        <f t="shared" si="1"/>
        <v>N/A</v>
      </c>
      <c r="E13" s="5" t="s">
        <v>1750</v>
      </c>
      <c r="F13" s="5" t="str">
        <f t="shared" si="2"/>
        <v>N/A</v>
      </c>
      <c r="G13" s="5" t="s">
        <v>1750</v>
      </c>
      <c r="H13" s="5" t="str">
        <f t="shared" si="3"/>
        <v>N/A</v>
      </c>
      <c r="I13" s="6" t="s">
        <v>1750</v>
      </c>
      <c r="J13" s="6" t="s">
        <v>1750</v>
      </c>
      <c r="K13" s="85" t="str">
        <f t="shared" si="0"/>
        <v>N/A</v>
      </c>
    </row>
    <row r="14" spans="1:11" x14ac:dyDescent="0.25">
      <c r="A14" s="82" t="s">
        <v>311</v>
      </c>
      <c r="B14" s="60" t="s">
        <v>213</v>
      </c>
      <c r="C14" s="5" t="s">
        <v>1750</v>
      </c>
      <c r="D14" s="5" t="str">
        <f t="shared" si="1"/>
        <v>N/A</v>
      </c>
      <c r="E14" s="5" t="s">
        <v>1750</v>
      </c>
      <c r="F14" s="5" t="str">
        <f t="shared" si="2"/>
        <v>N/A</v>
      </c>
      <c r="G14" s="5" t="s">
        <v>1750</v>
      </c>
      <c r="H14" s="5" t="str">
        <f t="shared" si="3"/>
        <v>N/A</v>
      </c>
      <c r="I14" s="6" t="s">
        <v>1750</v>
      </c>
      <c r="J14" s="6" t="s">
        <v>1750</v>
      </c>
      <c r="K14" s="85" t="str">
        <f t="shared" si="0"/>
        <v>N/A</v>
      </c>
    </row>
    <row r="15" spans="1:11" x14ac:dyDescent="0.25">
      <c r="A15" s="82" t="s">
        <v>823</v>
      </c>
      <c r="B15" s="60" t="s">
        <v>213</v>
      </c>
      <c r="C15" s="5" t="s">
        <v>1750</v>
      </c>
      <c r="D15" s="5" t="str">
        <f t="shared" si="1"/>
        <v>N/A</v>
      </c>
      <c r="E15" s="5" t="s">
        <v>1750</v>
      </c>
      <c r="F15" s="5" t="str">
        <f t="shared" si="2"/>
        <v>N/A</v>
      </c>
      <c r="G15" s="5" t="s">
        <v>1750</v>
      </c>
      <c r="H15" s="5" t="str">
        <f t="shared" si="3"/>
        <v>N/A</v>
      </c>
      <c r="I15" s="6" t="s">
        <v>1750</v>
      </c>
      <c r="J15" s="6" t="s">
        <v>1750</v>
      </c>
      <c r="K15" s="85" t="str">
        <f t="shared" si="0"/>
        <v>N/A</v>
      </c>
    </row>
    <row r="16" spans="1:11" x14ac:dyDescent="0.25">
      <c r="A16" s="82" t="s">
        <v>832</v>
      </c>
      <c r="B16" s="60" t="s">
        <v>213</v>
      </c>
      <c r="C16" s="5" t="s">
        <v>1750</v>
      </c>
      <c r="D16" s="5" t="str">
        <f t="shared" si="1"/>
        <v>N/A</v>
      </c>
      <c r="E16" s="5" t="s">
        <v>1750</v>
      </c>
      <c r="F16" s="5" t="str">
        <f t="shared" si="2"/>
        <v>N/A</v>
      </c>
      <c r="G16" s="5" t="s">
        <v>1750</v>
      </c>
      <c r="H16" s="5" t="str">
        <f t="shared" si="3"/>
        <v>N/A</v>
      </c>
      <c r="I16" s="6" t="s">
        <v>1750</v>
      </c>
      <c r="J16" s="6" t="s">
        <v>1750</v>
      </c>
      <c r="K16" s="85" t="str">
        <f t="shared" si="0"/>
        <v>N/A</v>
      </c>
    </row>
    <row r="17" spans="1:11" x14ac:dyDescent="0.25">
      <c r="A17" s="82" t="s">
        <v>825</v>
      </c>
      <c r="B17" s="60" t="s">
        <v>213</v>
      </c>
      <c r="C17" s="5" t="s">
        <v>1750</v>
      </c>
      <c r="D17" s="5" t="str">
        <f t="shared" si="1"/>
        <v>N/A</v>
      </c>
      <c r="E17" s="5" t="s">
        <v>1750</v>
      </c>
      <c r="F17" s="5" t="str">
        <f t="shared" si="2"/>
        <v>N/A</v>
      </c>
      <c r="G17" s="5" t="s">
        <v>1750</v>
      </c>
      <c r="H17" s="5" t="str">
        <f t="shared" si="3"/>
        <v>N/A</v>
      </c>
      <c r="I17" s="6" t="s">
        <v>1750</v>
      </c>
      <c r="J17" s="6" t="s">
        <v>1750</v>
      </c>
      <c r="K17" s="85" t="str">
        <f t="shared" si="0"/>
        <v>N/A</v>
      </c>
    </row>
    <row r="18" spans="1:11" x14ac:dyDescent="0.25">
      <c r="A18" s="81" t="s">
        <v>312</v>
      </c>
      <c r="B18" s="21" t="s">
        <v>223</v>
      </c>
      <c r="C18" s="5" t="s">
        <v>1750</v>
      </c>
      <c r="D18" s="5" t="str">
        <f>IF(OR($B18="N/A",$C18="N/A"),"N/A",IF(C18&gt;100,"No",IF(C18&lt;98,"No","Yes")))</f>
        <v>No</v>
      </c>
      <c r="E18" s="5" t="s">
        <v>1750</v>
      </c>
      <c r="F18" s="5" t="str">
        <f>IF(OR($B18="N/A",$E18="N/A"),"N/A",IF(E18&gt;100,"No",IF(E18&lt;98,"No","Yes")))</f>
        <v>No</v>
      </c>
      <c r="G18" s="5" t="s">
        <v>1750</v>
      </c>
      <c r="H18" s="5" t="str">
        <f>IF($B18="N/A","N/A",IF(G18&gt;100,"No",IF(G18&lt;98,"No","Yes")))</f>
        <v>No</v>
      </c>
      <c r="I18" s="6" t="s">
        <v>1750</v>
      </c>
      <c r="J18" s="6" t="s">
        <v>1750</v>
      </c>
      <c r="K18" s="85" t="str">
        <f t="shared" si="0"/>
        <v>N/A</v>
      </c>
    </row>
    <row r="19" spans="1:11" x14ac:dyDescent="0.25">
      <c r="A19" s="81" t="s">
        <v>31</v>
      </c>
      <c r="B19" s="21" t="s">
        <v>214</v>
      </c>
      <c r="C19" s="5" t="s">
        <v>1750</v>
      </c>
      <c r="D19" s="5" t="str">
        <f>IF(OR($B19="N/A",$C19="N/A"),"N/A",IF(C19&gt;100,"No",IF(C19&lt;95,"No","Yes")))</f>
        <v>No</v>
      </c>
      <c r="E19" s="5" t="s">
        <v>1750</v>
      </c>
      <c r="F19" s="5" t="str">
        <f>IF(OR($B19="N/A",$E19="N/A"),"N/A",IF(E19&gt;100,"No",IF(E19&lt;98,"No","Yes")))</f>
        <v>No</v>
      </c>
      <c r="G19" s="5" t="s">
        <v>1750</v>
      </c>
      <c r="H19" s="5" t="str">
        <f>IF($B19="N/A","N/A",IF(G19&gt;100,"No",IF(G19&lt;95,"No","Yes")))</f>
        <v>No</v>
      </c>
      <c r="I19" s="6" t="s">
        <v>1750</v>
      </c>
      <c r="J19" s="6" t="s">
        <v>1750</v>
      </c>
      <c r="K19" s="85" t="str">
        <f t="shared" si="0"/>
        <v>N/A</v>
      </c>
    </row>
    <row r="20" spans="1:11" x14ac:dyDescent="0.25">
      <c r="A20" s="82" t="s">
        <v>313</v>
      </c>
      <c r="B20" s="60" t="s">
        <v>213</v>
      </c>
      <c r="C20" s="5" t="s">
        <v>1750</v>
      </c>
      <c r="D20" s="5" t="str">
        <f t="shared" ref="D20:D35" si="4">IF(OR($B20="N/A",$C20="N/A"),"N/A",IF(C20&lt;0,"No","Yes"))</f>
        <v>N/A</v>
      </c>
      <c r="E20" s="5" t="s">
        <v>1750</v>
      </c>
      <c r="F20" s="5" t="str">
        <f t="shared" ref="F20:F34" si="5">IF($B20="N/A","N/A",IF(E20&lt;0,"No","Yes"))</f>
        <v>N/A</v>
      </c>
      <c r="G20" s="5" t="s">
        <v>1750</v>
      </c>
      <c r="H20" s="5" t="str">
        <f t="shared" ref="H20:H35" si="6">IF($B20="N/A","N/A",IF(G20&lt;0,"No","Yes"))</f>
        <v>N/A</v>
      </c>
      <c r="I20" s="6" t="s">
        <v>1750</v>
      </c>
      <c r="J20" s="6" t="s">
        <v>1750</v>
      </c>
      <c r="K20" s="85" t="str">
        <f t="shared" si="0"/>
        <v>N/A</v>
      </c>
    </row>
    <row r="21" spans="1:11" x14ac:dyDescent="0.25">
      <c r="A21" s="82" t="s">
        <v>833</v>
      </c>
      <c r="B21" s="60" t="s">
        <v>213</v>
      </c>
      <c r="C21" s="5" t="s">
        <v>1750</v>
      </c>
      <c r="D21" s="5" t="str">
        <f t="shared" si="4"/>
        <v>N/A</v>
      </c>
      <c r="E21" s="5" t="s">
        <v>1750</v>
      </c>
      <c r="F21" s="5" t="str">
        <f t="shared" si="5"/>
        <v>N/A</v>
      </c>
      <c r="G21" s="5" t="s">
        <v>1750</v>
      </c>
      <c r="H21" s="5" t="str">
        <f t="shared" si="6"/>
        <v>N/A</v>
      </c>
      <c r="I21" s="6" t="s">
        <v>1750</v>
      </c>
      <c r="J21" s="6" t="s">
        <v>1750</v>
      </c>
      <c r="K21" s="85" t="str">
        <f t="shared" si="0"/>
        <v>N/A</v>
      </c>
    </row>
    <row r="22" spans="1:11" x14ac:dyDescent="0.25">
      <c r="A22" s="82" t="s">
        <v>314</v>
      </c>
      <c r="B22" s="60" t="s">
        <v>213</v>
      </c>
      <c r="C22" s="5" t="s">
        <v>1750</v>
      </c>
      <c r="D22" s="5" t="str">
        <f t="shared" si="4"/>
        <v>N/A</v>
      </c>
      <c r="E22" s="5" t="s">
        <v>1750</v>
      </c>
      <c r="F22" s="5" t="str">
        <f t="shared" si="5"/>
        <v>N/A</v>
      </c>
      <c r="G22" s="5" t="s">
        <v>1750</v>
      </c>
      <c r="H22" s="5" t="str">
        <f t="shared" si="6"/>
        <v>N/A</v>
      </c>
      <c r="I22" s="6" t="s">
        <v>1750</v>
      </c>
      <c r="J22" s="6" t="s">
        <v>1750</v>
      </c>
      <c r="K22" s="85" t="str">
        <f t="shared" si="0"/>
        <v>N/A</v>
      </c>
    </row>
    <row r="23" spans="1:11" x14ac:dyDescent="0.25">
      <c r="A23" s="82" t="s">
        <v>826</v>
      </c>
      <c r="B23" s="60" t="s">
        <v>213</v>
      </c>
      <c r="C23" s="5" t="s">
        <v>1750</v>
      </c>
      <c r="D23" s="5" t="str">
        <f t="shared" si="4"/>
        <v>N/A</v>
      </c>
      <c r="E23" s="5" t="s">
        <v>1750</v>
      </c>
      <c r="F23" s="5" t="str">
        <f t="shared" si="5"/>
        <v>N/A</v>
      </c>
      <c r="G23" s="5" t="s">
        <v>1750</v>
      </c>
      <c r="H23" s="5" t="str">
        <f t="shared" si="6"/>
        <v>N/A</v>
      </c>
      <c r="I23" s="6" t="s">
        <v>1750</v>
      </c>
      <c r="J23" s="6" t="s">
        <v>1750</v>
      </c>
      <c r="K23" s="85" t="str">
        <f t="shared" si="0"/>
        <v>N/A</v>
      </c>
    </row>
    <row r="24" spans="1:11" x14ac:dyDescent="0.25">
      <c r="A24" s="82" t="s">
        <v>315</v>
      </c>
      <c r="B24" s="60" t="s">
        <v>213</v>
      </c>
      <c r="C24" s="5" t="s">
        <v>1750</v>
      </c>
      <c r="D24" s="5" t="str">
        <f t="shared" si="4"/>
        <v>N/A</v>
      </c>
      <c r="E24" s="5" t="s">
        <v>1750</v>
      </c>
      <c r="F24" s="5" t="str">
        <f t="shared" si="5"/>
        <v>N/A</v>
      </c>
      <c r="G24" s="5" t="s">
        <v>1750</v>
      </c>
      <c r="H24" s="5" t="str">
        <f t="shared" si="6"/>
        <v>N/A</v>
      </c>
      <c r="I24" s="6" t="s">
        <v>1750</v>
      </c>
      <c r="J24" s="6" t="s">
        <v>1750</v>
      </c>
      <c r="K24" s="85" t="str">
        <f t="shared" si="0"/>
        <v>N/A</v>
      </c>
    </row>
    <row r="25" spans="1:11" x14ac:dyDescent="0.25">
      <c r="A25" s="82" t="s">
        <v>316</v>
      </c>
      <c r="B25" s="60" t="s">
        <v>213</v>
      </c>
      <c r="C25" s="5" t="s">
        <v>1750</v>
      </c>
      <c r="D25" s="5" t="str">
        <f t="shared" si="4"/>
        <v>N/A</v>
      </c>
      <c r="E25" s="5" t="s">
        <v>1750</v>
      </c>
      <c r="F25" s="5" t="str">
        <f t="shared" si="5"/>
        <v>N/A</v>
      </c>
      <c r="G25" s="5" t="s">
        <v>1750</v>
      </c>
      <c r="H25" s="5" t="str">
        <f t="shared" si="6"/>
        <v>N/A</v>
      </c>
      <c r="I25" s="6" t="s">
        <v>1750</v>
      </c>
      <c r="J25" s="6" t="s">
        <v>1750</v>
      </c>
      <c r="K25" s="85" t="str">
        <f t="shared" si="0"/>
        <v>N/A</v>
      </c>
    </row>
    <row r="26" spans="1:11" x14ac:dyDescent="0.25">
      <c r="A26" s="82" t="s">
        <v>317</v>
      </c>
      <c r="B26" s="60" t="s">
        <v>213</v>
      </c>
      <c r="C26" s="5" t="s">
        <v>1750</v>
      </c>
      <c r="D26" s="5" t="str">
        <f t="shared" si="4"/>
        <v>N/A</v>
      </c>
      <c r="E26" s="5" t="s">
        <v>1750</v>
      </c>
      <c r="F26" s="5" t="str">
        <f t="shared" si="5"/>
        <v>N/A</v>
      </c>
      <c r="G26" s="5" t="s">
        <v>1750</v>
      </c>
      <c r="H26" s="5" t="str">
        <f t="shared" si="6"/>
        <v>N/A</v>
      </c>
      <c r="I26" s="6" t="s">
        <v>1750</v>
      </c>
      <c r="J26" s="6" t="s">
        <v>1750</v>
      </c>
      <c r="K26" s="85" t="str">
        <f t="shared" si="0"/>
        <v>N/A</v>
      </c>
    </row>
    <row r="27" spans="1:11" x14ac:dyDescent="0.25">
      <c r="A27" s="82" t="s">
        <v>318</v>
      </c>
      <c r="B27" s="60" t="s">
        <v>213</v>
      </c>
      <c r="C27" s="5" t="s">
        <v>1750</v>
      </c>
      <c r="D27" s="5" t="str">
        <f t="shared" si="4"/>
        <v>N/A</v>
      </c>
      <c r="E27" s="5" t="s">
        <v>1750</v>
      </c>
      <c r="F27" s="5" t="str">
        <f t="shared" si="5"/>
        <v>N/A</v>
      </c>
      <c r="G27" s="5" t="s">
        <v>1750</v>
      </c>
      <c r="H27" s="5" t="str">
        <f t="shared" si="6"/>
        <v>N/A</v>
      </c>
      <c r="I27" s="6" t="s">
        <v>1750</v>
      </c>
      <c r="J27" s="6" t="s">
        <v>1750</v>
      </c>
      <c r="K27" s="85" t="str">
        <f t="shared" si="0"/>
        <v>N/A</v>
      </c>
    </row>
    <row r="28" spans="1:11" x14ac:dyDescent="0.25">
      <c r="A28" s="82" t="s">
        <v>830</v>
      </c>
      <c r="B28" s="60" t="s">
        <v>213</v>
      </c>
      <c r="C28" s="5" t="s">
        <v>1750</v>
      </c>
      <c r="D28" s="5" t="str">
        <f t="shared" si="4"/>
        <v>N/A</v>
      </c>
      <c r="E28" s="5" t="s">
        <v>1750</v>
      </c>
      <c r="F28" s="5" t="str">
        <f t="shared" si="5"/>
        <v>N/A</v>
      </c>
      <c r="G28" s="5" t="s">
        <v>1750</v>
      </c>
      <c r="H28" s="5" t="str">
        <f t="shared" si="6"/>
        <v>N/A</v>
      </c>
      <c r="I28" s="6" t="s">
        <v>1750</v>
      </c>
      <c r="J28" s="6" t="s">
        <v>1750</v>
      </c>
      <c r="K28" s="85" t="str">
        <f t="shared" si="0"/>
        <v>N/A</v>
      </c>
    </row>
    <row r="29" spans="1:11" x14ac:dyDescent="0.25">
      <c r="A29" s="82" t="s">
        <v>319</v>
      </c>
      <c r="B29" s="60" t="s">
        <v>213</v>
      </c>
      <c r="C29" s="5" t="s">
        <v>1750</v>
      </c>
      <c r="D29" s="5" t="str">
        <f t="shared" si="4"/>
        <v>N/A</v>
      </c>
      <c r="E29" s="5" t="s">
        <v>1750</v>
      </c>
      <c r="F29" s="5" t="str">
        <f t="shared" si="5"/>
        <v>N/A</v>
      </c>
      <c r="G29" s="5" t="s">
        <v>1750</v>
      </c>
      <c r="H29" s="5" t="str">
        <f t="shared" si="6"/>
        <v>N/A</v>
      </c>
      <c r="I29" s="6" t="s">
        <v>1750</v>
      </c>
      <c r="J29" s="6" t="s">
        <v>1750</v>
      </c>
      <c r="K29" s="85" t="str">
        <f t="shared" si="0"/>
        <v>N/A</v>
      </c>
    </row>
    <row r="30" spans="1:11" x14ac:dyDescent="0.25">
      <c r="A30" s="82" t="s">
        <v>831</v>
      </c>
      <c r="B30" s="60" t="s">
        <v>213</v>
      </c>
      <c r="C30" s="5" t="s">
        <v>1750</v>
      </c>
      <c r="D30" s="5" t="str">
        <f t="shared" si="4"/>
        <v>N/A</v>
      </c>
      <c r="E30" s="5" t="s">
        <v>1750</v>
      </c>
      <c r="F30" s="5" t="str">
        <f t="shared" si="5"/>
        <v>N/A</v>
      </c>
      <c r="G30" s="5" t="s">
        <v>1750</v>
      </c>
      <c r="H30" s="5" t="str">
        <f t="shared" si="6"/>
        <v>N/A</v>
      </c>
      <c r="I30" s="6" t="s">
        <v>1750</v>
      </c>
      <c r="J30" s="6" t="s">
        <v>1750</v>
      </c>
      <c r="K30" s="85" t="str">
        <f t="shared" si="0"/>
        <v>N/A</v>
      </c>
    </row>
    <row r="31" spans="1:11" x14ac:dyDescent="0.25">
      <c r="A31" s="81" t="s">
        <v>320</v>
      </c>
      <c r="B31" s="21" t="s">
        <v>213</v>
      </c>
      <c r="C31" s="5" t="s">
        <v>1750</v>
      </c>
      <c r="D31" s="5" t="str">
        <f t="shared" si="4"/>
        <v>N/A</v>
      </c>
      <c r="E31" s="5" t="s">
        <v>1750</v>
      </c>
      <c r="F31" s="5" t="str">
        <f t="shared" si="5"/>
        <v>N/A</v>
      </c>
      <c r="G31" s="5" t="s">
        <v>1750</v>
      </c>
      <c r="H31" s="5" t="str">
        <f t="shared" si="6"/>
        <v>N/A</v>
      </c>
      <c r="I31" s="6" t="s">
        <v>1750</v>
      </c>
      <c r="J31" s="6" t="s">
        <v>1750</v>
      </c>
      <c r="K31" s="85" t="str">
        <f t="shared" si="0"/>
        <v>N/A</v>
      </c>
    </row>
    <row r="32" spans="1:11" x14ac:dyDescent="0.25">
      <c r="A32" s="81" t="s">
        <v>321</v>
      </c>
      <c r="B32" s="21" t="s">
        <v>213</v>
      </c>
      <c r="C32" s="5" t="s">
        <v>1750</v>
      </c>
      <c r="D32" s="5" t="str">
        <f t="shared" si="4"/>
        <v>N/A</v>
      </c>
      <c r="E32" s="5" t="s">
        <v>1750</v>
      </c>
      <c r="F32" s="5" t="str">
        <f t="shared" si="5"/>
        <v>N/A</v>
      </c>
      <c r="G32" s="5" t="s">
        <v>1750</v>
      </c>
      <c r="H32" s="5" t="str">
        <f t="shared" si="6"/>
        <v>N/A</v>
      </c>
      <c r="I32" s="6" t="s">
        <v>1750</v>
      </c>
      <c r="J32" s="6" t="s">
        <v>1750</v>
      </c>
      <c r="K32" s="85" t="str">
        <f t="shared" si="0"/>
        <v>N/A</v>
      </c>
    </row>
    <row r="33" spans="1:11" x14ac:dyDescent="0.25">
      <c r="A33" s="82" t="s">
        <v>322</v>
      </c>
      <c r="B33" s="60" t="s">
        <v>213</v>
      </c>
      <c r="C33" s="5" t="s">
        <v>1750</v>
      </c>
      <c r="D33" s="5" t="str">
        <f t="shared" si="4"/>
        <v>N/A</v>
      </c>
      <c r="E33" s="5" t="s">
        <v>1750</v>
      </c>
      <c r="F33" s="5" t="str">
        <f t="shared" si="5"/>
        <v>N/A</v>
      </c>
      <c r="G33" s="5" t="s">
        <v>1750</v>
      </c>
      <c r="H33" s="5" t="str">
        <f t="shared" si="6"/>
        <v>N/A</v>
      </c>
      <c r="I33" s="6" t="s">
        <v>1750</v>
      </c>
      <c r="J33" s="6" t="s">
        <v>1750</v>
      </c>
      <c r="K33" s="85" t="str">
        <f t="shared" si="0"/>
        <v>N/A</v>
      </c>
    </row>
    <row r="34" spans="1:11" x14ac:dyDescent="0.25">
      <c r="A34" s="82" t="s">
        <v>323</v>
      </c>
      <c r="B34" s="60" t="s">
        <v>213</v>
      </c>
      <c r="C34" s="5" t="s">
        <v>1750</v>
      </c>
      <c r="D34" s="5" t="str">
        <f t="shared" si="4"/>
        <v>N/A</v>
      </c>
      <c r="E34" s="5" t="s">
        <v>1750</v>
      </c>
      <c r="F34" s="5" t="str">
        <f t="shared" si="5"/>
        <v>N/A</v>
      </c>
      <c r="G34" s="5" t="s">
        <v>1750</v>
      </c>
      <c r="H34" s="5" t="str">
        <f t="shared" si="6"/>
        <v>N/A</v>
      </c>
      <c r="I34" s="6" t="s">
        <v>1750</v>
      </c>
      <c r="J34" s="6" t="s">
        <v>1750</v>
      </c>
      <c r="K34" s="85" t="str">
        <f t="shared" si="0"/>
        <v>N/A</v>
      </c>
    </row>
    <row r="35" spans="1:11" x14ac:dyDescent="0.25">
      <c r="A35" s="82" t="s">
        <v>1704</v>
      </c>
      <c r="B35" s="60" t="s">
        <v>213</v>
      </c>
      <c r="C35" s="5" t="s">
        <v>1750</v>
      </c>
      <c r="D35" s="5" t="str">
        <f t="shared" si="4"/>
        <v>N/A</v>
      </c>
      <c r="E35" s="5" t="s">
        <v>1750</v>
      </c>
      <c r="F35" s="5" t="str">
        <f>IF($B35="N/A","N/A",IF(E35&lt;0,"No","Yes"))</f>
        <v>N/A</v>
      </c>
      <c r="G35" s="5" t="s">
        <v>1750</v>
      </c>
      <c r="H35" s="5" t="str">
        <f t="shared" si="6"/>
        <v>N/A</v>
      </c>
      <c r="I35" s="6" t="s">
        <v>1750</v>
      </c>
      <c r="J35" s="6" t="s">
        <v>1750</v>
      </c>
      <c r="K35" s="85" t="str">
        <f t="shared" si="0"/>
        <v>N/A</v>
      </c>
    </row>
    <row r="36" spans="1:11" x14ac:dyDescent="0.25">
      <c r="A36" s="83" t="s">
        <v>372</v>
      </c>
      <c r="B36" s="1" t="s">
        <v>213</v>
      </c>
      <c r="C36" s="4" t="s">
        <v>1750</v>
      </c>
      <c r="D36" s="5" t="str">
        <f t="shared" ref="D36:D39" si="7">IF($B36="N/A","N/A",IF(C36&lt;0,"No","Yes"))</f>
        <v>N/A</v>
      </c>
      <c r="E36" s="4" t="s">
        <v>1750</v>
      </c>
      <c r="F36" s="5" t="str">
        <f t="shared" ref="F36:F39" si="8">IF($B36="N/A","N/A",IF(E36&lt;0,"No","Yes"))</f>
        <v>N/A</v>
      </c>
      <c r="G36" s="4" t="s">
        <v>1750</v>
      </c>
      <c r="H36" s="5" t="str">
        <f t="shared" ref="H36:H39" si="9">IF($B36="N/A","N/A",IF(G36&lt;0,"No","Yes"))</f>
        <v>N/A</v>
      </c>
      <c r="I36" s="6" t="s">
        <v>1750</v>
      </c>
      <c r="J36" s="6" t="s">
        <v>1750</v>
      </c>
      <c r="K36" s="85" t="str">
        <f>IF(J36="Div by 0", "N/A", IF(J36="N/A","N/A", IF(J36&gt;30, "No", IF(J36&lt;-30, "No", "Yes"))))</f>
        <v>N/A</v>
      </c>
    </row>
    <row r="37" spans="1:11" x14ac:dyDescent="0.25">
      <c r="A37" s="83" t="s">
        <v>373</v>
      </c>
      <c r="B37" s="1" t="s">
        <v>213</v>
      </c>
      <c r="C37" s="4" t="s">
        <v>1750</v>
      </c>
      <c r="D37" s="5" t="str">
        <f t="shared" si="7"/>
        <v>N/A</v>
      </c>
      <c r="E37" s="4" t="s">
        <v>1750</v>
      </c>
      <c r="F37" s="5" t="str">
        <f t="shared" si="8"/>
        <v>N/A</v>
      </c>
      <c r="G37" s="4" t="s">
        <v>1750</v>
      </c>
      <c r="H37" s="5" t="str">
        <f t="shared" si="9"/>
        <v>N/A</v>
      </c>
      <c r="I37" s="6" t="s">
        <v>1750</v>
      </c>
      <c r="J37" s="6" t="s">
        <v>1750</v>
      </c>
      <c r="K37" s="85" t="str">
        <f>IF(J37="Div by 0", "N/A", IF(J37="N/A","N/A", IF(J37&gt;30, "No", IF(J37&lt;-30, "No", "Yes"))))</f>
        <v>N/A</v>
      </c>
    </row>
    <row r="38" spans="1:11" x14ac:dyDescent="0.25">
      <c r="A38" s="83" t="s">
        <v>374</v>
      </c>
      <c r="B38" s="1" t="s">
        <v>213</v>
      </c>
      <c r="C38" s="4" t="s">
        <v>1750</v>
      </c>
      <c r="D38" s="5" t="str">
        <f t="shared" si="7"/>
        <v>N/A</v>
      </c>
      <c r="E38" s="4" t="s">
        <v>1750</v>
      </c>
      <c r="F38" s="5" t="str">
        <f t="shared" si="8"/>
        <v>N/A</v>
      </c>
      <c r="G38" s="4" t="s">
        <v>1750</v>
      </c>
      <c r="H38" s="5" t="str">
        <f t="shared" si="9"/>
        <v>N/A</v>
      </c>
      <c r="I38" s="6" t="s">
        <v>1750</v>
      </c>
      <c r="J38" s="6" t="s">
        <v>1750</v>
      </c>
      <c r="K38" s="85" t="str">
        <f>IF(J38="Div by 0", "N/A", IF(J38="N/A","N/A", IF(J38&gt;30, "No", IF(J38&lt;-30, "No", "Yes"))))</f>
        <v>N/A</v>
      </c>
    </row>
    <row r="39" spans="1:11" x14ac:dyDescent="0.25">
      <c r="A39" s="100" t="s">
        <v>375</v>
      </c>
      <c r="B39" s="101" t="s">
        <v>213</v>
      </c>
      <c r="C39" s="98" t="s">
        <v>1750</v>
      </c>
      <c r="D39" s="94" t="str">
        <f t="shared" si="7"/>
        <v>N/A</v>
      </c>
      <c r="E39" s="98" t="s">
        <v>1750</v>
      </c>
      <c r="F39" s="94" t="str">
        <f t="shared" si="8"/>
        <v>N/A</v>
      </c>
      <c r="G39" s="98" t="s">
        <v>1750</v>
      </c>
      <c r="H39" s="94" t="str">
        <f t="shared" si="9"/>
        <v>N/A</v>
      </c>
      <c r="I39" s="95" t="s">
        <v>1750</v>
      </c>
      <c r="J39" s="95" t="s">
        <v>1750</v>
      </c>
      <c r="K39" s="96" t="str">
        <f>IF(J39="Div by 0", "N/A", IF(J39="N/A","N/A", IF(J39&gt;30, "No", IF(J39&lt;-30, "No", "Yes"))))</f>
        <v>N/A</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43550</v>
      </c>
      <c r="D7" s="18" t="str">
        <f>IF($B7="N/A","N/A",IF(C7&gt;15,"No",IF(C7&lt;-15,"No","Yes")))</f>
        <v>N/A</v>
      </c>
      <c r="E7" s="17">
        <v>44040</v>
      </c>
      <c r="F7" s="18" t="str">
        <f>IF($B7="N/A","N/A",IF(E7&gt;15,"No",IF(E7&lt;-15,"No","Yes")))</f>
        <v>N/A</v>
      </c>
      <c r="G7" s="17">
        <v>48065</v>
      </c>
      <c r="H7" s="18" t="str">
        <f>IF($B7="N/A","N/A",IF(G7&gt;15,"No",IF(G7&lt;-15,"No","Yes")))</f>
        <v>N/A</v>
      </c>
      <c r="I7" s="19">
        <v>1.125</v>
      </c>
      <c r="J7" s="19">
        <v>9.1389999999999993</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1750</v>
      </c>
      <c r="J9" s="6" t="s">
        <v>1750</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98.227324913999993</v>
      </c>
      <c r="D13" s="5" t="str">
        <f t="shared" si="1"/>
        <v>Yes</v>
      </c>
      <c r="E13" s="4">
        <v>98.669391461999993</v>
      </c>
      <c r="F13" s="5" t="str">
        <f t="shared" si="2"/>
        <v>Yes</v>
      </c>
      <c r="G13" s="4">
        <v>98.585249141999995</v>
      </c>
      <c r="H13" s="5" t="str">
        <f t="shared" si="3"/>
        <v>Yes</v>
      </c>
      <c r="I13" s="6">
        <v>0.45</v>
      </c>
      <c r="J13" s="6">
        <v>-8.5000000000000006E-2</v>
      </c>
      <c r="K13" s="85" t="str">
        <f t="shared" si="0"/>
        <v>Yes</v>
      </c>
    </row>
    <row r="14" spans="1:11" x14ac:dyDescent="0.25">
      <c r="A14" s="102" t="s">
        <v>13</v>
      </c>
      <c r="B14" s="21" t="s">
        <v>213</v>
      </c>
      <c r="C14" s="22">
        <v>43550</v>
      </c>
      <c r="D14" s="5" t="str">
        <f>IF($B14="N/A","N/A",IF(C14&gt;15,"No",IF(C14&lt;-15,"No","Yes")))</f>
        <v>N/A</v>
      </c>
      <c r="E14" s="22">
        <v>44040</v>
      </c>
      <c r="F14" s="5" t="str">
        <f>IF($B14="N/A","N/A",IF(E14&gt;15,"No",IF(E14&lt;-15,"No","Yes")))</f>
        <v>N/A</v>
      </c>
      <c r="G14" s="22">
        <v>48065</v>
      </c>
      <c r="H14" s="5" t="str">
        <f>IF($B14="N/A","N/A",IF(G14&gt;15,"No",IF(G14&lt;-15,"No","Yes")))</f>
        <v>N/A</v>
      </c>
      <c r="I14" s="6">
        <v>1.125</v>
      </c>
      <c r="J14" s="6">
        <v>9.1389999999999993</v>
      </c>
      <c r="K14" s="85" t="str">
        <f t="shared" si="0"/>
        <v>Yes</v>
      </c>
    </row>
    <row r="15" spans="1:11" x14ac:dyDescent="0.25">
      <c r="A15" s="102" t="s">
        <v>439</v>
      </c>
      <c r="B15" s="21" t="s">
        <v>215</v>
      </c>
      <c r="C15" s="4">
        <v>16.041331802999999</v>
      </c>
      <c r="D15" s="5" t="str">
        <f>IF($B15="N/A","N/A",IF(C15&gt;20,"No",IF(C15&lt;5,"No","Yes")))</f>
        <v>Yes</v>
      </c>
      <c r="E15" s="4">
        <v>19.398274296</v>
      </c>
      <c r="F15" s="5" t="str">
        <f>IF($B15="N/A","N/A",IF(E15&gt;20,"No",IF(E15&lt;5,"No","Yes")))</f>
        <v>Yes</v>
      </c>
      <c r="G15" s="4">
        <v>15.734942265999999</v>
      </c>
      <c r="H15" s="5" t="str">
        <f>IF($B15="N/A","N/A",IF(G15&gt;20,"No",IF(G15&lt;5,"No","Yes")))</f>
        <v>Yes</v>
      </c>
      <c r="I15" s="6">
        <v>20.93</v>
      </c>
      <c r="J15" s="6">
        <v>-18.899999999999999</v>
      </c>
      <c r="K15" s="85" t="str">
        <f t="shared" si="0"/>
        <v>Yes</v>
      </c>
    </row>
    <row r="16" spans="1:11" x14ac:dyDescent="0.25">
      <c r="A16" s="102" t="s">
        <v>440</v>
      </c>
      <c r="B16" s="16" t="s">
        <v>213</v>
      </c>
      <c r="C16" s="4">
        <v>83.958668196999994</v>
      </c>
      <c r="D16" s="5" t="str">
        <f>IF($B16="N/A","N/A",IF(C16&gt;15,"No",IF(C16&lt;-15,"No","Yes")))</f>
        <v>N/A</v>
      </c>
      <c r="E16" s="4">
        <v>80.601725704000003</v>
      </c>
      <c r="F16" s="5" t="str">
        <f>IF($B16="N/A","N/A",IF(E16&gt;15,"No",IF(E16&lt;-15,"No","Yes")))</f>
        <v>N/A</v>
      </c>
      <c r="G16" s="4">
        <v>84.265057733999996</v>
      </c>
      <c r="H16" s="5" t="str">
        <f>IF($B16="N/A","N/A",IF(G16&gt;15,"No",IF(G16&lt;-15,"No","Yes")))</f>
        <v>N/A</v>
      </c>
      <c r="I16" s="6">
        <v>-4</v>
      </c>
      <c r="J16" s="6">
        <v>4.5449999999999999</v>
      </c>
      <c r="K16" s="85" t="str">
        <f t="shared" si="0"/>
        <v>Yes</v>
      </c>
    </row>
    <row r="17" spans="1:11" x14ac:dyDescent="0.25">
      <c r="A17" s="102" t="s">
        <v>441</v>
      </c>
      <c r="B17" s="21" t="s">
        <v>235</v>
      </c>
      <c r="C17" s="4">
        <v>32.507462687</v>
      </c>
      <c r="D17" s="5" t="str">
        <f>IF($B17="N/A","N/A",IF(C17&gt;1,"Yes","No"))</f>
        <v>Yes</v>
      </c>
      <c r="E17" s="4">
        <v>20.374659400999999</v>
      </c>
      <c r="F17" s="5" t="str">
        <f>IF($B17="N/A","N/A",IF(E17&gt;1,"Yes","No"))</f>
        <v>Yes</v>
      </c>
      <c r="G17" s="4">
        <v>37.599084572999999</v>
      </c>
      <c r="H17" s="5" t="str">
        <f>IF($B17="N/A","N/A",IF(G17&gt;1,"Yes","No"))</f>
        <v>Yes</v>
      </c>
      <c r="I17" s="6">
        <v>-37.299999999999997</v>
      </c>
      <c r="J17" s="6">
        <v>84.54</v>
      </c>
      <c r="K17" s="85" t="str">
        <f t="shared" si="0"/>
        <v>No</v>
      </c>
    </row>
    <row r="18" spans="1:11" x14ac:dyDescent="0.25">
      <c r="A18" s="102" t="s">
        <v>857</v>
      </c>
      <c r="B18" s="21" t="s">
        <v>213</v>
      </c>
      <c r="C18" s="62">
        <v>3100.9925831999999</v>
      </c>
      <c r="D18" s="5" t="str">
        <f>IF($B18="N/A","N/A",IF(C18&gt;15,"No",IF(C18&lt;-15,"No","Yes")))</f>
        <v>N/A</v>
      </c>
      <c r="E18" s="62">
        <v>2568.5221219</v>
      </c>
      <c r="F18" s="5" t="str">
        <f>IF($B18="N/A","N/A",IF(E18&gt;15,"No",IF(E18&lt;-15,"No","Yes")))</f>
        <v>N/A</v>
      </c>
      <c r="G18" s="62">
        <v>3206.1426516000001</v>
      </c>
      <c r="H18" s="5" t="str">
        <f>IF($B18="N/A","N/A",IF(G18&gt;15,"No",IF(G18&lt;-15,"No","Yes")))</f>
        <v>N/A</v>
      </c>
      <c r="I18" s="6">
        <v>-17.2</v>
      </c>
      <c r="J18" s="6">
        <v>24.82</v>
      </c>
      <c r="K18" s="85" t="str">
        <f t="shared" si="0"/>
        <v>Yes</v>
      </c>
    </row>
    <row r="19" spans="1:11" x14ac:dyDescent="0.25">
      <c r="A19" s="84" t="s">
        <v>131</v>
      </c>
      <c r="B19" s="21" t="s">
        <v>213</v>
      </c>
      <c r="C19" s="22">
        <v>190</v>
      </c>
      <c r="D19" s="21" t="s">
        <v>213</v>
      </c>
      <c r="E19" s="22">
        <v>128</v>
      </c>
      <c r="F19" s="21" t="s">
        <v>213</v>
      </c>
      <c r="G19" s="22">
        <v>123</v>
      </c>
      <c r="H19" s="5" t="str">
        <f>IF($B19="N/A","N/A",IF(G19&gt;15,"No",IF(G19&lt;-15,"No","Yes")))</f>
        <v>N/A</v>
      </c>
      <c r="I19" s="6">
        <v>-32.6</v>
      </c>
      <c r="J19" s="6">
        <v>-3.91</v>
      </c>
      <c r="K19" s="85" t="str">
        <f t="shared" si="0"/>
        <v>Yes</v>
      </c>
    </row>
    <row r="20" spans="1:11" x14ac:dyDescent="0.25">
      <c r="A20" s="84" t="s">
        <v>346</v>
      </c>
      <c r="B20" s="16" t="s">
        <v>213</v>
      </c>
      <c r="C20" s="4">
        <v>0.43628013780000002</v>
      </c>
      <c r="D20" s="21" t="s">
        <v>213</v>
      </c>
      <c r="E20" s="4">
        <v>0.29064486830000003</v>
      </c>
      <c r="F20" s="21" t="s">
        <v>213</v>
      </c>
      <c r="G20" s="4">
        <v>0.25590346409999998</v>
      </c>
      <c r="H20" s="5" t="str">
        <f>IF($B20="N/A","N/A",IF(G20&gt;15,"No",IF(G20&lt;-15,"No","Yes")))</f>
        <v>N/A</v>
      </c>
      <c r="I20" s="6">
        <v>-33.4</v>
      </c>
      <c r="J20" s="6">
        <v>-12</v>
      </c>
      <c r="K20" s="85" t="str">
        <f t="shared" si="0"/>
        <v>Yes</v>
      </c>
    </row>
    <row r="21" spans="1:11" ht="25" x14ac:dyDescent="0.25">
      <c r="A21" s="84" t="s">
        <v>836</v>
      </c>
      <c r="B21" s="21" t="s">
        <v>213</v>
      </c>
      <c r="C21" s="62">
        <v>3027.6526315999999</v>
      </c>
      <c r="D21" s="5" t="str">
        <f>IF($B21="N/A","N/A",IF(C21&gt;60,"No",IF(C21&lt;15,"No","Yes")))</f>
        <v>N/A</v>
      </c>
      <c r="E21" s="62">
        <v>2138.5546875</v>
      </c>
      <c r="F21" s="5" t="str">
        <f>IF($B21="N/A","N/A",IF(E21&gt;60,"No",IF(E21&lt;15,"No","Yes")))</f>
        <v>N/A</v>
      </c>
      <c r="G21" s="62">
        <v>2494.9268293</v>
      </c>
      <c r="H21" s="5" t="str">
        <f>IF($B21="N/A","N/A",IF(G21&gt;60,"No",IF(G21&lt;15,"No","Yes")))</f>
        <v>N/A</v>
      </c>
      <c r="I21" s="6">
        <v>-29.4</v>
      </c>
      <c r="J21" s="6">
        <v>16.66</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1750</v>
      </c>
      <c r="J22" s="6" t="s">
        <v>1750</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36564</v>
      </c>
      <c r="D6" s="5" t="str">
        <f>IF($B6="N/A","N/A",IF(C6&gt;15,"No",IF(C6&lt;-15,"No","Yes")))</f>
        <v>N/A</v>
      </c>
      <c r="E6" s="22">
        <v>35497</v>
      </c>
      <c r="F6" s="5" t="str">
        <f>IF($B6="N/A","N/A",IF(E6&gt;15,"No",IF(E6&lt;-15,"No","Yes")))</f>
        <v>N/A</v>
      </c>
      <c r="G6" s="22">
        <v>40502</v>
      </c>
      <c r="H6" s="5" t="str">
        <f>IF($B6="N/A","N/A",IF(G6&gt;15,"No",IF(G6&lt;-15,"No","Yes")))</f>
        <v>N/A</v>
      </c>
      <c r="I6" s="6">
        <v>-2.92</v>
      </c>
      <c r="J6" s="6">
        <v>14.1</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179.25637295000001</v>
      </c>
      <c r="D9" s="5" t="str">
        <f>IF($B9="N/A","N/A",IF(C9&gt;100,"No",IF(C9&lt;50,"No","Yes")))</f>
        <v>No</v>
      </c>
      <c r="E9" s="23">
        <v>185.14269335</v>
      </c>
      <c r="F9" s="5" t="str">
        <f>IF($B9="N/A","N/A",IF(E9&gt;100,"No",IF(E9&lt;50,"No","Yes")))</f>
        <v>No</v>
      </c>
      <c r="G9" s="23">
        <v>187.36159979000001</v>
      </c>
      <c r="H9" s="5" t="str">
        <f>IF($B9="N/A","N/A",IF(G9&gt;100,"No",IF(G9&lt;50,"No","Yes")))</f>
        <v>No</v>
      </c>
      <c r="I9" s="6">
        <v>3.2839999999999998</v>
      </c>
      <c r="J9" s="6">
        <v>1.198</v>
      </c>
      <c r="K9" s="85" t="str">
        <f t="shared" si="0"/>
        <v>Yes</v>
      </c>
    </row>
    <row r="10" spans="1:11" ht="25" x14ac:dyDescent="0.25">
      <c r="A10" s="104" t="s">
        <v>839</v>
      </c>
      <c r="B10" s="21" t="s">
        <v>213</v>
      </c>
      <c r="C10" s="23">
        <v>573.47897968999996</v>
      </c>
      <c r="D10" s="5" t="str">
        <f>IF($B10="N/A","N/A",IF(C10&gt;15,"No",IF(C10&lt;-15,"No","Yes")))</f>
        <v>N/A</v>
      </c>
      <c r="E10" s="23">
        <v>567.41754226</v>
      </c>
      <c r="F10" s="5" t="str">
        <f>IF($B10="N/A","N/A",IF(E10&gt;15,"No",IF(E10&lt;-15,"No","Yes")))</f>
        <v>N/A</v>
      </c>
      <c r="G10" s="23">
        <v>569.24509804000002</v>
      </c>
      <c r="H10" s="5" t="str">
        <f>IF($B10="N/A","N/A",IF(G10&gt;15,"No",IF(G10&lt;-15,"No","Yes")))</f>
        <v>N/A</v>
      </c>
      <c r="I10" s="6">
        <v>-1.06</v>
      </c>
      <c r="J10" s="6">
        <v>0.3221</v>
      </c>
      <c r="K10" s="85" t="str">
        <f t="shared" si="0"/>
        <v>Yes</v>
      </c>
    </row>
    <row r="11" spans="1:11" ht="25" x14ac:dyDescent="0.25">
      <c r="A11" s="104" t="s">
        <v>840</v>
      </c>
      <c r="B11" s="21" t="s">
        <v>213</v>
      </c>
      <c r="C11" s="23" t="s">
        <v>1750</v>
      </c>
      <c r="D11" s="5" t="str">
        <f>IF($B11="N/A","N/A",IF(C11&gt;15,"No",IF(C11&lt;-15,"No","Yes")))</f>
        <v>N/A</v>
      </c>
      <c r="E11" s="23" t="s">
        <v>1750</v>
      </c>
      <c r="F11" s="5" t="str">
        <f>IF($B11="N/A","N/A",IF(E11&gt;15,"No",IF(E11&lt;-15,"No","Yes")))</f>
        <v>N/A</v>
      </c>
      <c r="G11" s="23" t="s">
        <v>1750</v>
      </c>
      <c r="H11" s="5" t="str">
        <f>IF($B11="N/A","N/A",IF(G11&gt;15,"No",IF(G11&lt;-15,"No","Yes")))</f>
        <v>N/A</v>
      </c>
      <c r="I11" s="6" t="s">
        <v>1750</v>
      </c>
      <c r="J11" s="6" t="s">
        <v>1750</v>
      </c>
      <c r="K11" s="85" t="str">
        <f t="shared" si="0"/>
        <v>N/A</v>
      </c>
    </row>
    <row r="12" spans="1:11" ht="25" x14ac:dyDescent="0.25">
      <c r="A12" s="104" t="s">
        <v>841</v>
      </c>
      <c r="B12" s="21" t="s">
        <v>213</v>
      </c>
      <c r="C12" s="23" t="s">
        <v>1750</v>
      </c>
      <c r="D12" s="5" t="str">
        <f>IF($B12="N/A","N/A",IF(C12&gt;15,"No",IF(C12&lt;-15,"No","Yes")))</f>
        <v>N/A</v>
      </c>
      <c r="E12" s="23" t="s">
        <v>1750</v>
      </c>
      <c r="F12" s="5" t="str">
        <f>IF($B12="N/A","N/A",IF(E12&gt;15,"No",IF(E12&lt;-15,"No","Yes")))</f>
        <v>N/A</v>
      </c>
      <c r="G12" s="23" t="s">
        <v>1750</v>
      </c>
      <c r="H12" s="5" t="str">
        <f>IF($B12="N/A","N/A",IF(G12&gt;15,"No",IF(G12&lt;-15,"No","Yes")))</f>
        <v>N/A</v>
      </c>
      <c r="I12" s="6" t="s">
        <v>1750</v>
      </c>
      <c r="J12" s="6" t="s">
        <v>1750</v>
      </c>
      <c r="K12" s="85" t="str">
        <f t="shared" si="0"/>
        <v>N/A</v>
      </c>
    </row>
    <row r="13" spans="1:11" x14ac:dyDescent="0.25">
      <c r="A13" s="104" t="s">
        <v>650</v>
      </c>
      <c r="B13" s="21" t="s">
        <v>237</v>
      </c>
      <c r="C13" s="4">
        <v>99.100207854999994</v>
      </c>
      <c r="D13" s="5" t="str">
        <f>IF($B13="N/A","N/A",IF(C13&gt;99,"No",IF(C13&lt;75,"No","Yes")))</f>
        <v>No</v>
      </c>
      <c r="E13" s="4">
        <v>99.050623995999999</v>
      </c>
      <c r="F13" s="5" t="str">
        <f>IF($B13="N/A","N/A",IF(E13&gt;99,"No",IF(E13&lt;75,"No","Yes")))</f>
        <v>No</v>
      </c>
      <c r="G13" s="4">
        <v>98.903757838999994</v>
      </c>
      <c r="H13" s="5" t="str">
        <f>IF($B13="N/A","N/A",IF(G13&gt;99,"No",IF(G13&lt;75,"No","Yes")))</f>
        <v>Yes</v>
      </c>
      <c r="I13" s="6">
        <v>-0.05</v>
      </c>
      <c r="J13" s="6">
        <v>-0.14799999999999999</v>
      </c>
      <c r="K13" s="85" t="str">
        <f t="shared" ref="K13:K24" si="1">IF(J13="Div by 0", "N/A", IF(J13="N/A","N/A", IF(J13&gt;30, "No", IF(J13&lt;-30, "No", "Yes"))))</f>
        <v>Yes</v>
      </c>
    </row>
    <row r="14" spans="1:11" x14ac:dyDescent="0.25">
      <c r="A14" s="104" t="s">
        <v>492</v>
      </c>
      <c r="B14" s="21" t="s">
        <v>213</v>
      </c>
      <c r="C14" s="5">
        <v>99.997240237</v>
      </c>
      <c r="D14" s="5" t="str">
        <f>IF($B14="N/A","N/A",IF(C14&gt;15,"No",IF(C14&lt;-15,"No","Yes")))</f>
        <v>N/A</v>
      </c>
      <c r="E14" s="5">
        <v>99.997155859000003</v>
      </c>
      <c r="F14" s="5" t="str">
        <f>IF($B14="N/A","N/A",IF(E14&gt;15,"No",IF(E14&lt;-15,"No","Yes")))</f>
        <v>N/A</v>
      </c>
      <c r="G14" s="5">
        <v>99.997503620000003</v>
      </c>
      <c r="H14" s="5" t="str">
        <f>IF($B14="N/A","N/A",IF(G14&gt;15,"No",IF(G14&lt;-15,"No","Yes")))</f>
        <v>N/A</v>
      </c>
      <c r="I14" s="6">
        <v>0</v>
      </c>
      <c r="J14" s="6">
        <v>2.9999999999999997E-4</v>
      </c>
      <c r="K14" s="85" t="str">
        <f t="shared" si="1"/>
        <v>Yes</v>
      </c>
    </row>
    <row r="15" spans="1:11" x14ac:dyDescent="0.25">
      <c r="A15" s="104" t="s">
        <v>842</v>
      </c>
      <c r="B15" s="21" t="s">
        <v>213</v>
      </c>
      <c r="C15" s="22">
        <v>17.753104819000001</v>
      </c>
      <c r="D15" s="5" t="str">
        <f>IF($B15="N/A","N/A",IF(C15&gt;15,"No",IF(C15&lt;-15,"No","Yes")))</f>
        <v>N/A</v>
      </c>
      <c r="E15" s="6">
        <v>18.059358912</v>
      </c>
      <c r="F15" s="5" t="str">
        <f>IF($B15="N/A","N/A",IF(E15&gt;15,"No",IF(E15&lt;-15,"No","Yes")))</f>
        <v>N/A</v>
      </c>
      <c r="G15" s="6">
        <v>17.698379808999999</v>
      </c>
      <c r="H15" s="5" t="str">
        <f>IF($B15="N/A","N/A",IF(G15&gt;15,"No",IF(G15&lt;-15,"No","Yes")))</f>
        <v>N/A</v>
      </c>
      <c r="I15" s="6">
        <v>1.7250000000000001</v>
      </c>
      <c r="J15" s="6">
        <v>-2</v>
      </c>
      <c r="K15" s="85" t="str">
        <f t="shared" si="1"/>
        <v>Yes</v>
      </c>
    </row>
    <row r="16" spans="1:11" x14ac:dyDescent="0.25">
      <c r="A16" s="105" t="s">
        <v>651</v>
      </c>
      <c r="B16" s="29" t="s">
        <v>238</v>
      </c>
      <c r="C16" s="5">
        <v>0.89979214529999996</v>
      </c>
      <c r="D16" s="5" t="str">
        <f>IF($B16="N/A","N/A",IF(C16&gt;20,"No",IF(C16&lt;=0,"No","Yes")))</f>
        <v>Yes</v>
      </c>
      <c r="E16" s="5">
        <v>0.94937600359999996</v>
      </c>
      <c r="F16" s="5" t="str">
        <f>IF($B16="N/A","N/A",IF(E16&gt;20,"No",IF(E16&lt;=0,"No","Yes")))</f>
        <v>Yes</v>
      </c>
      <c r="G16" s="5">
        <v>1.0962421608999999</v>
      </c>
      <c r="H16" s="5" t="str">
        <f>IF($B16="N/A","N/A",IF(G16&gt;20,"No",IF(G16&lt;=0,"No","Yes")))</f>
        <v>Yes</v>
      </c>
      <c r="I16" s="6">
        <v>5.5110000000000001</v>
      </c>
      <c r="J16" s="6">
        <v>15.47</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6.4346504559</v>
      </c>
      <c r="D18" s="5" t="str">
        <f>IF($B18="N/A","N/A",IF(C18&gt;15,"No",IF(C18&lt;-15,"No","Yes")))</f>
        <v>N/A</v>
      </c>
      <c r="E18" s="6">
        <v>6.4955489613999999</v>
      </c>
      <c r="F18" s="5" t="str">
        <f>IF($B18="N/A","N/A",IF(E18&gt;15,"No",IF(E18&lt;-15,"No","Yes")))</f>
        <v>N/A</v>
      </c>
      <c r="G18" s="6">
        <v>6.4324324323999997</v>
      </c>
      <c r="H18" s="5" t="str">
        <f>IF($B18="N/A","N/A",IF(G18&gt;15,"No",IF(G18&lt;-15,"No","Yes")))</f>
        <v>N/A</v>
      </c>
      <c r="I18" s="6">
        <v>0.94640000000000002</v>
      </c>
      <c r="J18" s="6">
        <v>-0.97199999999999998</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1750</v>
      </c>
      <c r="J19" s="6" t="s">
        <v>1750</v>
      </c>
      <c r="K19" s="85" t="str">
        <f t="shared" si="1"/>
        <v>N/A</v>
      </c>
    </row>
    <row r="20" spans="1:11" x14ac:dyDescent="0.25">
      <c r="A20" s="104" t="s">
        <v>129</v>
      </c>
      <c r="B20" s="21" t="s">
        <v>213</v>
      </c>
      <c r="C20" s="5" t="s">
        <v>1750</v>
      </c>
      <c r="D20" s="5" t="str">
        <f>IF($B20="N/A","N/A",IF(C20&gt;15,"No",IF(C20&lt;-15,"No","Yes")))</f>
        <v>N/A</v>
      </c>
      <c r="E20" s="5" t="s">
        <v>1750</v>
      </c>
      <c r="F20" s="5" t="str">
        <f>IF($B20="N/A","N/A",IF(E20&gt;15,"No",IF(E20&lt;-15,"No","Yes")))</f>
        <v>N/A</v>
      </c>
      <c r="G20" s="5" t="s">
        <v>1750</v>
      </c>
      <c r="H20" s="5" t="str">
        <f>IF($B20="N/A","N/A",IF(G20&gt;15,"No",IF(G20&lt;-15,"No","Yes")))</f>
        <v>N/A</v>
      </c>
      <c r="I20" s="6" t="s">
        <v>1750</v>
      </c>
      <c r="J20" s="6" t="s">
        <v>1750</v>
      </c>
      <c r="K20" s="85" t="str">
        <f t="shared" si="1"/>
        <v>N/A</v>
      </c>
    </row>
    <row r="21" spans="1:11" x14ac:dyDescent="0.25">
      <c r="A21" s="104" t="s">
        <v>844</v>
      </c>
      <c r="B21" s="21" t="s">
        <v>213</v>
      </c>
      <c r="C21" s="6" t="s">
        <v>1750</v>
      </c>
      <c r="D21" s="5" t="str">
        <f>IF($B21="N/A","N/A",IF(C21&gt;15,"No",IF(C21&lt;-15,"No","Yes")))</f>
        <v>N/A</v>
      </c>
      <c r="E21" s="6" t="s">
        <v>1750</v>
      </c>
      <c r="F21" s="5" t="str">
        <f>IF($B21="N/A","N/A",IF(E21&gt;15,"No",IF(E21&lt;-15,"No","Yes")))</f>
        <v>N/A</v>
      </c>
      <c r="G21" s="6" t="s">
        <v>1750</v>
      </c>
      <c r="H21" s="5" t="str">
        <f>IF($B21="N/A","N/A",IF(G21&gt;15,"No",IF(G21&lt;-15,"No","Yes")))</f>
        <v>N/A</v>
      </c>
      <c r="I21" s="6" t="s">
        <v>1750</v>
      </c>
      <c r="J21" s="6" t="s">
        <v>1750</v>
      </c>
      <c r="K21" s="85" t="str">
        <f t="shared" si="1"/>
        <v>N/A</v>
      </c>
    </row>
    <row r="22" spans="1:11" x14ac:dyDescent="0.25">
      <c r="A22" s="104" t="s">
        <v>1681</v>
      </c>
      <c r="B22" s="29" t="s">
        <v>224</v>
      </c>
      <c r="C22" s="5">
        <v>0</v>
      </c>
      <c r="D22" s="5" t="str">
        <f>IF($B22="N/A","N/A",IF(C22&gt;5,"No",IF(C22&lt;=0,"No","Yes")))</f>
        <v>No</v>
      </c>
      <c r="E22" s="5">
        <v>0</v>
      </c>
      <c r="F22" s="5" t="str">
        <f>IF($B22="N/A","N/A",IF(E22&gt;5,"No",IF(E22&lt;=0,"No","Yes")))</f>
        <v>No</v>
      </c>
      <c r="G22" s="5">
        <v>0</v>
      </c>
      <c r="H22" s="5" t="str">
        <f>IF($B22="N/A","N/A",IF(G22&gt;5,"No",IF(G22&lt;=0,"No","Yes")))</f>
        <v>No</v>
      </c>
      <c r="I22" s="6" t="s">
        <v>1750</v>
      </c>
      <c r="J22" s="6" t="s">
        <v>1750</v>
      </c>
      <c r="K22" s="85" t="str">
        <f t="shared" si="1"/>
        <v>N/A</v>
      </c>
    </row>
    <row r="23" spans="1:11" x14ac:dyDescent="0.25">
      <c r="A23" s="104" t="s">
        <v>130</v>
      </c>
      <c r="B23" s="21" t="s">
        <v>213</v>
      </c>
      <c r="C23" s="5" t="s">
        <v>1750</v>
      </c>
      <c r="D23" s="5" t="str">
        <f>IF($B23="N/A","N/A",IF(C23&gt;15,"No",IF(C23&lt;-15,"No","Yes")))</f>
        <v>N/A</v>
      </c>
      <c r="E23" s="5" t="s">
        <v>1750</v>
      </c>
      <c r="F23" s="5" t="str">
        <f>IF($B23="N/A","N/A",IF(E23&gt;15,"No",IF(E23&lt;-15,"No","Yes")))</f>
        <v>N/A</v>
      </c>
      <c r="G23" s="5" t="s">
        <v>1750</v>
      </c>
      <c r="H23" s="5" t="str">
        <f>IF($B23="N/A","N/A",IF(G23&gt;15,"No",IF(G23&lt;-15,"No","Yes")))</f>
        <v>N/A</v>
      </c>
      <c r="I23" s="6" t="s">
        <v>1750</v>
      </c>
      <c r="J23" s="6" t="s">
        <v>1750</v>
      </c>
      <c r="K23" s="85" t="str">
        <f t="shared" si="1"/>
        <v>N/A</v>
      </c>
    </row>
    <row r="24" spans="1:11" x14ac:dyDescent="0.25">
      <c r="A24" s="104" t="s">
        <v>845</v>
      </c>
      <c r="B24" s="21" t="s">
        <v>213</v>
      </c>
      <c r="C24" s="6" t="s">
        <v>1750</v>
      </c>
      <c r="D24" s="5" t="str">
        <f>IF($B24="N/A","N/A",IF(C24&gt;15,"No",IF(C24&lt;-15,"No","Yes")))</f>
        <v>N/A</v>
      </c>
      <c r="E24" s="6" t="s">
        <v>1750</v>
      </c>
      <c r="F24" s="5" t="str">
        <f>IF($B24="N/A","N/A",IF(E24&gt;15,"No",IF(E24&lt;-15,"No","Yes")))</f>
        <v>N/A</v>
      </c>
      <c r="G24" s="6" t="s">
        <v>1750</v>
      </c>
      <c r="H24" s="5" t="str">
        <f>IF($B24="N/A","N/A",IF(G24&gt;15,"No",IF(G24&lt;-15,"No","Yes")))</f>
        <v>N/A</v>
      </c>
      <c r="I24" s="6" t="s">
        <v>1750</v>
      </c>
      <c r="J24" s="6" t="s">
        <v>1750</v>
      </c>
      <c r="K24" s="85" t="str">
        <f t="shared" si="1"/>
        <v>N/A</v>
      </c>
    </row>
    <row r="25" spans="1:11" x14ac:dyDescent="0.25">
      <c r="A25" s="104" t="s">
        <v>15</v>
      </c>
      <c r="B25" s="21" t="s">
        <v>240</v>
      </c>
      <c r="C25" s="5">
        <v>0</v>
      </c>
      <c r="D25" s="5" t="str">
        <f>IF($B25="N/A","N/A",IF(C25&gt;20,"No",IF(C25&lt;1,"No","Yes")))</f>
        <v>No</v>
      </c>
      <c r="E25" s="5">
        <v>0</v>
      </c>
      <c r="F25" s="5" t="str">
        <f>IF($B25="N/A","N/A",IF(E25&gt;20,"No",IF(E25&lt;1,"No","Yes")))</f>
        <v>No</v>
      </c>
      <c r="G25" s="5">
        <v>0.10616759670000001</v>
      </c>
      <c r="H25" s="5" t="str">
        <f>IF($B25="N/A","N/A",IF(G25&gt;20,"No",IF(G25&lt;1,"No","Yes")))</f>
        <v>No</v>
      </c>
      <c r="I25" s="6" t="s">
        <v>1750</v>
      </c>
      <c r="J25" s="6" t="s">
        <v>1750</v>
      </c>
      <c r="K25" s="85" t="str">
        <f t="shared" ref="K25:K34" si="2">IF(J25="Div by 0", "N/A", IF(J25="N/A","N/A", IF(J25&gt;30, "No", IF(J25&lt;-30, "No", "Yes"))))</f>
        <v>N/A</v>
      </c>
    </row>
    <row r="26" spans="1:11" x14ac:dyDescent="0.25">
      <c r="A26" s="104" t="s">
        <v>159</v>
      </c>
      <c r="B26" s="21" t="s">
        <v>214</v>
      </c>
      <c r="C26" s="5">
        <v>99.994530139000005</v>
      </c>
      <c r="D26" s="5" t="str">
        <f>IF($B26="N/A","N/A",IF(C26&gt;100,"No",IF(C26&lt;95,"No","Yes")))</f>
        <v>Yes</v>
      </c>
      <c r="E26" s="5">
        <v>99.994365720999994</v>
      </c>
      <c r="F26" s="5" t="str">
        <f>IF($B26="N/A","N/A",IF(E26&gt;100,"No",IF(E26&lt;95,"No","Yes")))</f>
        <v>Yes</v>
      </c>
      <c r="G26" s="5">
        <v>99.985185916999995</v>
      </c>
      <c r="H26" s="5" t="str">
        <f>IF($B26="N/A","N/A",IF(G26&gt;100,"No",IF(G26&lt;95,"No","Yes")))</f>
        <v>Yes</v>
      </c>
      <c r="I26" s="6">
        <v>0</v>
      </c>
      <c r="J26" s="6">
        <v>-8.9999999999999993E-3</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9.4081610327000007</v>
      </c>
      <c r="D28" s="5" t="str">
        <f>IF($B28="N/A","N/A",IF(C28&gt;30,"No",IF(C28&lt;5,"No","Yes")))</f>
        <v>Yes</v>
      </c>
      <c r="E28" s="5">
        <v>8.6148125193999991</v>
      </c>
      <c r="F28" s="5" t="str">
        <f>IF($B28="N/A","N/A",IF(E28&gt;30,"No",IF(E28&lt;5,"No","Yes")))</f>
        <v>Yes</v>
      </c>
      <c r="G28" s="5">
        <v>8.4539035109</v>
      </c>
      <c r="H28" s="5" t="str">
        <f>IF($B28="N/A","N/A",IF(G28&gt;30,"No",IF(G28&lt;5,"No","Yes")))</f>
        <v>Yes</v>
      </c>
      <c r="I28" s="6">
        <v>-8.43</v>
      </c>
      <c r="J28" s="6">
        <v>-1.87</v>
      </c>
      <c r="K28" s="85" t="str">
        <f t="shared" si="2"/>
        <v>Yes</v>
      </c>
    </row>
    <row r="29" spans="1:11" x14ac:dyDescent="0.25">
      <c r="A29" s="104" t="s">
        <v>847</v>
      </c>
      <c r="B29" s="21" t="s">
        <v>227</v>
      </c>
      <c r="C29" s="5">
        <v>45.941363088999999</v>
      </c>
      <c r="D29" s="5" t="str">
        <f>IF($B29="N/A","N/A",IF(C29&gt;75,"No",IF(C29&lt;15,"No","Yes")))</f>
        <v>Yes</v>
      </c>
      <c r="E29" s="5">
        <v>44.150209877000002</v>
      </c>
      <c r="F29" s="5" t="str">
        <f>IF($B29="N/A","N/A",IF(E29&gt;75,"No",IF(E29&lt;15,"No","Yes")))</f>
        <v>Yes</v>
      </c>
      <c r="G29" s="5">
        <v>43.679324477999998</v>
      </c>
      <c r="H29" s="5" t="str">
        <f>IF($B29="N/A","N/A",IF(G29&gt;75,"No",IF(G29&lt;15,"No","Yes")))</f>
        <v>Yes</v>
      </c>
      <c r="I29" s="6">
        <v>-3.9</v>
      </c>
      <c r="J29" s="6">
        <v>-1.07</v>
      </c>
      <c r="K29" s="85" t="str">
        <f t="shared" si="2"/>
        <v>Yes</v>
      </c>
    </row>
    <row r="30" spans="1:11" x14ac:dyDescent="0.25">
      <c r="A30" s="104" t="s">
        <v>848</v>
      </c>
      <c r="B30" s="21" t="s">
        <v>228</v>
      </c>
      <c r="C30" s="5">
        <v>44.650475878000002</v>
      </c>
      <c r="D30" s="5" t="str">
        <f>IF($B30="N/A","N/A",IF(C30&gt;70,"No",IF(C30&lt;25,"No","Yes")))</f>
        <v>Yes</v>
      </c>
      <c r="E30" s="5">
        <v>47.234977604000001</v>
      </c>
      <c r="F30" s="5" t="str">
        <f>IF($B30="N/A","N/A",IF(E30&gt;70,"No",IF(E30&lt;25,"No","Yes")))</f>
        <v>Yes</v>
      </c>
      <c r="G30" s="5">
        <v>45.995259492999999</v>
      </c>
      <c r="H30" s="5" t="str">
        <f>IF($B30="N/A","N/A",IF(G30&gt;70,"No",IF(G30&lt;25,"No","Yes")))</f>
        <v>Yes</v>
      </c>
      <c r="I30" s="6">
        <v>5.7880000000000003</v>
      </c>
      <c r="J30" s="6">
        <v>-2.62</v>
      </c>
      <c r="K30" s="85" t="str">
        <f t="shared" si="2"/>
        <v>Yes</v>
      </c>
    </row>
    <row r="31" spans="1:11" x14ac:dyDescent="0.25">
      <c r="A31" s="104" t="s">
        <v>160</v>
      </c>
      <c r="B31" s="21" t="s">
        <v>214</v>
      </c>
      <c r="C31" s="5">
        <v>99.961710972999995</v>
      </c>
      <c r="D31" s="5" t="str">
        <f>IF($B31="N/A","N/A",IF(C31&gt;100,"No",IF(C31&lt;95,"No","Yes")))</f>
        <v>Yes</v>
      </c>
      <c r="E31" s="5">
        <v>99.946474350000003</v>
      </c>
      <c r="F31" s="5" t="str">
        <f>IF($B31="N/A","N/A",IF(E31&gt;100,"No",IF(E31&lt;95,"No","Yes")))</f>
        <v>Yes</v>
      </c>
      <c r="G31" s="5">
        <v>99.965433805999993</v>
      </c>
      <c r="H31" s="5" t="str">
        <f>IF($B31="N/A","N/A",IF(G31&gt;100,"No",IF(G31&lt;95,"No","Yes")))</f>
        <v>Yes</v>
      </c>
      <c r="I31" s="6">
        <v>-1.4999999999999999E-2</v>
      </c>
      <c r="J31" s="6">
        <v>1.9E-2</v>
      </c>
      <c r="K31" s="85" t="str">
        <f t="shared" si="2"/>
        <v>Yes</v>
      </c>
    </row>
    <row r="32" spans="1:11" x14ac:dyDescent="0.25">
      <c r="A32" s="83" t="s">
        <v>372</v>
      </c>
      <c r="B32" s="21" t="s">
        <v>241</v>
      </c>
      <c r="C32" s="5">
        <v>1.0967071436</v>
      </c>
      <c r="D32" s="5" t="str">
        <f>IF($B32="N/A","N/A",IF(C32&gt;5,"No",IF(C32&lt;1,"No","Yes")))</f>
        <v>Yes</v>
      </c>
      <c r="E32" s="5">
        <v>1.0029016537</v>
      </c>
      <c r="F32" s="5" t="str">
        <f>IF($B32="N/A","N/A",IF(E32&gt;5,"No",IF(E32&lt;1,"No","Yes")))</f>
        <v>Yes</v>
      </c>
      <c r="G32" s="5">
        <v>0.95550837</v>
      </c>
      <c r="H32" s="5" t="str">
        <f>IF($B32="N/A","N/A",IF(G32&gt;5,"No",IF(G32&lt;1,"No","Yes")))</f>
        <v>No</v>
      </c>
      <c r="I32" s="6">
        <v>-8.5500000000000007</v>
      </c>
      <c r="J32" s="6">
        <v>-4.7300000000000004</v>
      </c>
      <c r="K32" s="85" t="str">
        <f t="shared" si="2"/>
        <v>Yes</v>
      </c>
    </row>
    <row r="33" spans="1:11" x14ac:dyDescent="0.25">
      <c r="A33" s="83" t="s">
        <v>374</v>
      </c>
      <c r="B33" s="21" t="s">
        <v>242</v>
      </c>
      <c r="C33" s="5">
        <v>95.845640521000007</v>
      </c>
      <c r="D33" s="5" t="str">
        <f>IF($B33="N/A","N/A",IF(C33&gt;98,"No",IF(C33&lt;8,"No","Yes")))</f>
        <v>Yes</v>
      </c>
      <c r="E33" s="5">
        <v>95.858804969000005</v>
      </c>
      <c r="F33" s="5" t="str">
        <f>IF($B33="N/A","N/A",IF(E33&gt;98,"No",IF(E33&lt;8,"No","Yes")))</f>
        <v>Yes</v>
      </c>
      <c r="G33" s="5">
        <v>96.138462297999993</v>
      </c>
      <c r="H33" s="5" t="str">
        <f>IF($B33="N/A","N/A",IF(G33&gt;98,"No",IF(G33&lt;8,"No","Yes")))</f>
        <v>Yes</v>
      </c>
      <c r="I33" s="6">
        <v>1.37E-2</v>
      </c>
      <c r="J33" s="6">
        <v>0.29170000000000001</v>
      </c>
      <c r="K33" s="85" t="str">
        <f t="shared" si="2"/>
        <v>Yes</v>
      </c>
    </row>
    <row r="34" spans="1:11" x14ac:dyDescent="0.25">
      <c r="A34" s="100" t="s">
        <v>375</v>
      </c>
      <c r="B34" s="106" t="s">
        <v>224</v>
      </c>
      <c r="C34" s="94">
        <v>1.2772125588000001</v>
      </c>
      <c r="D34" s="94" t="str">
        <f>IF($B34="N/A","N/A",IF(C34&gt;5,"No",IF(C34&lt;=0,"No","Yes")))</f>
        <v>Yes</v>
      </c>
      <c r="E34" s="94">
        <v>1.2226385328</v>
      </c>
      <c r="F34" s="94" t="str">
        <f>IF($B34="N/A","N/A",IF(E34&gt;5,"No",IF(E34&lt;=0,"No","Yes")))</f>
        <v>Yes</v>
      </c>
      <c r="G34" s="94">
        <v>0.98760555029999997</v>
      </c>
      <c r="H34" s="94" t="str">
        <f>IF($B34="N/A","N/A",IF(G34&gt;5,"No",IF(G34&lt;=0,"No","Yes")))</f>
        <v>Yes</v>
      </c>
      <c r="I34" s="95">
        <v>-4.2699999999999996</v>
      </c>
      <c r="J34" s="95">
        <v>-19.2</v>
      </c>
      <c r="K34" s="96" t="str">
        <f t="shared" si="2"/>
        <v>Yes</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6986</v>
      </c>
      <c r="D6" s="5" t="str">
        <f>IF($B6="N/A","N/A",IF(C6&gt;15,"No",IF(C6&lt;-15,"No","Yes")))</f>
        <v>N/A</v>
      </c>
      <c r="E6" s="22">
        <v>8543</v>
      </c>
      <c r="F6" s="5" t="str">
        <f>IF($B6="N/A","N/A",IF(E6&gt;15,"No",IF(E6&lt;-15,"No","Yes")))</f>
        <v>N/A</v>
      </c>
      <c r="G6" s="22">
        <v>7563</v>
      </c>
      <c r="H6" s="5" t="str">
        <f>IF($B6="N/A","N/A",IF(G6&gt;15,"No",IF(G6&lt;-15,"No","Yes")))</f>
        <v>N/A</v>
      </c>
      <c r="I6" s="6">
        <v>22.29</v>
      </c>
      <c r="J6" s="6">
        <v>-11.5</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660.34869738999998</v>
      </c>
      <c r="D9" s="5" t="str">
        <f>IF($B9="N/A","N/A",IF(C9&gt;15,"No",IF(C9&lt;-15,"No","Yes")))</f>
        <v>N/A</v>
      </c>
      <c r="E9" s="23">
        <v>636.71181084</v>
      </c>
      <c r="F9" s="5" t="str">
        <f>IF($B9="N/A","N/A",IF(E9&gt;15,"No",IF(E9&lt;-15,"No","Yes")))</f>
        <v>N/A</v>
      </c>
      <c r="G9" s="23">
        <v>640.59989422000001</v>
      </c>
      <c r="H9" s="5" t="str">
        <f>IF($B9="N/A","N/A",IF(G9&gt;15,"No",IF(G9&lt;-15,"No","Yes")))</f>
        <v>N/A</v>
      </c>
      <c r="I9" s="6">
        <v>-3.58</v>
      </c>
      <c r="J9" s="6">
        <v>0.61070000000000002</v>
      </c>
      <c r="K9" s="85" t="str">
        <f t="shared" si="0"/>
        <v>Yes</v>
      </c>
    </row>
    <row r="10" spans="1:11" x14ac:dyDescent="0.25">
      <c r="A10" s="104" t="s">
        <v>650</v>
      </c>
      <c r="B10" s="21" t="s">
        <v>237</v>
      </c>
      <c r="C10" s="4">
        <v>74.091039221000003</v>
      </c>
      <c r="D10" s="5" t="str">
        <f>IF($B10="N/A","N/A",IF(C10&gt;99,"No",IF(C10&lt;75,"No","Yes")))</f>
        <v>No</v>
      </c>
      <c r="E10" s="4">
        <v>67.915252253000006</v>
      </c>
      <c r="F10" s="5" t="str">
        <f>IF($B10="N/A","N/A",IF(E10&gt;99,"No",IF(E10&lt;75,"No","Yes")))</f>
        <v>No</v>
      </c>
      <c r="G10" s="4">
        <v>73.568689672999994</v>
      </c>
      <c r="H10" s="5" t="str">
        <f>IF($B10="N/A","N/A",IF(G10&gt;99,"No",IF(G10&lt;75,"No","Yes")))</f>
        <v>No</v>
      </c>
      <c r="I10" s="6">
        <v>-8.34</v>
      </c>
      <c r="J10" s="6">
        <v>8.3239999999999998</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85" t="str">
        <f t="shared" si="0"/>
        <v>N/A</v>
      </c>
    </row>
    <row r="12" spans="1:11" x14ac:dyDescent="0.25">
      <c r="A12" s="104" t="s">
        <v>652</v>
      </c>
      <c r="B12" s="29" t="s">
        <v>239</v>
      </c>
      <c r="C12" s="5">
        <v>25.908960779000001</v>
      </c>
      <c r="D12" s="5" t="str">
        <f>IF($B12="N/A","N/A",IF(C12&gt;10,"No",IF(C12&lt;=0,"No","Yes")))</f>
        <v>No</v>
      </c>
      <c r="E12" s="5">
        <v>32.084747747000002</v>
      </c>
      <c r="F12" s="5" t="str">
        <f>IF($B12="N/A","N/A",IF(E12&gt;10,"No",IF(E12&lt;=0,"No","Yes")))</f>
        <v>No</v>
      </c>
      <c r="G12" s="5">
        <v>26.431310326999998</v>
      </c>
      <c r="H12" s="5" t="str">
        <f>IF($B12="N/A","N/A",IF(G12&gt;10,"No",IF(G12&lt;=0,"No","Yes")))</f>
        <v>No</v>
      </c>
      <c r="I12" s="6">
        <v>23.84</v>
      </c>
      <c r="J12" s="6">
        <v>-17.600000000000001</v>
      </c>
      <c r="K12" s="85" t="str">
        <f t="shared" si="0"/>
        <v>Yes</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1750</v>
      </c>
      <c r="J13" s="6" t="s">
        <v>1750</v>
      </c>
      <c r="K13" s="85" t="str">
        <f t="shared" si="0"/>
        <v>N/A</v>
      </c>
    </row>
    <row r="14" spans="1:11" x14ac:dyDescent="0.25">
      <c r="A14" s="104" t="s">
        <v>159</v>
      </c>
      <c r="B14" s="21" t="s">
        <v>214</v>
      </c>
      <c r="C14" s="5">
        <v>99.985685657000005</v>
      </c>
      <c r="D14" s="5" t="str">
        <f>IF($B14="N/A","N/A",IF(C14&gt;100,"No",IF(C14&lt;95,"No","Yes")))</f>
        <v>Yes</v>
      </c>
      <c r="E14" s="5">
        <v>100</v>
      </c>
      <c r="F14" s="5" t="str">
        <f>IF($B14="N/A","N/A",IF(E14&gt;100,"No",IF(E14&lt;95,"No","Yes")))</f>
        <v>Yes</v>
      </c>
      <c r="G14" s="5">
        <v>98.545550707000004</v>
      </c>
      <c r="H14" s="5" t="str">
        <f>IF($B14="N/A","N/A",IF(G14&gt;100,"No",IF(G14&lt;95,"No","Yes")))</f>
        <v>Yes</v>
      </c>
      <c r="I14" s="6">
        <v>1.43E-2</v>
      </c>
      <c r="J14" s="6">
        <v>-1.45</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7.1142284569000003</v>
      </c>
      <c r="D16" s="5" t="str">
        <f>IF($B16="N/A","N/A",IF(C16&gt;30,"No",IF(C16&lt;5,"No","Yes")))</f>
        <v>Yes</v>
      </c>
      <c r="E16" s="5">
        <v>6.3092590424999999</v>
      </c>
      <c r="F16" s="5" t="str">
        <f>IF($B16="N/A","N/A",IF(E16&gt;30,"No",IF(E16&lt;5,"No","Yes")))</f>
        <v>Yes</v>
      </c>
      <c r="G16" s="5">
        <v>6.3466878222999998</v>
      </c>
      <c r="H16" s="5" t="str">
        <f>IF($B16="N/A","N/A",IF(G16&gt;30,"No",IF(G16&lt;5,"No","Yes")))</f>
        <v>Yes</v>
      </c>
      <c r="I16" s="6">
        <v>-11.3</v>
      </c>
      <c r="J16" s="6">
        <v>0.59319999999999995</v>
      </c>
      <c r="K16" s="85" t="str">
        <f t="shared" si="0"/>
        <v>Yes</v>
      </c>
    </row>
    <row r="17" spans="1:11" x14ac:dyDescent="0.25">
      <c r="A17" s="104" t="s">
        <v>847</v>
      </c>
      <c r="B17" s="21" t="s">
        <v>227</v>
      </c>
      <c r="C17" s="5">
        <v>33.896364157000001</v>
      </c>
      <c r="D17" s="5" t="str">
        <f>IF($B17="N/A","N/A",IF(C17&gt;75,"No",IF(C17&lt;15,"No","Yes")))</f>
        <v>Yes</v>
      </c>
      <c r="E17" s="5">
        <v>30.317218776000001</v>
      </c>
      <c r="F17" s="5" t="str">
        <f>IF($B17="N/A","N/A",IF(E17&gt;75,"No",IF(E17&lt;15,"No","Yes")))</f>
        <v>Yes</v>
      </c>
      <c r="G17" s="5">
        <v>31.667327780000001</v>
      </c>
      <c r="H17" s="5" t="str">
        <f>IF($B17="N/A","N/A",IF(G17&gt;75,"No",IF(G17&lt;15,"No","Yes")))</f>
        <v>Yes</v>
      </c>
      <c r="I17" s="6">
        <v>-10.6</v>
      </c>
      <c r="J17" s="6">
        <v>4.4530000000000003</v>
      </c>
      <c r="K17" s="85" t="str">
        <f t="shared" si="0"/>
        <v>Yes</v>
      </c>
    </row>
    <row r="18" spans="1:11" x14ac:dyDescent="0.25">
      <c r="A18" s="104" t="s">
        <v>848</v>
      </c>
      <c r="B18" s="21" t="s">
        <v>228</v>
      </c>
      <c r="C18" s="5">
        <v>58.989407386000003</v>
      </c>
      <c r="D18" s="5" t="str">
        <f>IF($B18="N/A","N/A",IF(C18&gt;70,"No",IF(C18&lt;25,"No","Yes")))</f>
        <v>Yes</v>
      </c>
      <c r="E18" s="5">
        <v>63.373522182000002</v>
      </c>
      <c r="F18" s="5" t="str">
        <f>IF($B18="N/A","N/A",IF(E18&gt;70,"No",IF(E18&lt;25,"No","Yes")))</f>
        <v>Yes</v>
      </c>
      <c r="G18" s="5">
        <v>58.587861959999998</v>
      </c>
      <c r="H18" s="5" t="str">
        <f>IF($B18="N/A","N/A",IF(G18&gt;70,"No",IF(G18&lt;25,"No","Yes")))</f>
        <v>Yes</v>
      </c>
      <c r="I18" s="6">
        <v>7.4320000000000004</v>
      </c>
      <c r="J18" s="6">
        <v>-7.55</v>
      </c>
      <c r="K18" s="85" t="str">
        <f t="shared" si="0"/>
        <v>Yes</v>
      </c>
    </row>
    <row r="19" spans="1:11" x14ac:dyDescent="0.25">
      <c r="A19" s="104" t="s">
        <v>160</v>
      </c>
      <c r="B19" s="21" t="s">
        <v>214</v>
      </c>
      <c r="C19" s="5">
        <v>93.372459203999995</v>
      </c>
      <c r="D19" s="5" t="str">
        <f>IF($B19="N/A","N/A",IF(C19&gt;100,"No",IF(C19&lt;95,"No","Yes")))</f>
        <v>No</v>
      </c>
      <c r="E19" s="5">
        <v>92.613835889000001</v>
      </c>
      <c r="F19" s="5" t="str">
        <f>IF($B19="N/A","N/A",IF(E19&gt;100,"No",IF(E19&lt;95,"No","Yes")))</f>
        <v>No</v>
      </c>
      <c r="G19" s="5">
        <v>92.119529287000006</v>
      </c>
      <c r="H19" s="5" t="str">
        <f>IF($B19="N/A","N/A",IF(G19&gt;100,"No",IF(G19&lt;95,"No","Yes")))</f>
        <v>No</v>
      </c>
      <c r="I19" s="6">
        <v>-0.81200000000000006</v>
      </c>
      <c r="J19" s="6">
        <v>-0.53400000000000003</v>
      </c>
      <c r="K19" s="85" t="str">
        <f t="shared" si="0"/>
        <v>Yes</v>
      </c>
    </row>
    <row r="20" spans="1:11" x14ac:dyDescent="0.25">
      <c r="A20" s="83" t="s">
        <v>372</v>
      </c>
      <c r="B20" s="21" t="s">
        <v>241</v>
      </c>
      <c r="C20" s="5">
        <v>8.9321500142999994</v>
      </c>
      <c r="D20" s="5" t="str">
        <f>IF($B20="N/A","N/A",IF(C20&gt;5,"No",IF(C20&lt;1,"No","Yes")))</f>
        <v>No</v>
      </c>
      <c r="E20" s="5">
        <v>7.8309727261999997</v>
      </c>
      <c r="F20" s="5" t="str">
        <f>IF($B20="N/A","N/A",IF(E20&gt;5,"No",IF(E20&lt;1,"No","Yes")))</f>
        <v>No</v>
      </c>
      <c r="G20" s="5">
        <v>6.7830226100999997</v>
      </c>
      <c r="H20" s="5" t="str">
        <f>IF($B20="N/A","N/A",IF(G20&gt;5,"No",IF(G20&lt;1,"No","Yes")))</f>
        <v>No</v>
      </c>
      <c r="I20" s="6">
        <v>-12.3</v>
      </c>
      <c r="J20" s="6">
        <v>-13.4</v>
      </c>
      <c r="K20" s="85" t="str">
        <f t="shared" si="0"/>
        <v>Yes</v>
      </c>
    </row>
    <row r="21" spans="1:11" x14ac:dyDescent="0.25">
      <c r="A21" s="83" t="s">
        <v>374</v>
      </c>
      <c r="B21" s="21" t="s">
        <v>242</v>
      </c>
      <c r="C21" s="5">
        <v>79.301460062999993</v>
      </c>
      <c r="D21" s="5" t="str">
        <f>IF($B21="N/A","N/A",IF(C21&gt;98,"No",IF(C21&lt;8,"No","Yes")))</f>
        <v>Yes</v>
      </c>
      <c r="E21" s="5">
        <v>80.252838581000006</v>
      </c>
      <c r="F21" s="5" t="str">
        <f>IF($B21="N/A","N/A",IF(E21&gt;98,"No",IF(E21&lt;8,"No","Yes")))</f>
        <v>Yes</v>
      </c>
      <c r="G21" s="5">
        <v>80.034377891999995</v>
      </c>
      <c r="H21" s="5" t="str">
        <f>IF($B21="N/A","N/A",IF(G21&gt;98,"No",IF(G21&lt;8,"No","Yes")))</f>
        <v>Yes</v>
      </c>
      <c r="I21" s="6">
        <v>1.2</v>
      </c>
      <c r="J21" s="6">
        <v>-0.27200000000000002</v>
      </c>
      <c r="K21" s="85" t="str">
        <f t="shared" si="0"/>
        <v>Yes</v>
      </c>
    </row>
    <row r="22" spans="1:11" x14ac:dyDescent="0.25">
      <c r="A22" s="100" t="s">
        <v>375</v>
      </c>
      <c r="B22" s="106" t="s">
        <v>224</v>
      </c>
      <c r="C22" s="94">
        <v>0.70140280560000001</v>
      </c>
      <c r="D22" s="94" t="str">
        <f>IF($B22="N/A","N/A",IF(C22&gt;5,"No",IF(C22&lt;=0,"No","Yes")))</f>
        <v>Yes</v>
      </c>
      <c r="E22" s="94">
        <v>0.57356900389999999</v>
      </c>
      <c r="F22" s="94" t="str">
        <f>IF($B22="N/A","N/A",IF(E22&gt;5,"No",IF(E22&lt;=0,"No","Yes")))</f>
        <v>Yes</v>
      </c>
      <c r="G22" s="94">
        <v>0.55533518449999997</v>
      </c>
      <c r="H22" s="94" t="str">
        <f>IF($B22="N/A","N/A",IF(G22&gt;5,"No",IF(G22&lt;=0,"No","Yes")))</f>
        <v>Yes</v>
      </c>
      <c r="I22" s="95">
        <v>-18.2</v>
      </c>
      <c r="J22" s="95">
        <v>-3.18</v>
      </c>
      <c r="K22" s="96" t="str">
        <f t="shared" si="0"/>
        <v>Yes</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2025-05-09T19:59:53Z</dcterms:modified>
  <dc:language>English</dc:language>
</cp:coreProperties>
</file>