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12-2014\"/>
    </mc:Choice>
  </mc:AlternateContent>
  <xr:revisionPtr revIDLastSave="0" documentId="8_{100075E9-AA93-4A73-B513-E14611C233F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<sst xmlns="http://schemas.openxmlformats.org/spreadsheetml/2006/main" count="7044" uniqueCount="1752">
  <si>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</si>
  <si>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</si>
  <si>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</si>
  <si>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</si>
  <si>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</si>
  <si>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</si>
  <si>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</si>
  <si>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</si>
  <si>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</si>
  <si>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</si>
  <si>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</si>
  <si>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</si>
  <si>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</si>
  <si>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</si>
  <si>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</si>
  <si>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</si>
  <si>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</si>
  <si>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</si>
  <si>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</si>
  <si>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</si>
  <si>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</si>
  <si>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</si>
  <si>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</si>
  <si>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</si>
  <si>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</si>
  <si>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</si>
  <si>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</si>
  <si>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</si>
  <si>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</si>
  <si>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</si>
  <si>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</si>
  <si>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</si>
  <si>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</si>
  <si>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</si>
  <si>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</si>
  <si>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</si>
  <si>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</si>
  <si>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</si>
  <si>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</si>
  <si>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</si>
  <si>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</si>
  <si>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</si>
  <si>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</si>
  <si>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</si>
  <si>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</si>
  <si>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</si>
  <si>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</si>
  <si>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</si>
  <si>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</si>
  <si>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</si>
  <si>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</si>
  <si>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</si>
  <si>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</si>
  <si>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</si>
  <si>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</si>
  <si>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</si>
  <si>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</si>
  <si>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</si>
  <si>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</si>
  <si>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</si>
  <si>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</si>
  <si>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</si>
  <si>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</si>
  <si>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</si>
  <si>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</si>
  <si>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</si>
  <si>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</si>
  <si>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</si>
  <si>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</si>
  <si>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</si>
  <si>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</si>
  <si>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</si>
  <si>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</si>
  <si>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</si>
  <si>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</si>
  <si>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</si>
  <si>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</si>
  <si>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</si>
  <si>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</si>
  <si>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</si>
  <si>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</si>
  <si>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</si>
  <si>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</si>
  <si>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</si>
  <si>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</si>
  <si>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</si>
  <si>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</si>
  <si>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</si>
  <si>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</si>
  <si>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</si>
  <si>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</si>
  <si>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</si>
  <si>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</si>
  <si>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</si>
  <si>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</si>
  <si>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</si>
  <si>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</si>
  <si>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</si>
  <si>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</si>
  <si>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</si>
  <si>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</si>
  <si>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</si>
  <si>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</si>
  <si>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</si>
  <si>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</si>
  <si>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</si>
  <si>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</si>
  <si>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</si>
  <si>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</si>
  <si>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</si>
  <si>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</si>
  <si>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</si>
  <si>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</si>
  <si>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</si>
  <si>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</si>
  <si>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</si>
  <si>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</si>
  <si>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</si>
  <si>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</si>
  <si>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</si>
  <si>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</si>
  <si>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</si>
  <si>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</si>
  <si>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</si>
  <si>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</si>
  <si>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</si>
  <si>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</si>
  <si>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</si>
  <si>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</si>
  <si>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</si>
  <si>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</si>
  <si>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</si>
  <si>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</si>
  <si>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</si>
  <si>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</si>
  <si>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</si>
  <si>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</si>
  <si>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</si>
  <si>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</si>
  <si>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</si>
  <si>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</si>
  <si>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</si>
  <si>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</si>
  <si>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</si>
  <si>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</si>
  <si>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</si>
  <si>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</si>
  <si>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</si>
  <si>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</si>
  <si>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</si>
  <si>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</si>
  <si>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</si>
  <si>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</si>
  <si>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</si>
  <si>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</si>
  <si>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</si>
  <si>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</si>
  <si>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</si>
  <si>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</si>
  <si>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</si>
  <si>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</si>
  <si>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</si>
  <si>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</si>
  <si>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</si>
  <si>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</si>
  <si>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</si>
  <si>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</si>
  <si>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</si>
  <si>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</si>
  <si>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</si>
  <si>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</si>
  <si>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</si>
  <si>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</si>
  <si>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</si>
  <si>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</si>
  <si>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</si>
  <si>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</si>
  <si>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</si>
  <si>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</si>
  <si>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</si>
  <si>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</si>
  <si>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</si>
  <si>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</si>
  <si>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</si>
  <si>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</si>
  <si>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</si>
  <si>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</si>
  <si>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</si>
  <si>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</si>
  <si>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</si>
  <si>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</si>
  <si>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</si>
  <si>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</si>
  <si>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</si>
  <si>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</si>
  <si>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</si>
  <si>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</si>
  <si>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</si>
  <si>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</si>
  <si>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</si>
  <si>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</si>
  <si>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</si>
  <si>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</si>
  <si>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</si>
  <si>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</si>
  <si>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</si>
  <si>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</si>
  <si>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</si>
  <si>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</si>
  <si>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</si>
  <si>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</si>
  <si>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</si>
  <si>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</si>
  <si>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</si>
  <si>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</si>
  <si>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</si>
  <si>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</si>
  <si>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</si>
  <si>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</si>
  <si>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</si>
  <si>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</si>
  <si>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</si>
  <si>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</si>
  <si>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</si>
  <si>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</si>
  <si>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</si>
  <si>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</si>
  <si>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</si>
  <si>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</si>
  <si>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</si>
  <si>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</si>
  <si>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</si>
  <si>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</si>
  <si>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</si>
  <si>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</si>
  <si>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</si>
  <si>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</si>
  <si>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</si>
  <si>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</si>
  <si>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</si>
  <si>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</si>
  <si>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</si>
  <si>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</si>
  <si>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</si>
  <si>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</si>
  <si>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</si>
  <si>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</si>
  <si>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</si>
  <si>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</si>
  <si>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</si>
  <si>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</si>
  <si>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</si>
  <si>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</si>
  <si>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</si>
  <si>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</si>
  <si>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</si>
  <si>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</si>
  <si>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</si>
  <si>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</si>
  <si>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</si>
  <si>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</si>
  <si>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</si>
  <si>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</si>
  <si>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</si>
  <si>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</si>
  <si>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</si>
  <si>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</si>
  <si>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</si>
  <si>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</si>
  <si>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</si>
  <si>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</si>
  <si>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</si>
  <si>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</si>
  <si>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</si>
  <si>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</si>
  <si>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</si>
  <si>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</si>
  <si>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</si>
  <si>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</si>
  <si>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</si>
  <si>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</si>
  <si>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</si>
  <si>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</si>
  <si>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</si>
  <si>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</si>
  <si>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</si>
  <si>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</si>
  <si>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</si>
  <si>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</si>
  <si>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</si>
  <si>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</si>
  <si>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</si>
  <si>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</si>
  <si>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</si>
  <si>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</si>
  <si>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</si>
  <si>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</si>
  <si>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</si>
  <si>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</si>
  <si>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</si>
  <si>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</si>
  <si>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</si>
  <si>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</si>
  <si>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</si>
  <si>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</si>
  <si>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</si>
  <si>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</si>
  <si>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</si>
  <si>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</si>
  <si>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</si>
  <si>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</si>
  <si>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</si>
  <si>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</si>
  <si>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</si>
  <si>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</si>
  <si>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</si>
  <si>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</si>
  <si>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</si>
  <si>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</si>
  <si>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</si>
  <si>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</si>
  <si>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</si>
  <si>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</si>
  <si>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</si>
  <si>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</si>
  <si>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</si>
  <si>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</si>
  <si>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</si>
  <si>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</si>
  <si>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</si>
  <si>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</si>
  <si>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</si>
  <si>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</si>
  <si>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</si>
  <si>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</si>
  <si>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</si>
  <si>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</si>
  <si>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</si>
  <si>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</si>
  <si>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</si>
  <si>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</si>
  <si>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</si>
  <si>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</si>
  <si>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</si>
  <si>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</si>
  <si>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</si>
  <si>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</si>
  <si>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</si>
  <si>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</si>
  <si>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</si>
  <si>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</si>
  <si>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</si>
  <si>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</si>
  <si>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</si>
  <si>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</si>
  <si>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</si>
  <si>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</si>
  <si>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</si>
  <si>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</si>
  <si>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</si>
  <si>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</si>
  <si>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</si>
  <si>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</si>
  <si>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</si>
  <si>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</si>
  <si>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</si>
  <si>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</si>
  <si>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</si>
  <si>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</si>
  <si>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</si>
  <si>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</si>
  <si>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</si>
  <si>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</si>
  <si>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</si>
  <si>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</si>
  <si>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</si>
  <si>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</si>
  <si>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</si>
  <si>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</si>
  <si>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</si>
  <si>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</si>
  <si>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</si>
  <si>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</si>
  <si>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</si>
  <si>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</si>
  <si>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</si>
  <si>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</si>
  <si>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</si>
  <si>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</si>
  <si>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</si>
  <si>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</si>
  <si>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</si>
  <si>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</si>
  <si>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</si>
  <si>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</si>
  <si>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</si>
  <si>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</si>
  <si>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</si>
  <si>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</si>
  <si>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</si>
  <si>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</si>
  <si>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</si>
  <si>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</si>
  <si>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</si>
  <si>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</si>
  <si>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</si>
  <si>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</si>
  <si>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</si>
  <si>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</si>
  <si>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</si>
  <si>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</si>
  <si>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</si>
  <si>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</si>
  <si>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</si>
  <si>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</si>
  <si>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</si>
  <si>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</si>
  <si>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</si>
  <si>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</si>
  <si>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</si>
  <si>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</si>
  <si>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</si>
  <si>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</si>
  <si>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</si>
  <si>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</si>
  <si>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</si>
  <si>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</si>
  <si>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</si>
  <si>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</si>
  <si>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</si>
  <si>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</si>
  <si>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</si>
  <si>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</si>
  <si>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</si>
  <si>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</si>
  <si>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</si>
  <si>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</si>
  <si>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</si>
  <si>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</si>
  <si>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</si>
  <si>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</si>
  <si>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</si>
  <si>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</si>
  <si>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</si>
  <si>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</si>
  <si>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</si>
  <si>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</si>
  <si>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</si>
  <si>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</si>
  <si>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</si>
  <si>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</si>
  <si>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</si>
  <si>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</si>
  <si>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</si>
  <si>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</si>
  <si>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</si>
  <si>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</si>
  <si>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</si>
  <si>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</si>
  <si>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</si>
  <si>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</si>
  <si>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</si>
  <si>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</si>
  <si>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</si>
  <si>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</si>
  <si>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</si>
  <si>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</si>
  <si>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</si>
  <si>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</si>
  <si>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</si>
  <si>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</si>
  <si>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</si>
  <si>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</si>
  <si>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</si>
  <si>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</si>
  <si>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</si>
  <si>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</si>
  <si>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</si>
  <si>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</si>
  <si>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</si>
  <si>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</si>
  <si>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</si>
  <si>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</si>
  <si>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</si>
  <si>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</si>
  <si>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</si>
  <si>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</si>
  <si>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</si>
  <si>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</si>
  <si>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</si>
  <si>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</si>
  <si>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</si>
  <si>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</si>
  <si>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</si>
  <si>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</si>
  <si>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</si>
  <si>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</si>
  <si>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</si>
  <si>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</si>
  <si>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</si>
  <si>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</si>
  <si>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</si>
  <si>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</si>
  <si>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</si>
  <si>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</si>
  <si>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</si>
  <si>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</si>
  <si>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</si>
  <si>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</si>
  <si>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</si>
  <si>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</si>
  <si>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</si>
  <si>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</si>
  <si>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</si>
  <si>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</si>
  <si>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</si>
  <si>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</si>
  <si>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</si>
  <si>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</si>
  <si>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</si>
  <si>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</si>
  <si>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</si>
  <si>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</si>
  <si>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</si>
  <si>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</si>
  <si>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</si>
  <si>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</si>
  <si>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</si>
  <si>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</si>
  <si>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</si>
  <si>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</si>
  <si>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</si>
  <si>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</si>
  <si>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</si>
  <si>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</si>
  <si>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</si>
  <si>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</si>
  <si>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</si>
  <si>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</si>
  <si>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</si>
  <si>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</si>
  <si>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</si>
  <si>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</si>
  <si>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</si>
  <si>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</si>
  <si>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</si>
  <si>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</si>
  <si>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</si>
  <si>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</si>
  <si>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</si>
  <si>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</si>
  <si>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</si>
  <si>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</si>
  <si>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</si>
  <si>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</si>
  <si>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</si>
  <si>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</si>
  <si>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</si>
  <si>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</si>
  <si>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</si>
  <si>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</si>
  <si>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</si>
  <si>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</si>
  <si>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</si>
  <si>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</si>
  <si>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</si>
  <si>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</si>
  <si>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</si>
  <si>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</si>
  <si>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</si>
  <si>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</si>
  <si>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</si>
  <si>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</si>
  <si>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</si>
  <si>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</si>
  <si>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</si>
  <si>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</si>
  <si>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</si>
  <si>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</si>
  <si>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</si>
  <si>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</si>
  <si>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</si>
  <si>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</si>
  <si>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</si>
  <si>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</si>
  <si>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</si>
  <si>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</si>
  <si>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</si>
  <si>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</si>
  <si>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</si>
  <si>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</si>
  <si>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</si>
  <si>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</si>
  <si>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</si>
  <si>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</si>
  <si>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</si>
  <si>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</si>
  <si>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</si>
  <si>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</si>
  <si>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</si>
  <si>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</si>
  <si>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</si>
  <si>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</si>
  <si>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</si>
  <si>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</si>
  <si>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</si>
  <si>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</si>
  <si>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</si>
  <si>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</si>
  <si>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</si>
  <si>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</si>
  <si>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</si>
  <si>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</si>
  <si>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</si>
  <si>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</si>
  <si>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</si>
  <si>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</si>
  <si>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</si>
  <si>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</si>
  <si>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</si>
  <si>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</si>
  <si>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</si>
  <si>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</si>
  <si>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</si>
  <si>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</si>
  <si>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</si>
  <si>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</si>
  <si>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</si>
  <si>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</si>
  <si>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</si>
  <si>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</si>
  <si>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</si>
  <si>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</si>
  <si>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</si>
  <si>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</si>
  <si>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</si>
  <si>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</si>
  <si>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</si>
  <si>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</si>
  <si>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</si>
  <si>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</si>
  <si>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</si>
  <si>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</si>
  <si>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</si>
  <si>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</si>
  <si>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</si>
  <si>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</si>
  <si>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</si>
  <si>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</si>
  <si>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</si>
  <si>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</si>
  <si>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</si>
  <si>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</si>
  <si>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</si>
  <si>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</si>
  <si>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</si>
  <si>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</si>
  <si>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</si>
  <si>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</si>
  <si>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</si>
  <si>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</si>
  <si>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</si>
  <si>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</si>
  <si>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</si>
  <si>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</si>
  <si>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</si>
  <si>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</si>
  <si>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</si>
  <si>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</si>
  <si>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</si>
  <si>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</si>
  <si>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</si>
  <si>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</si>
  <si>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</si>
  <si>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</si>
  <si>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</si>
  <si>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</si>
  <si>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</si>
  <si>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</si>
  <si>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</si>
  <si>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</si>
  <si>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</si>
  <si>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</si>
  <si>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</si>
  <si>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</si>
  <si>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</si>
  <si>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</si>
  <si>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</si>
  <si>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</si>
  <si>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</si>
  <si>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</si>
  <si>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</si>
  <si>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</si>
  <si>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</si>
  <si>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</si>
  <si>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</si>
  <si>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</si>
  <si>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</si>
  <si>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</si>
  <si>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</si>
  <si>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</si>
  <si>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</si>
  <si>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</si>
  <si>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</si>
  <si>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</si>
  <si>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</si>
  <si>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</si>
  <si>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</si>
  <si>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</si>
  <si>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</si>
  <si>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</si>
  <si>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</si>
  <si>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</si>
  <si>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</si>
  <si>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</si>
  <si>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</si>
  <si>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</si>
  <si>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</si>
  <si>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</si>
  <si>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</si>
  <si>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</si>
  <si>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</si>
  <si>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</si>
  <si>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</si>
  <si>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</si>
  <si>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</si>
  <si>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</si>
  <si>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</si>
  <si>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</si>
  <si>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</si>
  <si>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</si>
  <si>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</si>
  <si>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</si>
  <si>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</si>
  <si>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</si>
  <si>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</si>
  <si>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</si>
  <si>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</si>
  <si>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</si>
  <si>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</si>
  <si>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</si>
  <si>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</si>
  <si>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</si>
  <si>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</si>
  <si>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</si>
  <si>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</si>
  <si>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</si>
  <si>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</si>
  <si>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</si>
  <si>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</si>
  <si>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</si>
  <si>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</si>
  <si>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</si>
  <si>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</si>
  <si>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</si>
  <si>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</si>
  <si>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</si>
  <si>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</si>
  <si>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</si>
  <si>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</si>
  <si>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</si>
  <si>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</si>
  <si>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</si>
  <si>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</si>
  <si>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</si>
  <si>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</si>
  <si>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</si>
  <si>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</si>
  <si>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</si>
  <si>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</si>
  <si>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</si>
  <si>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</si>
  <si>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</si>
  <si>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</si>
  <si>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</si>
  <si>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</si>
  <si>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</si>
  <si>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</si>
  <si>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</si>
  <si>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</si>
  <si>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</si>
  <si>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</si>
  <si>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</si>
  <si>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</si>
  <si>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</si>
  <si>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</si>
  <si>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</si>
  <si>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</si>
  <si>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</si>
  <si>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</si>
  <si>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</si>
  <si>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</si>
  <si>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</si>
  <si>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</si>
  <si>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</si>
  <si>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</si>
  <si>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</si>
  <si>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</si>
  <si>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</si>
  <si>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</si>
  <si>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</si>
  <si>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</si>
  <si>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</si>
  <si>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</si>
  <si>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</si>
  <si>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</si>
  <si>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</si>
  <si>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</si>
  <si>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</si>
  <si>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</si>
  <si>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</si>
  <si>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</si>
  <si>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</si>
  <si>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</si>
  <si>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</si>
  <si>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</si>
  <si>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</si>
  <si>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</si>
  <si>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</si>
  <si>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</si>
  <si>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</si>
  <si>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</si>
  <si>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</si>
  <si>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</si>
  <si>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</si>
  <si>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</si>
  <si>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</si>
  <si>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</si>
  <si>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</si>
  <si>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</si>
  <si>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</si>
  <si>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</si>
  <si>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</si>
  <si>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</si>
  <si>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</si>
  <si>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</si>
  <si>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</si>
  <si>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</si>
  <si>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</si>
  <si>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</si>
  <si>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</si>
  <si>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</si>
  <si>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</si>
  <si>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</si>
  <si>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</si>
  <si>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</si>
  <si>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</si>
  <si>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</si>
  <si>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</si>
  <si>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</si>
  <si>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</si>
  <si>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</si>
  <si>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</si>
  <si>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</si>
  <si>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</si>
  <si>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</si>
  <si>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</si>
  <si>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</si>
  <si>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</si>
  <si>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</si>
  <si>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</si>
  <si>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</si>
  <si>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</si>
  <si>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</si>
  <si>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</si>
  <si>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</si>
  <si>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</si>
  <si>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</si>
  <si>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</si>
  <si>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</si>
  <si>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</si>
  <si>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</si>
  <si>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</si>
  <si>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</si>
  <si>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</si>
  <si>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</si>
  <si>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</si>
  <si>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</si>
  <si>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</si>
  <si>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</si>
  <si>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</si>
  <si>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</si>
  <si>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</si>
  <si>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</si>
  <si>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</si>
  <si>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</si>
  <si>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</si>
  <si>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</si>
  <si>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</si>
  <si>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</si>
  <si>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</si>
  <si>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</si>
  <si>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</si>
  <si>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</si>
  <si>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</si>
  <si>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</si>
  <si>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</si>
  <si>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</si>
  <si>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</si>
  <si>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</si>
  <si>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</si>
  <si>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</si>
  <si>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</si>
  <si>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</si>
  <si>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</si>
  <si>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</si>
  <si>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</si>
  <si>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</si>
  <si>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</si>
  <si>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</si>
  <si>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</si>
  <si>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</si>
  <si>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</si>
  <si>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</si>
  <si>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</si>
  <si>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</si>
  <si>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</si>
  <si>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</si>
  <si>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</si>
  <si>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</si>
  <si>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</si>
  <si>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</si>
  <si>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</si>
  <si>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</si>
  <si>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</si>
  <si>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</si>
  <si>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</si>
  <si>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</si>
  <si>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</si>
  <si>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</si>
  <si>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</si>
  <si>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</si>
  <si>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</si>
  <si>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</si>
  <si>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</si>
  <si>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</si>
  <si>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</si>
  <si>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</si>
  <si>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</si>
  <si>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</si>
  <si>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</si>
  <si>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</si>
  <si>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</si>
  <si>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</si>
  <si>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</si>
  <si>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</si>
  <si>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</si>
  <si>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</si>
  <si>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</si>
  <si>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</si>
  <si>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</si>
  <si>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</si>
  <si>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</si>
  <si>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</si>
  <si>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</si>
  <si>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</si>
  <si>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</si>
  <si>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</si>
  <si>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</si>
  <si>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</si>
  <si>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</si>
  <si>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</si>
  <si>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</si>
  <si>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</si>
  <si>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</si>
  <si>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</si>
  <si>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</si>
  <si>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</si>
  <si>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</si>
  <si>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</si>
  <si>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</si>
  <si>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</si>
  <si>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</si>
  <si>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</si>
  <si>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</si>
  <si>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</si>
  <si>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</si>
  <si>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</si>
  <si>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</si>
  <si>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</si>
  <si>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</si>
  <si>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</si>
  <si>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</si>
  <si>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</si>
  <si>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</si>
  <si>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</si>
  <si>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</si>
  <si>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</si>
  <si>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</si>
  <si>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</si>
  <si>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</si>
  <si>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</si>
  <si>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</si>
  <si>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</si>
  <si>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</si>
  <si>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</si>
  <si>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</si>
  <si>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</si>
  <si>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</si>
  <si>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</si>
  <si>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</si>
  <si>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</si>
  <si>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</si>
  <si>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</si>
  <si>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</si>
  <si>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</si>
  <si>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</si>
  <si>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</si>
  <si>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</si>
  <si>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</si>
  <si>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</si>
  <si>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</si>
  <si>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</si>
  <si>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</si>
  <si>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</si>
  <si>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</si>
  <si>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</si>
  <si>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</si>
  <si>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</si>
  <si>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</si>
  <si>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</si>
  <si>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</si>
  <si>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</si>
  <si>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</si>
  <si>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</si>
  <si>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</si>
  <si>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</si>
  <si>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</si>
  <si>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</si>
  <si>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</si>
  <si>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</si>
  <si>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</si>
  <si>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</si>
  <si>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</si>
  <si>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</si>
  <si>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</si>
  <si>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</si>
  <si>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</si>
  <si>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</si>
  <si>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</si>
  <si>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</si>
  <si>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</si>
  <si>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</si>
  <si>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</si>
  <si>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</si>
  <si>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</si>
  <si>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</si>
  <si>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</si>
  <si>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</si>
  <si>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</si>
  <si>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</si>
  <si>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</si>
  <si>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</si>
  <si>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</si>
  <si>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</si>
  <si>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</si>
  <si>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</si>
  <si>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</si>
  <si>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</si>
  <si>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</si>
  <si>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</si>
  <si>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</si>
  <si>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</si>
  <si>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</si>
  <si>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</si>
  <si>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</si>
  <si>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</si>
  <si>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</si>
  <si>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</si>
  <si>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</si>
  <si>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</si>
  <si>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</si>
  <si>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</si>
  <si>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</si>
  <si>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</si>
  <si>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</si>
  <si>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</si>
  <si>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</si>
  <si>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</si>
  <si>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</si>
  <si>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</si>
  <si>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</si>
  <si>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</si>
  <si>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</si>
  <si>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</si>
  <si>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</si>
  <si>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</si>
  <si>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</si>
  <si>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</si>
  <si>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</si>
  <si>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</si>
  <si>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</si>
  <si>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</si>
  <si>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</si>
  <si>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</si>
  <si>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</si>
  <si>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</si>
  <si>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</si>
  <si>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</si>
  <si>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</si>
  <si>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</si>
  <si>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</si>
  <si>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</si>
  <si>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</si>
  <si>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</si>
  <si>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</si>
  <si>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</si>
  <si>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</si>
  <si>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</si>
  <si>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</si>
  <si>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</si>
  <si>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</si>
  <si>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</si>
  <si>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</si>
  <si>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</si>
  <si>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</si>
  <si>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</si>
  <si>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</si>
  <si>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</si>
  <si>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</si>
  <si>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</si>
  <si>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</si>
  <si>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</si>
  <si>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</si>
  <si>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</si>
  <si>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</si>
  <si>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</si>
  <si>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</si>
  <si>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</si>
  <si>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</si>
  <si>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</si>
  <si>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</si>
  <si>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</si>
  <si>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</si>
  <si>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</si>
  <si>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</si>
  <si>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</si>
  <si>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</si>
  <si>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</si>
  <si>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</si>
  <si>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</si>
  <si>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</si>
  <si>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</si>
  <si>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</si>
  <si>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</si>
  <si>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</si>
  <si>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</si>
  <si>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</si>
  <si>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</si>
  <si>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</si>
  <si>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</si>
  <si>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</si>
  <si>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</si>
  <si>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</si>
  <si>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</si>
  <si>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</si>
  <si>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</si>
  <si>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</si>
  <si>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</si>
  <si>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</si>
  <si>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</si>
  <si>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</si>
  <si>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</si>
  <si>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</si>
  <si>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</si>
  <si>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</si>
  <si>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</si>
  <si>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</si>
  <si>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</si>
  <si>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</si>
  <si>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</si>
  <si>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</si>
  <si>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</si>
  <si>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</si>
  <si>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</si>
  <si>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</si>
  <si>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</si>
  <si>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</si>
  <si>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</si>
  <si>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</si>
  <si>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</si>
  <si>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</si>
  <si>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</si>
  <si>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</si>
  <si>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</si>
  <si>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</si>
  <si>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</si>
  <si>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</si>
  <si>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</si>
  <si>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</si>
  <si>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</si>
  <si>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</si>
  <si>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</si>
  <si>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</si>
  <si>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</si>
  <si>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</si>
  <si>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</si>
  <si>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</si>
  <si>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</si>
  <si>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</si>
  <si>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</si>
  <si>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</si>
  <si>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</si>
  <si>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</si>
  <si>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</si>
  <si>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</si>
  <si>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</si>
  <si>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</si>
  <si>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</si>
  <si>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</si>
  <si>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</si>
  <si>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</si>
  <si>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</si>
  <si>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</si>
  <si>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</si>
  <si>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</si>
  <si>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</si>
  <si>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</si>
  <si>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</si>
  <si>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</si>
  <si>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</si>
  <si>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</si>
  <si>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</si>
  <si>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</si>
  <si>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</si>
  <si>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</si>
  <si>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</si>
  <si>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</si>
  <si>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</si>
  <si>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</si>
  <si>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</si>
  <si>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</si>
  <si>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</si>
  <si>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</si>
  <si>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</si>
  <si>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</si>
  <si>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</si>
  <si>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</si>
  <si>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</si>
  <si>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</si>
  <si>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</si>
  <si>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</si>
  <si>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</si>
  <si>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</si>
  <si>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</si>
  <si>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</si>
  <si>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</si>
  <si>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</si>
  <si>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</si>
  <si>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</si>
  <si>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</si>
  <si>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</si>
  <si>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</si>
  <si>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</si>
  <si>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</si>
  <si>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</si>
  <si>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</si>
  <si>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</si>
  <si>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</si>
  <si>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</si>
  <si>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</si>
  <si>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</si>
  <si>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</si>
  <si>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</si>
  <si>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</si>
  <si>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</si>
  <si>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</si>
  <si>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</si>
  <si>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</si>
  <si>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</si>
  <si>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</si>
  <si>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</si>
  <si>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</si>
  <si>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</si>
  <si>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</si>
  <si>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</si>
  <si>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</si>
  <si>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</si>
  <si>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</si>
  <si>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</si>
  <si>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</si>
  <si>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</si>
  <si>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</si>
  <si>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</si>
  <si>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</si>
  <si>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</si>
  <si>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</si>
  <si>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</si>
  <si>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</si>
  <si>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</si>
  <si>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</si>
  <si>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</si>
  <si>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</si>
  <si>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</si>
  <si>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</si>
  <si>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</si>
  <si>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</si>
  <si>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</si>
  <si>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</si>
  <si>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</si>
  <si>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</si>
  <si>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</si>
  <si>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</si>
  <si>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</si>
  <si>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</si>
  <si>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</si>
  <si>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</si>
  <si>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</si>
  <si>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</si>
  <si>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</si>
  <si>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</si>
  <si>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</si>
  <si>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</si>
  <si>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</si>
  <si>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</si>
  <si>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</si>
  <si>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</si>
  <si>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</si>
  <si>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</si>
  <si>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</si>
  <si>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</si>
  <si>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</si>
  <si>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</si>
  <si>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</si>
  <si>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</si>
  <si>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</si>
  <si>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</si>
  <si>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</si>
  <si>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</si>
  <si>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</si>
  <si>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</si>
  <si>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</si>
  <si>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</si>
  <si>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</si>
  <si>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</si>
  <si>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</si>
  <si>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</si>
  <si>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</si>
  <si>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</si>
  <si>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</si>
  <si>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</si>
  <si>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</si>
  <si>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</si>
  <si>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</si>
  <si>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</si>
  <si>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</si>
  <si>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</si>
  <si>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</si>
  <si>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</si>
  <si>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</si>
  <si>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</si>
  <si>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</si>
  <si>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</si>
  <si>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</si>
  <si>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</si>
  <si>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</si>
  <si>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</si>
  <si>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</si>
  <si>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</si>
  <si>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</si>
  <si>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</si>
  <si>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</si>
  <si>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</si>
  <si>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</si>
  <si>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</si>
  <si>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</si>
  <si>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</si>
  <si>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</si>
  <si>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</si>
  <si>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</si>
  <si>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</si>
  <si>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</si>
  <si>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</si>
  <si>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</si>
  <si>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</si>
  <si>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</si>
  <si>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</si>
  <si>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</si>
  <si>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</si>
  <si>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</si>
  <si>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</si>
  <si>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</si>
  <si>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</si>
  <si>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</si>
  <si>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</si>
  <si>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</si>
  <si>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</si>
  <si>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</si>
  <si>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</si>
  <si>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</si>
  <si>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</si>
  <si>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</si>
  <si>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</si>
  <si>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</si>
  <si>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</si>
  <si>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</si>
  <si>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</si>
  <si>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</si>
  <si>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</si>
  <si>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</si>
  <si>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</si>
  <si>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</si>
  <si>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</si>
  <si>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</si>
  <si>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</si>
  <si>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</si>
  <si>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</si>
  <si>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</si>
  <si>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</si>
  <si>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</si>
  <si>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</si>
  <si>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</si>
  <si>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</si>
  <si>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</si>
  <si>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</si>
  <si>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</si>
  <si>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</si>
  <si>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</si>
  <si>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</si>
  <si>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</si>
  <si>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</si>
  <si>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</si>
  <si>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</si>
  <si>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</si>
  <si>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</si>
  <si>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</si>
  <si>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</si>
  <si>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</si>
  <si>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</si>
  <si>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</si>
  <si>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</si>
  <si>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</si>
  <si>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</si>
  <si>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</si>
  <si>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</si>
  <si>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</si>
  <si>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</si>
  <si>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</si>
  <si>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</si>
  <si>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</si>
  <si>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</si>
  <si>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</si>
  <si>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</si>
  <si>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</si>
  <si>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</si>
  <si>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</si>
  <si>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</si>
  <si>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</si>
  <si>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</si>
  <si>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</si>
  <si>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</si>
  <si>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</si>
  <si>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</si>
  <si>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</si>
  <si>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</si>
  <si>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</si>
  <si>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</si>
  <si>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</si>
  <si>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</si>
  <si>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</si>
  <si>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</si>
  <si>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</si>
  <si>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</si>
  <si>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</si>
  <si>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</si>
  <si>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</si>
  <si>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</si>
  <si>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</si>
  <si>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</si>
  <si>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</si>
  <si>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</si>
  <si>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</si>
  <si>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</si>
  <si>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</si>
  <si>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</si>
  <si>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</si>
  <si>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</si>
  <si>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</si>
  <si>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</si>
  <si>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</si>
  <si>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</si>
  <si>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</si>
  <si>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</si>
  <si>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</si>
  <si>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</si>
  <si>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</si>
  <si>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</si>
  <si>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</si>
  <si>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</si>
  <si>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</si>
  <si>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</si>
  <si>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</si>
  <si>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</si>
  <si>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</si>
  <si>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</si>
  <si>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</si>
  <si>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</si>
  <si>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</si>
  <si>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</si>
  <si>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</si>
  <si>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</si>
  <si>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</si>
  <si>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</si>
  <si>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</si>
  <si>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</si>
  <si>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</si>
  <si>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</si>
  <si>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</si>
  <si>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</si>
  <si>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</si>
  <si>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</si>
  <si>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</si>
  <si>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</si>
  <si>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</si>
  <si>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</si>
  <si>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</si>
  <si>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</si>
  <si>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</si>
  <si>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</si>
  <si>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</si>
  <si>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</si>
  <si>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</si>
  <si>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</si>
  <si>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</si>
  <si>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</si>
  <si>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</si>
  <si>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</si>
  <si>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</si>
  <si>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</si>
  <si>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</si>
  <si>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</si>
  <si>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</si>
  <si>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</si>
  <si>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</si>
  <si>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</si>
  <si>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</si>
  <si>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</si>
  <si>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</si>
  <si>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</si>
  <si>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</si>
  <si>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</si>
  <si>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</si>
  <si>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</si>
  <si>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</si>
  <si>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</si>
  <si>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</si>
  <si>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</si>
  <si>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</si>
  <si>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</si>
  <si>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</si>
  <si>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</si>
  <si>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</si>
  <si>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</si>
  <si>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</si>
  <si>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</si>
  <si>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</si>
  <si>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</si>
  <si>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</si>
  <si>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</si>
  <si>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</si>
  <si>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</si>
  <si>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</si>
  <si>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</si>
  <si>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</si>
  <si>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</si>
  <si>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</si>
  <si>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</si>
  <si>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</si>
  <si>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</si>
  <si>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</si>
  <si>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</si>
  <si>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</si>
  <si>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</si>
  <si>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</si>
  <si>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</si>
  <si>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</si>
  <si>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</si>
  <si>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</si>
  <si>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</si>
  <si>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</si>
  <si>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</si>
  <si>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</si>
  <si>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</si>
  <si>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</si>
  <si>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</si>
  <si>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</si>
  <si>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</si>
  <si>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</si>
  <si>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</si>
  <si>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</si>
  <si>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</si>
  <si>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</si>
  <si>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</si>
  <si>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</si>
  <si>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</si>
  <si>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</si>
  <si>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</si>
  <si>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</si>
  <si>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</si>
  <si>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</si>
  <si>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</si>
  <si>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</si>
  <si>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</si>
  <si>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</si>
  <si>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</si>
  <si>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</si>
  <si>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</si>
  <si>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</si>
  <si>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</si>
  <si>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</si>
  <si>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</si>
  <si>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</si>
  <si>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</si>
  <si>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</si>
  <si>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</si>
  <si>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</si>
  <si>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</si>
  <si>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</si>
  <si>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</si>
  <si>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</si>
  <si>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</si>
  <si>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</si>
  <si>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</si>
  <si>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</si>
  <si>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</si>
  <si>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</si>
  <si>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</si>
  <si>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</si>
  <si>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</si>
  <si>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</si>
  <si>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</si>
  <si>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</si>
  <si>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</si>
  <si>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</si>
  <si>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</si>
  <si>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</si>
  <si>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</si>
  <si>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</si>
  <si>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</si>
  <si>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</si>
  <si>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</si>
  <si>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</si>
  <si>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</si>
  <si>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</si>
  <si>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</si>
  <si>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</si>
  <si>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</si>
  <si>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</si>
  <si>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</si>
  <si>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</si>
  <si>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</si>
  <si>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</si>
  <si>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</si>
  <si>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</si>
  <si>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</si>
  <si>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</si>
  <si>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</si>
  <si>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</si>
  <si>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</si>
  <si>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</si>
  <si>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</si>
  <si>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</si>
  <si>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</si>
  <si>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</si>
  <si>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</si>
  <si>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</si>
  <si>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</si>
  <si>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</si>
  <si>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</si>
  <si>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</si>
  <si>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</si>
  <si>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</si>
  <si>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</si>
  <si>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</si>
  <si>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</si>
  <si>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</si>
  <si>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</si>
  <si>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</si>
  <si>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</si>
  <si>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</si>
  <si>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</si>
  <si>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</si>
  <si>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</si>
  <si>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</si>
  <si>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</si>
  <si>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</si>
  <si>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</si>
  <si>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</si>
  <si>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</si>
  <si>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</si>
  <si>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</si>
  <si>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</si>
  <si>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</si>
  <si>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</si>
  <si>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</si>
  <si>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</si>
  <si>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</si>
  <si>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</si>
  <si>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</si>
  <si>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</si>
  <si>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</si>
  <si>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</si>
  <si>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</si>
  <si>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</si>
  <si>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</si>
  <si>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</si>
  <si>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</si>
  <si>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</si>
  <si>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</si>
  <si>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</si>
  <si>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</si>
  <si>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</si>
  <si>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</si>
  <si>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</si>
  <si>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</si>
  <si>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</si>
  <si>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</si>
  <si>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</si>
  <si>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</si>
  <si>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</si>
  <si>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</si>
  <si>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</si>
  <si>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</si>
  <si>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</si>
  <si>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</si>
  <si>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</si>
  <si>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</si>
  <si>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</si>
  <si>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</si>
  <si>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</si>
  <si>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</si>
  <si>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</si>
  <si>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</si>
  <si>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</si>
  <si>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</si>
  <si>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</si>
  <si>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</si>
  <si>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</si>
  <si>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</si>
  <si>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</si>
  <si>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</si>
  <si>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</si>
  <si>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</si>
  <si>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</si>
  <si>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</si>
  <si>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</si>
  <si>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VA</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</si>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</sst>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1676</v>
      </c>
      <c r="D6" s="5" t="str">
        <f>IF($B6="N/A","N/A",IF(C6&lt;0,"No","Yes"))</f>
        <v>N/A</v>
      </c>
      <c r="E6" s="22">
        <v>1872</v>
      </c>
      <c r="F6" s="5" t="str">
        <f>IF($B6="N/A","N/A",IF(E6&lt;0,"No","Yes"))</f>
        <v>N/A</v>
      </c>
      <c r="G6" s="22">
        <v>120</v>
      </c>
      <c r="H6" s="5" t="str">
        <f>IF($B6="N/A","N/A",IF(G6&lt;0,"No","Yes"))</f>
        <v>N/A</v>
      </c>
      <c r="I6" s="6">
        <v>11.69</v>
      </c>
      <c r="J6" s="6">
        <v>-93.6</v>
      </c>
      <c r="K6" s="85" t="str">
        <f t="shared" ref="K6:K11" si="0">IF(J6="Div by 0", "N/A", IF(J6="N/A","N/A", IF(J6&gt;30, "No", IF(J6&lt;-30, "No", "Yes"))))</f>
        <v>No</v>
      </c>
    </row>
    <row r="7" spans="1:11" x14ac:dyDescent="0.25">
      <c r="A7" s="105" t="s">
        <v>442</v>
      </c>
      <c r="B7" s="60" t="s">
        <v>213</v>
      </c>
      <c r="C7" s="5">
        <v>1.1336515513000001</v>
      </c>
      <c r="D7" s="5" t="str">
        <f t="shared" ref="D7:D11" si="1">IF($B7="N/A","N/A",IF(C7&lt;0,"No","Yes"))</f>
        <v>N/A</v>
      </c>
      <c r="E7" s="5">
        <v>0.85470085470000001</v>
      </c>
      <c r="F7" s="5" t="str">
        <f t="shared" ref="F7:F11" si="2">IF($B7="N/A","N/A",IF(E7&lt;0,"No","Yes"))</f>
        <v>N/A</v>
      </c>
      <c r="G7" s="5">
        <v>0.83333333330000003</v>
      </c>
      <c r="H7" s="5" t="str">
        <f t="shared" ref="H7:H11" si="3">IF($B7="N/A","N/A",IF(G7&lt;0,"No","Yes"))</f>
        <v>N/A</v>
      </c>
      <c r="I7" s="6">
        <v>-24.6</v>
      </c>
      <c r="J7" s="6">
        <v>-2.5</v>
      </c>
      <c r="K7" s="85" t="str">
        <f t="shared" si="0"/>
        <v>Yes</v>
      </c>
    </row>
    <row r="8" spans="1:11" x14ac:dyDescent="0.25">
      <c r="A8" s="105" t="s">
        <v>443</v>
      </c>
      <c r="B8" s="60" t="s">
        <v>213</v>
      </c>
      <c r="C8" s="5">
        <v>56.682577565999999</v>
      </c>
      <c r="D8" s="5" t="str">
        <f t="shared" si="1"/>
        <v>N/A</v>
      </c>
      <c r="E8" s="5">
        <v>58.119658119999997</v>
      </c>
      <c r="F8" s="5" t="str">
        <f t="shared" si="2"/>
        <v>N/A</v>
      </c>
      <c r="G8" s="5">
        <v>61.666666667000001</v>
      </c>
      <c r="H8" s="5" t="str">
        <f t="shared" si="3"/>
        <v>N/A</v>
      </c>
      <c r="I8" s="6">
        <v>2.5350000000000001</v>
      </c>
      <c r="J8" s="6">
        <v>6.1029999999999998</v>
      </c>
      <c r="K8" s="85" t="str">
        <f t="shared" si="0"/>
        <v>Yes</v>
      </c>
    </row>
    <row r="9" spans="1:11" x14ac:dyDescent="0.25">
      <c r="A9" s="105" t="s">
        <v>444</v>
      </c>
      <c r="B9" s="60" t="s">
        <v>213</v>
      </c>
      <c r="C9" s="5">
        <v>24.224343675</v>
      </c>
      <c r="D9" s="5" t="str">
        <f t="shared" si="1"/>
        <v>N/A</v>
      </c>
      <c r="E9" s="5">
        <v>24.252136751999998</v>
      </c>
      <c r="F9" s="5" t="str">
        <f t="shared" si="2"/>
        <v>N/A</v>
      </c>
      <c r="G9" s="5">
        <v>20.833333332999999</v>
      </c>
      <c r="H9" s="5" t="str">
        <f t="shared" si="3"/>
        <v>N/A</v>
      </c>
      <c r="I9" s="6">
        <v>0.1147</v>
      </c>
      <c r="J9" s="6">
        <v>-14.1</v>
      </c>
      <c r="K9" s="85" t="str">
        <f t="shared" si="0"/>
        <v>Yes</v>
      </c>
    </row>
    <row r="10" spans="1:11" x14ac:dyDescent="0.25">
      <c r="A10" s="105" t="s">
        <v>445</v>
      </c>
      <c r="B10" s="60" t="s">
        <v>213</v>
      </c>
      <c r="C10" s="5">
        <v>17.959427208000001</v>
      </c>
      <c r="D10" s="5" t="str">
        <f t="shared" si="1"/>
        <v>N/A</v>
      </c>
      <c r="E10" s="5">
        <v>16.773504274</v>
      </c>
      <c r="F10" s="5" t="str">
        <f t="shared" si="2"/>
        <v>N/A</v>
      </c>
      <c r="G10" s="5">
        <v>16.666666667000001</v>
      </c>
      <c r="H10" s="5" t="str">
        <f t="shared" si="3"/>
        <v>N/A</v>
      </c>
      <c r="I10" s="6">
        <v>-6.6</v>
      </c>
      <c r="J10" s="6">
        <v>-0.63700000000000001</v>
      </c>
      <c r="K10" s="85" t="str">
        <f t="shared" si="0"/>
        <v>Yes</v>
      </c>
    </row>
    <row r="11" spans="1:11" x14ac:dyDescent="0.25">
      <c r="A11" s="105" t="s">
        <v>204</v>
      </c>
      <c r="B11" s="60" t="s">
        <v>213</v>
      </c>
      <c r="C11" s="5">
        <v>100</v>
      </c>
      <c r="D11" s="5" t="str">
        <f t="shared" si="1"/>
        <v>N/A</v>
      </c>
      <c r="E11" s="5">
        <v>99.732905982999995</v>
      </c>
      <c r="F11" s="5" t="str">
        <f t="shared" si="2"/>
        <v>N/A</v>
      </c>
      <c r="G11" s="5">
        <v>100</v>
      </c>
      <c r="H11" s="5" t="str">
        <f t="shared" si="3"/>
        <v>N/A</v>
      </c>
      <c r="I11" s="6">
        <v>-0.26700000000000002</v>
      </c>
      <c r="J11" s="6">
        <v>0.26779999999999998</v>
      </c>
      <c r="K11" s="85" t="str">
        <f t="shared" si="0"/>
        <v>Yes</v>
      </c>
    </row>
    <row r="12" spans="1:11" x14ac:dyDescent="0.25">
      <c r="A12" s="105" t="s">
        <v>650</v>
      </c>
      <c r="B12" s="60" t="s">
        <v>213</v>
      </c>
      <c r="C12" s="5">
        <v>16.766109785000001</v>
      </c>
      <c r="D12" s="5" t="str">
        <f t="shared" ref="D12:D23" si="4">IF($B12="N/A","N/A",IF(C12&lt;0,"No","Yes"))</f>
        <v>N/A</v>
      </c>
      <c r="E12" s="5">
        <v>17.895299144999999</v>
      </c>
      <c r="F12" s="5" t="str">
        <f t="shared" ref="F12:F23" si="5">IF($B12="N/A","N/A",IF(E12&lt;0,"No","Yes"))</f>
        <v>N/A</v>
      </c>
      <c r="G12" s="5">
        <v>9.1666666666999994</v>
      </c>
      <c r="H12" s="5" t="str">
        <f t="shared" ref="H12:H23" si="6">IF($B12="N/A","N/A",IF(G12&lt;0,"No","Yes"))</f>
        <v>N/A</v>
      </c>
      <c r="I12" s="6">
        <v>6.7350000000000003</v>
      </c>
      <c r="J12" s="6">
        <v>-48.8</v>
      </c>
      <c r="K12" s="85" t="str">
        <f t="shared" ref="K12:K23" si="7">IF(J12="Div by 0", "N/A", IF(J12="N/A","N/A", IF(J12&gt;30, "No", IF(J12&lt;-30, "No", "Yes"))))</f>
        <v>No</v>
      </c>
    </row>
    <row r="13" spans="1:11" x14ac:dyDescent="0.25">
      <c r="A13" s="105" t="s">
        <v>649</v>
      </c>
      <c r="B13" s="60" t="s">
        <v>213</v>
      </c>
      <c r="C13" s="5">
        <v>92.526690391000002</v>
      </c>
      <c r="D13" s="5" t="str">
        <f t="shared" si="4"/>
        <v>N/A</v>
      </c>
      <c r="E13" s="5">
        <v>94.328358209000001</v>
      </c>
      <c r="F13" s="5" t="str">
        <f t="shared" si="5"/>
        <v>N/A</v>
      </c>
      <c r="G13" s="5">
        <v>100</v>
      </c>
      <c r="H13" s="5" t="str">
        <f t="shared" si="6"/>
        <v>N/A</v>
      </c>
      <c r="I13" s="6">
        <v>1.9470000000000001</v>
      </c>
      <c r="J13" s="6">
        <v>6.0129999999999999</v>
      </c>
      <c r="K13" s="85" t="str">
        <f t="shared" si="7"/>
        <v>Yes</v>
      </c>
    </row>
    <row r="14" spans="1:11" x14ac:dyDescent="0.25">
      <c r="A14" s="105" t="s">
        <v>850</v>
      </c>
      <c r="B14" s="60" t="s">
        <v>213</v>
      </c>
      <c r="C14" s="6">
        <v>12.996153846</v>
      </c>
      <c r="D14" s="5" t="str">
        <f t="shared" si="4"/>
        <v>N/A</v>
      </c>
      <c r="E14" s="6">
        <v>12.268987342000001</v>
      </c>
      <c r="F14" s="5" t="str">
        <f t="shared" si="5"/>
        <v>N/A</v>
      </c>
      <c r="G14" s="6">
        <v>13.090909091</v>
      </c>
      <c r="H14" s="5" t="str">
        <f t="shared" si="6"/>
        <v>N/A</v>
      </c>
      <c r="I14" s="6">
        <v>-5.6</v>
      </c>
      <c r="J14" s="6">
        <v>6.6989999999999998</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52.088305489</v>
      </c>
      <c r="D18" s="5" t="str">
        <f t="shared" si="4"/>
        <v>N/A</v>
      </c>
      <c r="E18" s="5">
        <v>49.305555556000002</v>
      </c>
      <c r="F18" s="5" t="str">
        <f t="shared" si="5"/>
        <v>N/A</v>
      </c>
      <c r="G18" s="5">
        <v>58.333333332999999</v>
      </c>
      <c r="H18" s="5" t="str">
        <f t="shared" si="6"/>
        <v>N/A</v>
      </c>
      <c r="I18" s="6">
        <v>-5.34</v>
      </c>
      <c r="J18" s="6">
        <v>18.309999999999999</v>
      </c>
      <c r="K18" s="85" t="str">
        <f t="shared" si="7"/>
        <v>Yes</v>
      </c>
    </row>
    <row r="19" spans="1:11" x14ac:dyDescent="0.25">
      <c r="A19" s="105" t="s">
        <v>205</v>
      </c>
      <c r="B19" s="60" t="s">
        <v>213</v>
      </c>
      <c r="C19" s="5">
        <v>98.854524627999993</v>
      </c>
      <c r="D19" s="5" t="str">
        <f t="shared" si="4"/>
        <v>N/A</v>
      </c>
      <c r="E19" s="5">
        <v>98.049837486000001</v>
      </c>
      <c r="F19" s="5" t="str">
        <f t="shared" si="5"/>
        <v>N/A</v>
      </c>
      <c r="G19" s="5">
        <v>100</v>
      </c>
      <c r="H19" s="5" t="str">
        <f t="shared" si="6"/>
        <v>N/A</v>
      </c>
      <c r="I19" s="6">
        <v>-0.81399999999999995</v>
      </c>
      <c r="J19" s="6">
        <v>1.9890000000000001</v>
      </c>
      <c r="K19" s="85" t="str">
        <f t="shared" si="7"/>
        <v>Yes</v>
      </c>
    </row>
    <row r="20" spans="1:11" x14ac:dyDescent="0.25">
      <c r="A20" s="105" t="s">
        <v>852</v>
      </c>
      <c r="B20" s="60" t="s">
        <v>213</v>
      </c>
      <c r="C20" s="6">
        <v>5.8910776362000004</v>
      </c>
      <c r="D20" s="5" t="str">
        <f t="shared" si="4"/>
        <v>N/A</v>
      </c>
      <c r="E20" s="6">
        <v>6.0121546960999996</v>
      </c>
      <c r="F20" s="5" t="str">
        <f t="shared" si="5"/>
        <v>N/A</v>
      </c>
      <c r="G20" s="6">
        <v>6.1142857143000002</v>
      </c>
      <c r="H20" s="5" t="str">
        <f t="shared" si="6"/>
        <v>N/A</v>
      </c>
      <c r="I20" s="6">
        <v>2.0550000000000002</v>
      </c>
      <c r="J20" s="6">
        <v>1.6990000000000001</v>
      </c>
      <c r="K20" s="85" t="str">
        <f t="shared" si="7"/>
        <v>Yes</v>
      </c>
    </row>
    <row r="21" spans="1:11" x14ac:dyDescent="0.25">
      <c r="A21" s="105" t="s">
        <v>653</v>
      </c>
      <c r="B21" s="60" t="s">
        <v>213</v>
      </c>
      <c r="C21" s="5">
        <v>31.145584725999999</v>
      </c>
      <c r="D21" s="5" t="str">
        <f t="shared" si="4"/>
        <v>N/A</v>
      </c>
      <c r="E21" s="5">
        <v>32.799145299000003</v>
      </c>
      <c r="F21" s="5" t="str">
        <f t="shared" si="5"/>
        <v>N/A</v>
      </c>
      <c r="G21" s="5">
        <v>32.5</v>
      </c>
      <c r="H21" s="5" t="str">
        <f t="shared" si="6"/>
        <v>N/A</v>
      </c>
      <c r="I21" s="6">
        <v>5.3090000000000002</v>
      </c>
      <c r="J21" s="6">
        <v>-0.91200000000000003</v>
      </c>
      <c r="K21" s="85" t="str">
        <f t="shared" si="7"/>
        <v>Yes</v>
      </c>
    </row>
    <row r="22" spans="1:11" x14ac:dyDescent="0.25">
      <c r="A22" s="105" t="s">
        <v>1683</v>
      </c>
      <c r="B22" s="60" t="s">
        <v>213</v>
      </c>
      <c r="C22" s="5">
        <v>95.210727969000004</v>
      </c>
      <c r="D22" s="5" t="str">
        <f t="shared" si="4"/>
        <v>N/A</v>
      </c>
      <c r="E22" s="5">
        <v>91.856677524000006</v>
      </c>
      <c r="F22" s="5" t="str">
        <f t="shared" si="5"/>
        <v>N/A</v>
      </c>
      <c r="G22" s="5">
        <v>100</v>
      </c>
      <c r="H22" s="5" t="str">
        <f t="shared" si="6"/>
        <v>N/A</v>
      </c>
      <c r="I22" s="6">
        <v>-3.52</v>
      </c>
      <c r="J22" s="6">
        <v>8.8650000000000002</v>
      </c>
      <c r="K22" s="85" t="str">
        <f t="shared" si="7"/>
        <v>Yes</v>
      </c>
    </row>
    <row r="23" spans="1:11" x14ac:dyDescent="0.25">
      <c r="A23" s="105" t="s">
        <v>853</v>
      </c>
      <c r="B23" s="60" t="s">
        <v>213</v>
      </c>
      <c r="C23" s="6">
        <v>6.5191146881000002</v>
      </c>
      <c r="D23" s="5" t="str">
        <f t="shared" si="4"/>
        <v>N/A</v>
      </c>
      <c r="E23" s="6">
        <v>6.2907801418</v>
      </c>
      <c r="F23" s="5" t="str">
        <f t="shared" si="5"/>
        <v>N/A</v>
      </c>
      <c r="G23" s="6">
        <v>5.6923076923</v>
      </c>
      <c r="H23" s="5" t="str">
        <f t="shared" si="6"/>
        <v>N/A</v>
      </c>
      <c r="I23" s="6">
        <v>-3.5</v>
      </c>
      <c r="J23" s="6">
        <v>-9.51</v>
      </c>
      <c r="K23" s="85" t="str">
        <f t="shared" si="7"/>
        <v>Yes</v>
      </c>
    </row>
    <row r="24" spans="1:11" x14ac:dyDescent="0.25">
      <c r="A24" s="105" t="s">
        <v>15</v>
      </c>
      <c r="B24" s="60" t="s">
        <v>213</v>
      </c>
      <c r="C24" s="5">
        <v>0</v>
      </c>
      <c r="D24" s="5" t="str">
        <f>IF($B24="N/A","N/A",IF(C24&lt;0,"No","Yes"))</f>
        <v>N/A</v>
      </c>
      <c r="E24" s="5">
        <v>5.3418803399999999E-2</v>
      </c>
      <c r="F24" s="5" t="str">
        <f>IF($B24="N/A","N/A",IF(E24&lt;0,"No","Yes"))</f>
        <v>N/A</v>
      </c>
      <c r="G24" s="5">
        <v>0</v>
      </c>
      <c r="H24" s="5" t="str">
        <f>IF($B24="N/A","N/A",IF(G24&lt;0,"No","Yes"))</f>
        <v>N/A</v>
      </c>
      <c r="I24" s="6" t="s">
        <v>1747</v>
      </c>
      <c r="J24" s="6">
        <v>-100</v>
      </c>
      <c r="K24" s="85" t="str">
        <f t="shared" ref="K24:K30" si="8">IF(J24="Div by 0", "N/A", IF(J24="N/A","N/A", IF(J24&gt;30, "No", IF(J24&lt;-30, "No", "Yes"))))</f>
        <v>No</v>
      </c>
    </row>
    <row r="25" spans="1:11" x14ac:dyDescent="0.25">
      <c r="A25" s="105" t="s">
        <v>159</v>
      </c>
      <c r="B25" s="60" t="s">
        <v>213</v>
      </c>
      <c r="C25" s="5">
        <v>100</v>
      </c>
      <c r="D25" s="5" t="str">
        <f>IF($B25="N/A","N/A",IF(C25&lt;0,"No","Yes"))</f>
        <v>N/A</v>
      </c>
      <c r="E25" s="5">
        <v>100</v>
      </c>
      <c r="F25" s="5" t="str">
        <f>IF($B25="N/A","N/A",IF(E25&lt;0,"No","Yes"))</f>
        <v>N/A</v>
      </c>
      <c r="G25" s="5">
        <v>100</v>
      </c>
      <c r="H25" s="5" t="str">
        <f>IF($B25="N/A","N/A",IF(G25&lt;0,"No","Yes"))</f>
        <v>N/A</v>
      </c>
      <c r="I25" s="6">
        <v>0</v>
      </c>
      <c r="J25" s="6">
        <v>0</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85" t="str">
        <f t="shared" si="8"/>
        <v>Yes</v>
      </c>
    </row>
    <row r="28" spans="1:11" x14ac:dyDescent="0.25">
      <c r="A28" s="83" t="s">
        <v>372</v>
      </c>
      <c r="B28" s="60" t="s">
        <v>213</v>
      </c>
      <c r="C28" s="5">
        <v>90.214797136000001</v>
      </c>
      <c r="D28" s="5" t="str">
        <f t="shared" si="9"/>
        <v>N/A</v>
      </c>
      <c r="E28" s="5">
        <v>87.5</v>
      </c>
      <c r="F28" s="5" t="str">
        <f t="shared" si="10"/>
        <v>N/A</v>
      </c>
      <c r="G28" s="5">
        <v>89.166666667000001</v>
      </c>
      <c r="H28" s="5" t="str">
        <f t="shared" si="11"/>
        <v>N/A</v>
      </c>
      <c r="I28" s="6">
        <v>-3.01</v>
      </c>
      <c r="J28" s="6">
        <v>1.905</v>
      </c>
      <c r="K28" s="85" t="str">
        <f t="shared" si="8"/>
        <v>Yes</v>
      </c>
    </row>
    <row r="29" spans="1:11" x14ac:dyDescent="0.25">
      <c r="A29" s="83" t="s">
        <v>374</v>
      </c>
      <c r="B29" s="60" t="s">
        <v>213</v>
      </c>
      <c r="C29" s="5">
        <v>2.3866348449000001</v>
      </c>
      <c r="D29" s="5" t="str">
        <f t="shared" si="9"/>
        <v>N/A</v>
      </c>
      <c r="E29" s="5">
        <v>2.7777777777999999</v>
      </c>
      <c r="F29" s="5" t="str">
        <f t="shared" si="10"/>
        <v>N/A</v>
      </c>
      <c r="G29" s="5">
        <v>2.5</v>
      </c>
      <c r="H29" s="5" t="str">
        <f t="shared" si="11"/>
        <v>N/A</v>
      </c>
      <c r="I29" s="6">
        <v>16.39</v>
      </c>
      <c r="J29" s="6">
        <v>-10</v>
      </c>
      <c r="K29" s="85" t="str">
        <f t="shared" si="8"/>
        <v>Yes</v>
      </c>
    </row>
    <row r="30" spans="1:11" x14ac:dyDescent="0.25">
      <c r="A30" s="100" t="s">
        <v>375</v>
      </c>
      <c r="B30" s="107" t="s">
        <v>213</v>
      </c>
      <c r="C30" s="94">
        <v>0</v>
      </c>
      <c r="D30" s="94" t="str">
        <f t="shared" si="9"/>
        <v>N/A</v>
      </c>
      <c r="E30" s="94">
        <v>0.16025641030000001</v>
      </c>
      <c r="F30" s="94" t="str">
        <f t="shared" si="10"/>
        <v>N/A</v>
      </c>
      <c r="G30" s="94">
        <v>0</v>
      </c>
      <c r="H30" s="94" t="str">
        <f t="shared" si="11"/>
        <v>N/A</v>
      </c>
      <c r="I30" s="95" t="s">
        <v>1747</v>
      </c>
      <c r="J30" s="95">
        <v>-100</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33757778</v>
      </c>
      <c r="D7" s="18" t="str">
        <f>IF($B7="N/A","N/A",IF(C7&gt;15,"No",IF(C7&lt;-15,"No","Yes")))</f>
        <v>N/A</v>
      </c>
      <c r="E7" s="17">
        <v>35731160</v>
      </c>
      <c r="F7" s="18" t="str">
        <f>IF($B7="N/A","N/A",IF(E7&gt;15,"No",IF(E7&lt;-15,"No","Yes")))</f>
        <v>N/A</v>
      </c>
      <c r="G7" s="17">
        <v>34127705</v>
      </c>
      <c r="H7" s="18" t="str">
        <f>IF($B7="N/A","N/A",IF(G7&gt;15,"No",IF(G7&lt;-15,"No","Yes")))</f>
        <v>N/A</v>
      </c>
      <c r="I7" s="19">
        <v>5.8460000000000001</v>
      </c>
      <c r="J7" s="19">
        <v>-4.49</v>
      </c>
      <c r="K7" s="86" t="str">
        <f t="shared" ref="K7:K54" si="0">IF(J7="Div by 0", "N/A", IF(J7="N/A","N/A", IF(J7&gt;30, "No", IF(J7&lt;-30, "No", "Yes"))))</f>
        <v>Yes</v>
      </c>
    </row>
    <row r="8" spans="1:11" x14ac:dyDescent="0.25">
      <c r="A8" s="104" t="s">
        <v>362</v>
      </c>
      <c r="B8" s="16" t="s">
        <v>213</v>
      </c>
      <c r="C8" s="80">
        <v>37.671356805999999</v>
      </c>
      <c r="D8" s="18" t="str">
        <f>IF($B8="N/A","N/A",IF(C8&gt;15,"No",IF(C8&lt;-15,"No","Yes")))</f>
        <v>N/A</v>
      </c>
      <c r="E8" s="20">
        <v>36.908482679999999</v>
      </c>
      <c r="F8" s="18" t="str">
        <f>IF($B8="N/A","N/A",IF(E8&gt;15,"No",IF(E8&lt;-15,"No","Yes")))</f>
        <v>N/A</v>
      </c>
      <c r="G8" s="20">
        <v>26.255553955</v>
      </c>
      <c r="H8" s="18" t="str">
        <f>IF($B8="N/A","N/A",IF(G8&gt;15,"No",IF(G8&lt;-15,"No","Yes")))</f>
        <v>N/A</v>
      </c>
      <c r="I8" s="19">
        <v>-2.0299999999999998</v>
      </c>
      <c r="J8" s="19">
        <v>-28.9</v>
      </c>
      <c r="K8" s="86" t="str">
        <f t="shared" si="0"/>
        <v>Yes</v>
      </c>
    </row>
    <row r="9" spans="1:11" x14ac:dyDescent="0.25">
      <c r="A9" s="104" t="s">
        <v>119</v>
      </c>
      <c r="B9" s="21" t="s">
        <v>213</v>
      </c>
      <c r="C9" s="53">
        <v>42.218489617000003</v>
      </c>
      <c r="D9" s="5" t="str">
        <f>IF($B9="N/A","N/A",IF(C9&gt;15,"No",IF(C9&lt;-15,"No","Yes")))</f>
        <v>N/A</v>
      </c>
      <c r="E9" s="5">
        <v>43.160510322</v>
      </c>
      <c r="F9" s="5" t="str">
        <f>IF($B9="N/A","N/A",IF(E9&gt;15,"No",IF(E9&lt;-15,"No","Yes")))</f>
        <v>N/A</v>
      </c>
      <c r="G9" s="5">
        <v>53.102680065999998</v>
      </c>
      <c r="H9" s="5" t="str">
        <f>IF($B9="N/A","N/A",IF(G9&gt;15,"No",IF(G9&lt;-15,"No","Yes")))</f>
        <v>N/A</v>
      </c>
      <c r="I9" s="6">
        <v>2.2309999999999999</v>
      </c>
      <c r="J9" s="6">
        <v>23.04</v>
      </c>
      <c r="K9" s="85" t="str">
        <f t="shared" si="0"/>
        <v>Yes</v>
      </c>
    </row>
    <row r="10" spans="1:11" x14ac:dyDescent="0.25">
      <c r="A10" s="104" t="s">
        <v>120</v>
      </c>
      <c r="B10" s="21" t="s">
        <v>213</v>
      </c>
      <c r="C10" s="53">
        <v>3.5058587099999997E-2</v>
      </c>
      <c r="D10" s="5" t="str">
        <f>IF($B10="N/A","N/A",IF(C10&gt;15,"No",IF(C10&lt;-15,"No","Yes")))</f>
        <v>N/A</v>
      </c>
      <c r="E10" s="5">
        <v>3.1840555999999999E-2</v>
      </c>
      <c r="F10" s="5" t="str">
        <f>IF($B10="N/A","N/A",IF(E10&gt;15,"No",IF(E10&lt;-15,"No","Yes")))</f>
        <v>N/A</v>
      </c>
      <c r="G10" s="5">
        <v>5.3094691999999999E-3</v>
      </c>
      <c r="H10" s="5" t="str">
        <f>IF($B10="N/A","N/A",IF(G10&gt;15,"No",IF(G10&lt;-15,"No","Yes")))</f>
        <v>N/A</v>
      </c>
      <c r="I10" s="6">
        <v>-9.18</v>
      </c>
      <c r="J10" s="6">
        <v>-83.3</v>
      </c>
      <c r="K10" s="85" t="str">
        <f t="shared" si="0"/>
        <v>No</v>
      </c>
    </row>
    <row r="11" spans="1:11" x14ac:dyDescent="0.25">
      <c r="A11" s="104" t="s">
        <v>854</v>
      </c>
      <c r="B11" s="21" t="s">
        <v>213</v>
      </c>
      <c r="C11" s="53">
        <v>20.07509499</v>
      </c>
      <c r="D11" s="5" t="str">
        <f>IF($B11="N/A","N/A",IF(C11&gt;15,"No",IF(C11&lt;-15,"No","Yes")))</f>
        <v>N/A</v>
      </c>
      <c r="E11" s="5">
        <v>19.899166441999999</v>
      </c>
      <c r="F11" s="5" t="str">
        <f>IF($B11="N/A","N/A",IF(E11&gt;15,"No",IF(E11&lt;-15,"No","Yes")))</f>
        <v>N/A</v>
      </c>
      <c r="G11" s="5">
        <v>20.636456508999999</v>
      </c>
      <c r="H11" s="5" t="str">
        <f>IF($B11="N/A","N/A",IF(G11&gt;15,"No",IF(G11&lt;-15,"No","Yes")))</f>
        <v>N/A</v>
      </c>
      <c r="I11" s="6">
        <v>-0.876</v>
      </c>
      <c r="J11" s="6">
        <v>3.7050000000000001</v>
      </c>
      <c r="K11" s="85" t="str">
        <f t="shared" si="0"/>
        <v>Yes</v>
      </c>
    </row>
    <row r="12" spans="1:11" x14ac:dyDescent="0.25">
      <c r="A12" s="104" t="s">
        <v>855</v>
      </c>
      <c r="B12" s="55" t="s">
        <v>214</v>
      </c>
      <c r="C12" s="53">
        <v>100</v>
      </c>
      <c r="D12" s="5" t="str">
        <f>IF(OR($B12="N/A",$C12="N/A"),"N/A",IF(C12&gt;100,"No",IF(C12&lt;95,"No","Yes")))</f>
        <v>Yes</v>
      </c>
      <c r="E12" s="53">
        <v>100</v>
      </c>
      <c r="F12" s="5" t="str">
        <f>IF(OR($B12="N/A",$E12="N/A"),"N/A",IF(E12&gt;100,"No",IF(E12&lt;95,"No","Yes")))</f>
        <v>Yes</v>
      </c>
      <c r="G12" s="53">
        <v>100</v>
      </c>
      <c r="H12" s="5" t="str">
        <f>IF($B12="N/A","N/A",IF(G12&gt;100,"No",IF(G12&lt;95,"No","Yes")))</f>
        <v>Yes</v>
      </c>
      <c r="I12" s="56">
        <v>0</v>
      </c>
      <c r="J12" s="56">
        <v>0</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83.394754625000004</v>
      </c>
      <c r="D14" s="5" t="str">
        <f t="shared" ref="D14" si="1">IF($B14="N/A","N/A",IF(C14&lt;0,"No","Yes"))</f>
        <v>N/A</v>
      </c>
      <c r="E14" s="53">
        <v>77.143175192000001</v>
      </c>
      <c r="F14" s="5" t="str">
        <f t="shared" ref="F14" si="2">IF($B14="N/A","N/A",IF(E14&lt;0,"No","Yes"))</f>
        <v>N/A</v>
      </c>
      <c r="G14" s="53">
        <v>5.7595330780999996</v>
      </c>
      <c r="H14" s="5" t="str">
        <f t="shared" ref="H14" si="3">IF($B14="N/A","N/A",IF(G14&lt;0,"No","Yes"))</f>
        <v>N/A</v>
      </c>
      <c r="I14" s="56">
        <v>-7.5</v>
      </c>
      <c r="J14" s="56">
        <v>-92.5</v>
      </c>
      <c r="K14" s="85" t="str">
        <f t="shared" si="0"/>
        <v>No</v>
      </c>
    </row>
    <row r="15" spans="1:11" x14ac:dyDescent="0.25">
      <c r="A15" s="104" t="s">
        <v>856</v>
      </c>
      <c r="B15" s="55" t="s">
        <v>214</v>
      </c>
      <c r="C15" s="53">
        <v>81.545396308999997</v>
      </c>
      <c r="D15" s="5" t="str">
        <f>IF(OR($B15="N/A",$C15="N/A"),"N/A",IF(C15&gt;100,"No",IF(C15&lt;95,"No","Yes")))</f>
        <v>No</v>
      </c>
      <c r="E15" s="53">
        <v>81.520911408000003</v>
      </c>
      <c r="F15" s="5" t="str">
        <f>IF(OR($B15="N/A",$E15="N/A"),"N/A",IF(E15&gt;100,"No",IF(E15&lt;95,"No","Yes")))</f>
        <v>No</v>
      </c>
      <c r="G15" s="53">
        <v>84.629648282000005</v>
      </c>
      <c r="H15" s="5" t="str">
        <f>IF($B15="N/A","N/A",IF(G15&gt;100,"No",IF(G15&lt;95,"No","Yes")))</f>
        <v>No</v>
      </c>
      <c r="I15" s="56">
        <v>-0.03</v>
      </c>
      <c r="J15" s="56">
        <v>3.8130000000000002</v>
      </c>
      <c r="K15" s="85" t="str">
        <f t="shared" si="0"/>
        <v>Yes</v>
      </c>
    </row>
    <row r="16" spans="1:11" x14ac:dyDescent="0.25">
      <c r="A16" s="104" t="s">
        <v>331</v>
      </c>
      <c r="B16" s="21" t="s">
        <v>213</v>
      </c>
      <c r="C16" s="43">
        <v>12717013</v>
      </c>
      <c r="D16" s="5" t="str">
        <f>IF($B16="N/A","N/A",IF(C16&gt;15,"No",IF(C16&lt;-15,"No","Yes")))</f>
        <v>N/A</v>
      </c>
      <c r="E16" s="22">
        <v>13187829</v>
      </c>
      <c r="F16" s="5" t="str">
        <f>IF($B16="N/A","N/A",IF(E16&gt;15,"No",IF(E16&lt;-15,"No","Yes")))</f>
        <v>N/A</v>
      </c>
      <c r="G16" s="22">
        <v>8960418</v>
      </c>
      <c r="H16" s="5" t="str">
        <f>IF($B16="N/A","N/A",IF(G16&gt;15,"No",IF(G16&lt;-15,"No","Yes")))</f>
        <v>N/A</v>
      </c>
      <c r="I16" s="6">
        <v>3.702</v>
      </c>
      <c r="J16" s="6">
        <v>-32.1</v>
      </c>
      <c r="K16" s="85" t="str">
        <f t="shared" si="0"/>
        <v>No</v>
      </c>
    </row>
    <row r="17" spans="1:11" x14ac:dyDescent="0.25">
      <c r="A17" s="104" t="s">
        <v>439</v>
      </c>
      <c r="B17" s="21" t="s">
        <v>215</v>
      </c>
      <c r="C17" s="53">
        <v>15.434292628</v>
      </c>
      <c r="D17" s="5" t="str">
        <f>IF($B17="N/A","N/A",IF(C17&gt;20,"No",IF(C17&lt;5,"No","Yes")))</f>
        <v>Yes</v>
      </c>
      <c r="E17" s="5">
        <v>16.822374629999999</v>
      </c>
      <c r="F17" s="5" t="str">
        <f>IF($B17="N/A","N/A",IF(E17&gt;20,"No",IF(E17&lt;5,"No","Yes")))</f>
        <v>Yes</v>
      </c>
      <c r="G17" s="5">
        <v>20.719022259999999</v>
      </c>
      <c r="H17" s="5" t="str">
        <f>IF($B17="N/A","N/A",IF(G17&gt;20,"No",IF(G17&lt;5,"No","Yes")))</f>
        <v>No</v>
      </c>
      <c r="I17" s="6">
        <v>8.9930000000000003</v>
      </c>
      <c r="J17" s="6">
        <v>23.16</v>
      </c>
      <c r="K17" s="85" t="str">
        <f t="shared" si="0"/>
        <v>Yes</v>
      </c>
    </row>
    <row r="18" spans="1:11" x14ac:dyDescent="0.25">
      <c r="A18" s="104" t="s">
        <v>440</v>
      </c>
      <c r="B18" s="16" t="s">
        <v>213</v>
      </c>
      <c r="C18" s="53">
        <v>84.565707372000006</v>
      </c>
      <c r="D18" s="5" t="str">
        <f>IF($B18="N/A","N/A",IF(C18&gt;15,"No",IF(C18&lt;-15,"No","Yes")))</f>
        <v>N/A</v>
      </c>
      <c r="E18" s="5">
        <v>83.177625370000001</v>
      </c>
      <c r="F18" s="5" t="str">
        <f>IF($B18="N/A","N/A",IF(E18&gt;15,"No",IF(E18&lt;-15,"No","Yes")))</f>
        <v>N/A</v>
      </c>
      <c r="G18" s="5">
        <v>79.280977739999997</v>
      </c>
      <c r="H18" s="5" t="str">
        <f>IF($B18="N/A","N/A",IF(G18&gt;15,"No",IF(G18&lt;-15,"No","Yes")))</f>
        <v>N/A</v>
      </c>
      <c r="I18" s="6">
        <v>-1.64</v>
      </c>
      <c r="J18" s="6">
        <v>-4.68</v>
      </c>
      <c r="K18" s="85" t="str">
        <f t="shared" si="0"/>
        <v>Yes</v>
      </c>
    </row>
    <row r="19" spans="1:11" x14ac:dyDescent="0.25">
      <c r="A19" s="104" t="s">
        <v>441</v>
      </c>
      <c r="B19" s="21" t="s">
        <v>216</v>
      </c>
      <c r="C19" s="53">
        <v>0.74797438679999995</v>
      </c>
      <c r="D19" s="5" t="str">
        <f>IF($B19="N/A","N/A",IF(C19&gt;1,"Yes","No"))</f>
        <v>No</v>
      </c>
      <c r="E19" s="5">
        <v>0.66891980480000002</v>
      </c>
      <c r="F19" s="5" t="str">
        <f>IF($B19="N/A","N/A",IF(E19&gt;1,"Yes","No"))</f>
        <v>No</v>
      </c>
      <c r="G19" s="5">
        <v>0.60942469420000001</v>
      </c>
      <c r="H19" s="5" t="str">
        <f>IF($B19="N/A","N/A",IF(G19&gt;1,"Yes","No"))</f>
        <v>No</v>
      </c>
      <c r="I19" s="6">
        <v>-10.6</v>
      </c>
      <c r="J19" s="6">
        <v>-8.89</v>
      </c>
      <c r="K19" s="85" t="str">
        <f t="shared" si="0"/>
        <v>Yes</v>
      </c>
    </row>
    <row r="20" spans="1:11" x14ac:dyDescent="0.25">
      <c r="A20" s="104" t="s">
        <v>857</v>
      </c>
      <c r="B20" s="21" t="s">
        <v>213</v>
      </c>
      <c r="C20" s="46">
        <v>591.4987069</v>
      </c>
      <c r="D20" s="5" t="str">
        <f>IF($B20="N/A","N/A",IF(C20&gt;15,"No",IF(C20&lt;-15,"No","Yes")))</f>
        <v>N/A</v>
      </c>
      <c r="E20" s="23">
        <v>638.18130498000005</v>
      </c>
      <c r="F20" s="5" t="str">
        <f>IF($B20="N/A","N/A",IF(E20&gt;15,"No",IF(E20&lt;-15,"No","Yes")))</f>
        <v>N/A</v>
      </c>
      <c r="G20" s="23">
        <v>609.41135752000002</v>
      </c>
      <c r="H20" s="5" t="str">
        <f>IF($B20="N/A","N/A",IF(G20&gt;15,"No",IF(G20&lt;-15,"No","Yes")))</f>
        <v>N/A</v>
      </c>
      <c r="I20" s="6">
        <v>7.8920000000000003</v>
      </c>
      <c r="J20" s="6">
        <v>-4.51</v>
      </c>
      <c r="K20" s="85" t="str">
        <f t="shared" si="0"/>
        <v>Yes</v>
      </c>
    </row>
    <row r="21" spans="1:11" x14ac:dyDescent="0.25">
      <c r="A21" s="104" t="s">
        <v>34</v>
      </c>
      <c r="B21" s="21" t="s">
        <v>213</v>
      </c>
      <c r="C21" s="57">
        <v>34.306595815999998</v>
      </c>
      <c r="D21" s="5" t="str">
        <f>IF($B21="N/A","N/A",IF(C21&gt;15,"No",IF(C21&lt;-15,"No","Yes")))</f>
        <v>N/A</v>
      </c>
      <c r="E21" s="58">
        <v>35.027164210000002</v>
      </c>
      <c r="F21" s="5" t="str">
        <f>IF($B21="N/A","N/A",IF(E21&gt;15,"No",IF(E21&lt;-15,"No","Yes")))</f>
        <v>N/A</v>
      </c>
      <c r="G21" s="58">
        <v>44.007789207999998</v>
      </c>
      <c r="H21" s="5" t="str">
        <f>IF($B21="N/A","N/A",IF(G21&gt;15,"No",IF(G21&lt;-15,"No","Yes")))</f>
        <v>N/A</v>
      </c>
      <c r="I21" s="6">
        <v>2.1</v>
      </c>
      <c r="J21" s="6">
        <v>25.64</v>
      </c>
      <c r="K21" s="85" t="str">
        <f t="shared" si="0"/>
        <v>Yes</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0.45760937039999999</v>
      </c>
      <c r="D23" s="5" t="str">
        <f>IF($B23="N/A","N/A",IF(C23&gt;15,"No",IF(C23&lt;-15,"No","Yes")))</f>
        <v>N/A</v>
      </c>
      <c r="E23" s="58">
        <v>1.8622495E-3</v>
      </c>
      <c r="F23" s="5" t="str">
        <f>IF($B23="N/A","N/A",IF(E23&gt;15,"No",IF(E23&lt;-15,"No","Yes")))</f>
        <v>N/A</v>
      </c>
      <c r="G23" s="58">
        <v>6.811152E-4</v>
      </c>
      <c r="H23" s="5" t="str">
        <f>IF($B23="N/A","N/A",IF(G23&gt;15,"No",IF(G23&lt;-15,"No","Yes")))</f>
        <v>N/A</v>
      </c>
      <c r="I23" s="6">
        <v>-99.6</v>
      </c>
      <c r="J23" s="6">
        <v>-63.4</v>
      </c>
      <c r="K23" s="85" t="str">
        <f t="shared" si="0"/>
        <v>No</v>
      </c>
    </row>
    <row r="24" spans="1:11" x14ac:dyDescent="0.25">
      <c r="A24" s="104" t="s">
        <v>858</v>
      </c>
      <c r="B24" s="21" t="s">
        <v>243</v>
      </c>
      <c r="C24" s="46">
        <v>314.28829687000001</v>
      </c>
      <c r="D24" s="5" t="str">
        <f>IF($B24="N/A","N/A",IF(C24&gt;300,"No",IF(C24&lt;75,"No","Yes")))</f>
        <v>No</v>
      </c>
      <c r="E24" s="23">
        <v>338.71699654999998</v>
      </c>
      <c r="F24" s="5" t="str">
        <f>IF($B24="N/A","N/A",IF(E24&gt;300,"No",IF(E24&lt;75,"No","Yes")))</f>
        <v>No</v>
      </c>
      <c r="G24" s="23">
        <v>357.62765838000001</v>
      </c>
      <c r="H24" s="5" t="str">
        <f>IF($B24="N/A","N/A",IF(G24&gt;300,"No",IF(G24&lt;75,"No","Yes")))</f>
        <v>No</v>
      </c>
      <c r="I24" s="6">
        <v>7.7729999999999997</v>
      </c>
      <c r="J24" s="6">
        <v>5.5830000000000002</v>
      </c>
      <c r="K24" s="85" t="str">
        <f t="shared" si="0"/>
        <v>Yes</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v>3.0425531915000001</v>
      </c>
      <c r="D26" s="5" t="str">
        <f>IF($B26="N/A","N/A",IF(C26&gt;5,"No",IF(C26&lt;3,"No","Yes")))</f>
        <v>Yes</v>
      </c>
      <c r="E26" s="23">
        <v>5</v>
      </c>
      <c r="F26" s="5" t="str">
        <f>IF($B26="N/A","N/A",IF(E26&gt;5,"No",IF(E26&lt;3,"No","Yes")))</f>
        <v>Yes</v>
      </c>
      <c r="G26" s="23">
        <v>5</v>
      </c>
      <c r="H26" s="5" t="str">
        <f>IF($B26="N/A","N/A",IF(G26&gt;5,"No",IF(G26&lt;3,"No","Yes")))</f>
        <v>Yes</v>
      </c>
      <c r="I26" s="6">
        <v>64.34</v>
      </c>
      <c r="J26" s="6">
        <v>0</v>
      </c>
      <c r="K26" s="85" t="str">
        <f t="shared" si="0"/>
        <v>Yes</v>
      </c>
    </row>
    <row r="27" spans="1:11" x14ac:dyDescent="0.25">
      <c r="A27" s="104" t="s">
        <v>131</v>
      </c>
      <c r="B27" s="21" t="s">
        <v>213</v>
      </c>
      <c r="C27" s="43">
        <v>15057</v>
      </c>
      <c r="D27" s="21" t="s">
        <v>213</v>
      </c>
      <c r="E27" s="22">
        <v>19918</v>
      </c>
      <c r="F27" s="21" t="s">
        <v>213</v>
      </c>
      <c r="G27" s="22">
        <v>24306</v>
      </c>
      <c r="H27" s="5" t="str">
        <f>IF($B27="N/A","N/A",IF(G27&gt;15,"No",IF(G27&lt;-15,"No","Yes")))</f>
        <v>N/A</v>
      </c>
      <c r="I27" s="6">
        <v>32.28</v>
      </c>
      <c r="J27" s="6">
        <v>22.03</v>
      </c>
      <c r="K27" s="85" t="str">
        <f t="shared" si="0"/>
        <v>Yes</v>
      </c>
    </row>
    <row r="28" spans="1:11" x14ac:dyDescent="0.25">
      <c r="A28" s="104" t="s">
        <v>346</v>
      </c>
      <c r="B28" s="21" t="s">
        <v>213</v>
      </c>
      <c r="C28" s="44">
        <v>4.4603054099999997E-2</v>
      </c>
      <c r="D28" s="21" t="s">
        <v>213</v>
      </c>
      <c r="E28" s="4">
        <v>5.5744061999999997E-2</v>
      </c>
      <c r="F28" s="21" t="s">
        <v>213</v>
      </c>
      <c r="G28" s="4">
        <v>7.1220728100000005E-2</v>
      </c>
      <c r="H28" s="5" t="str">
        <f>IF($B28="N/A","N/A",IF(G28&gt;15,"No",IF(G28&lt;-15,"No","Yes")))</f>
        <v>N/A</v>
      </c>
      <c r="I28" s="6">
        <v>24.98</v>
      </c>
      <c r="J28" s="6">
        <v>27.76</v>
      </c>
      <c r="K28" s="85" t="str">
        <f t="shared" si="0"/>
        <v>Yes</v>
      </c>
    </row>
    <row r="29" spans="1:11" ht="25" x14ac:dyDescent="0.25">
      <c r="A29" s="104" t="s">
        <v>836</v>
      </c>
      <c r="B29" s="21" t="s">
        <v>213</v>
      </c>
      <c r="C29" s="23">
        <v>128.85030219000001</v>
      </c>
      <c r="D29" s="21" t="s">
        <v>213</v>
      </c>
      <c r="E29" s="23">
        <v>95.764936238999994</v>
      </c>
      <c r="F29" s="21" t="s">
        <v>213</v>
      </c>
      <c r="G29" s="23">
        <v>120.42433966999999</v>
      </c>
      <c r="H29" s="21" t="s">
        <v>213</v>
      </c>
      <c r="I29" s="6">
        <v>-25.7</v>
      </c>
      <c r="J29" s="6">
        <v>25.75</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6687700</v>
      </c>
      <c r="D31" s="5" t="str">
        <f t="shared" ref="D31:F50" si="4">IF($B31="N/A","N/A",IF(C31&lt;0,"No","Yes"))</f>
        <v>N/A</v>
      </c>
      <c r="E31" s="43">
        <v>7109825</v>
      </c>
      <c r="F31" s="5" t="str">
        <f t="shared" si="4"/>
        <v>N/A</v>
      </c>
      <c r="G31" s="43">
        <v>7042640</v>
      </c>
      <c r="H31" s="5" t="str">
        <f t="shared" ref="H31:H50" si="5">IF($B31="N/A","N/A",IF(G31&lt;0,"No","Yes"))</f>
        <v>N/A</v>
      </c>
      <c r="I31" s="6">
        <v>6.3120000000000003</v>
      </c>
      <c r="J31" s="6">
        <v>-0.94499999999999995</v>
      </c>
      <c r="K31" s="85" t="str">
        <f t="shared" si="0"/>
        <v>Yes</v>
      </c>
    </row>
    <row r="32" spans="1:11" x14ac:dyDescent="0.25">
      <c r="A32" s="108" t="s">
        <v>654</v>
      </c>
      <c r="B32" s="59" t="s">
        <v>213</v>
      </c>
      <c r="C32" s="44">
        <v>99.364430222999999</v>
      </c>
      <c r="D32" s="5" t="str">
        <f t="shared" si="4"/>
        <v>N/A</v>
      </c>
      <c r="E32" s="44">
        <v>93.952481250000005</v>
      </c>
      <c r="F32" s="5" t="str">
        <f t="shared" si="4"/>
        <v>N/A</v>
      </c>
      <c r="G32" s="44">
        <v>16.767959174000001</v>
      </c>
      <c r="H32" s="5" t="str">
        <f t="shared" si="5"/>
        <v>N/A</v>
      </c>
      <c r="I32" s="6">
        <v>-5.45</v>
      </c>
      <c r="J32" s="6">
        <v>-82.2</v>
      </c>
      <c r="K32" s="85" t="str">
        <f t="shared" si="0"/>
        <v>No</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0.63556977739999998</v>
      </c>
      <c r="D35" s="5" t="str">
        <f t="shared" si="4"/>
        <v>N/A</v>
      </c>
      <c r="E35" s="44">
        <v>6.0475187505000001</v>
      </c>
      <c r="F35" s="5" t="str">
        <f t="shared" si="4"/>
        <v>N/A</v>
      </c>
      <c r="G35" s="44">
        <v>74.385741710000005</v>
      </c>
      <c r="H35" s="5" t="str">
        <f t="shared" si="5"/>
        <v>N/A</v>
      </c>
      <c r="I35" s="6">
        <v>851.5</v>
      </c>
      <c r="J35" s="6">
        <v>1130</v>
      </c>
      <c r="K35" s="85" t="str">
        <f t="shared" si="0"/>
        <v>No</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89206</v>
      </c>
      <c r="D46" s="5" t="str">
        <f t="shared" si="4"/>
        <v>N/A</v>
      </c>
      <c r="E46" s="43">
        <v>378</v>
      </c>
      <c r="F46" s="5" t="str">
        <f t="shared" si="4"/>
        <v>N/A</v>
      </c>
      <c r="G46" s="43">
        <v>109</v>
      </c>
      <c r="H46" s="5" t="str">
        <f t="shared" si="5"/>
        <v>N/A</v>
      </c>
      <c r="I46" s="6">
        <v>-99.6</v>
      </c>
      <c r="J46" s="6">
        <v>-71.2</v>
      </c>
      <c r="K46" s="85" t="str">
        <f t="shared" si="0"/>
        <v>No</v>
      </c>
    </row>
    <row r="47" spans="1:11" x14ac:dyDescent="0.25">
      <c r="A47" s="108" t="s">
        <v>667</v>
      </c>
      <c r="B47" s="59" t="s">
        <v>213</v>
      </c>
      <c r="C47" s="44">
        <v>97.861130416999998</v>
      </c>
      <c r="D47" s="5" t="str">
        <f t="shared" si="4"/>
        <v>N/A</v>
      </c>
      <c r="E47" s="44">
        <v>0</v>
      </c>
      <c r="F47" s="5" t="str">
        <f t="shared" si="4"/>
        <v>N/A</v>
      </c>
      <c r="G47" s="44">
        <v>0</v>
      </c>
      <c r="H47" s="5" t="str">
        <f t="shared" si="5"/>
        <v>N/A</v>
      </c>
      <c r="I47" s="6">
        <v>-100</v>
      </c>
      <c r="J47" s="6" t="s">
        <v>1747</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2.1388695827999999</v>
      </c>
      <c r="D50" s="5" t="str">
        <f t="shared" si="4"/>
        <v>N/A</v>
      </c>
      <c r="E50" s="44">
        <v>100</v>
      </c>
      <c r="F50" s="5" t="str">
        <f t="shared" si="4"/>
        <v>N/A</v>
      </c>
      <c r="G50" s="44">
        <v>100</v>
      </c>
      <c r="H50" s="5" t="str">
        <f t="shared" si="5"/>
        <v>N/A</v>
      </c>
      <c r="I50" s="6">
        <v>4575</v>
      </c>
      <c r="J50" s="6">
        <v>0</v>
      </c>
      <c r="K50" s="85" t="str">
        <f t="shared" si="0"/>
        <v>Yes</v>
      </c>
    </row>
    <row r="51" spans="1:11" x14ac:dyDescent="0.25">
      <c r="A51" s="108" t="s">
        <v>351</v>
      </c>
      <c r="B51" s="21" t="s">
        <v>213</v>
      </c>
      <c r="C51" s="43">
        <v>14252024</v>
      </c>
      <c r="D51" s="21" t="s">
        <v>213</v>
      </c>
      <c r="E51" s="22">
        <v>15421751</v>
      </c>
      <c r="F51" s="21" t="s">
        <v>213</v>
      </c>
      <c r="G51" s="22">
        <v>18122726</v>
      </c>
      <c r="H51" s="21" t="s">
        <v>213</v>
      </c>
      <c r="I51" s="6">
        <v>8.2070000000000007</v>
      </c>
      <c r="J51" s="6">
        <v>17.510000000000002</v>
      </c>
      <c r="K51" s="85" t="str">
        <f t="shared" si="0"/>
        <v>Yes</v>
      </c>
    </row>
    <row r="52" spans="1:11" x14ac:dyDescent="0.25">
      <c r="A52" s="108" t="s">
        <v>352</v>
      </c>
      <c r="B52" s="21" t="s">
        <v>213</v>
      </c>
      <c r="C52" s="44">
        <v>0</v>
      </c>
      <c r="D52" s="5" t="str">
        <f t="shared" ref="D52:D54" si="6">IF($B52="N/A","N/A",IF(C52&gt;15,"No",IF(C52&lt;-15,"No","Yes")))</f>
        <v>N/A</v>
      </c>
      <c r="E52" s="4">
        <v>10.558269291</v>
      </c>
      <c r="F52" s="5" t="str">
        <f t="shared" ref="F52:F54" si="7">IF($B52="N/A","N/A",IF(E52&gt;15,"No",IF(E52&lt;-15,"No","Yes")))</f>
        <v>N/A</v>
      </c>
      <c r="G52" s="4">
        <v>86.439148282999994</v>
      </c>
      <c r="H52" s="5" t="str">
        <f t="shared" ref="H52:H54" si="8">IF($B52="N/A","N/A",IF(G52&gt;15,"No",IF(G52&lt;-15,"No","Yes")))</f>
        <v>N/A</v>
      </c>
      <c r="I52" s="6" t="s">
        <v>1747</v>
      </c>
      <c r="J52" s="6">
        <v>718.7</v>
      </c>
      <c r="K52" s="85" t="str">
        <f t="shared" si="0"/>
        <v>No</v>
      </c>
    </row>
    <row r="53" spans="1:11" x14ac:dyDescent="0.25">
      <c r="A53" s="108" t="s">
        <v>353</v>
      </c>
      <c r="B53" s="21" t="s">
        <v>213</v>
      </c>
      <c r="C53" s="44">
        <v>0</v>
      </c>
      <c r="D53" s="5" t="str">
        <f t="shared" si="6"/>
        <v>N/A</v>
      </c>
      <c r="E53" s="4">
        <v>0</v>
      </c>
      <c r="F53" s="5" t="str">
        <f t="shared" si="7"/>
        <v>N/A</v>
      </c>
      <c r="G53" s="4">
        <v>0</v>
      </c>
      <c r="H53" s="5" t="str">
        <f t="shared" si="8"/>
        <v>N/A</v>
      </c>
      <c r="I53" s="6" t="s">
        <v>1747</v>
      </c>
      <c r="J53" s="6" t="s">
        <v>1747</v>
      </c>
      <c r="K53" s="85" t="str">
        <f t="shared" si="0"/>
        <v>N/A</v>
      </c>
    </row>
    <row r="54" spans="1:11" x14ac:dyDescent="0.25">
      <c r="A54" s="109" t="s">
        <v>354</v>
      </c>
      <c r="B54" s="93" t="s">
        <v>213</v>
      </c>
      <c r="C54" s="110">
        <v>99.693411967000003</v>
      </c>
      <c r="D54" s="94" t="str">
        <f t="shared" si="6"/>
        <v>N/A</v>
      </c>
      <c r="E54" s="98">
        <v>89.441730708999998</v>
      </c>
      <c r="F54" s="94" t="str">
        <f t="shared" si="7"/>
        <v>N/A</v>
      </c>
      <c r="G54" s="98">
        <v>13.115526880000001</v>
      </c>
      <c r="H54" s="94" t="str">
        <f t="shared" si="8"/>
        <v>N/A</v>
      </c>
      <c r="I54" s="95">
        <v>-10.3</v>
      </c>
      <c r="J54" s="95">
        <v>-85.3</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10754232</v>
      </c>
      <c r="D6" s="5" t="str">
        <f>IF($B6="N/A","N/A",IF(C6&gt;15,"No",IF(C6&lt;-15,"No","Yes")))</f>
        <v>N/A</v>
      </c>
      <c r="E6" s="22">
        <v>10969323</v>
      </c>
      <c r="F6" s="5" t="str">
        <f>IF($B6="N/A","N/A",IF(E6&gt;15,"No",IF(E6&lt;-15,"No","Yes")))</f>
        <v>N/A</v>
      </c>
      <c r="G6" s="22">
        <v>7103907</v>
      </c>
      <c r="H6" s="5" t="str">
        <f>IF($B6="N/A","N/A",IF(G6&gt;15,"No",IF(G6&lt;-15,"No","Yes")))</f>
        <v>N/A</v>
      </c>
      <c r="I6" s="6">
        <v>2</v>
      </c>
      <c r="J6" s="6">
        <v>-35.200000000000003</v>
      </c>
      <c r="K6" s="85" t="str">
        <f t="shared" ref="K6:K15"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16.928405486999999</v>
      </c>
      <c r="D9" s="5" t="str">
        <f t="shared" ref="D9:D15" si="1">IF($B9="N/A","N/A",IF(C9&gt;15,"No",IF(C9&lt;-15,"No","Yes")))</f>
        <v>N/A</v>
      </c>
      <c r="E9" s="4">
        <v>17.409150957000001</v>
      </c>
      <c r="F9" s="5" t="str">
        <f t="shared" ref="F9:F15" si="2">IF($B9="N/A","N/A",IF(E9&gt;15,"No",IF(E9&lt;-15,"No","Yes")))</f>
        <v>N/A</v>
      </c>
      <c r="G9" s="4">
        <v>18.023039998000002</v>
      </c>
      <c r="H9" s="5" t="str">
        <f t="shared" ref="H9:H15" si="3">IF($B9="N/A","N/A",IF(G9&gt;15,"No",IF(G9&lt;-15,"No","Yes")))</f>
        <v>N/A</v>
      </c>
      <c r="I9" s="6">
        <v>2.84</v>
      </c>
      <c r="J9" s="6">
        <v>3.5259999999999998</v>
      </c>
      <c r="K9" s="85" t="str">
        <f t="shared" si="0"/>
        <v>Yes</v>
      </c>
    </row>
    <row r="10" spans="1:11" x14ac:dyDescent="0.25">
      <c r="A10" s="104" t="s">
        <v>36</v>
      </c>
      <c r="B10" s="21" t="s">
        <v>213</v>
      </c>
      <c r="C10" s="44">
        <v>15.184643003</v>
      </c>
      <c r="D10" s="5" t="str">
        <f t="shared" si="1"/>
        <v>N/A</v>
      </c>
      <c r="E10" s="4">
        <v>14.768267013999999</v>
      </c>
      <c r="F10" s="5" t="str">
        <f t="shared" si="2"/>
        <v>N/A</v>
      </c>
      <c r="G10" s="4">
        <v>10.967932322999999</v>
      </c>
      <c r="H10" s="5" t="str">
        <f t="shared" si="3"/>
        <v>N/A</v>
      </c>
      <c r="I10" s="6">
        <v>-2.74</v>
      </c>
      <c r="J10" s="6">
        <v>-25.7</v>
      </c>
      <c r="K10" s="85" t="str">
        <f t="shared" si="0"/>
        <v>Yes</v>
      </c>
    </row>
    <row r="11" spans="1:11" x14ac:dyDescent="0.25">
      <c r="A11" s="104" t="s">
        <v>37</v>
      </c>
      <c r="B11" s="21" t="s">
        <v>213</v>
      </c>
      <c r="C11" s="44">
        <v>52.050179528999998</v>
      </c>
      <c r="D11" s="5" t="str">
        <f t="shared" si="1"/>
        <v>N/A</v>
      </c>
      <c r="E11" s="4">
        <v>50.279085039000002</v>
      </c>
      <c r="F11" s="5" t="str">
        <f t="shared" si="2"/>
        <v>N/A</v>
      </c>
      <c r="G11" s="4">
        <v>43.158567775000002</v>
      </c>
      <c r="H11" s="5" t="str">
        <f t="shared" si="3"/>
        <v>N/A</v>
      </c>
      <c r="I11" s="6">
        <v>-3.4</v>
      </c>
      <c r="J11" s="6">
        <v>-14.2</v>
      </c>
      <c r="K11" s="85" t="str">
        <f t="shared" si="0"/>
        <v>Yes</v>
      </c>
    </row>
    <row r="12" spans="1:11" x14ac:dyDescent="0.25">
      <c r="A12" s="104" t="s">
        <v>38</v>
      </c>
      <c r="B12" s="21" t="s">
        <v>213</v>
      </c>
      <c r="C12" s="44">
        <v>16.89007428</v>
      </c>
      <c r="D12" s="5" t="str">
        <f t="shared" si="1"/>
        <v>N/A</v>
      </c>
      <c r="E12" s="4">
        <v>17.397299391000001</v>
      </c>
      <c r="F12" s="5" t="str">
        <f t="shared" si="2"/>
        <v>N/A</v>
      </c>
      <c r="G12" s="4">
        <v>18.037743799000001</v>
      </c>
      <c r="H12" s="5" t="str">
        <f t="shared" si="3"/>
        <v>N/A</v>
      </c>
      <c r="I12" s="6">
        <v>3.0030000000000001</v>
      </c>
      <c r="J12" s="6">
        <v>3.681</v>
      </c>
      <c r="K12" s="85" t="str">
        <f t="shared" si="0"/>
        <v>Yes</v>
      </c>
    </row>
    <row r="13" spans="1:11" x14ac:dyDescent="0.25">
      <c r="A13" s="104" t="s">
        <v>861</v>
      </c>
      <c r="B13" s="21" t="s">
        <v>213</v>
      </c>
      <c r="C13" s="44">
        <v>38.082457918999999</v>
      </c>
      <c r="D13" s="5" t="str">
        <f t="shared" si="1"/>
        <v>N/A</v>
      </c>
      <c r="E13" s="4">
        <v>38.731661082000002</v>
      </c>
      <c r="F13" s="5" t="str">
        <f t="shared" si="2"/>
        <v>N/A</v>
      </c>
      <c r="G13" s="4">
        <v>39.053011824000002</v>
      </c>
      <c r="H13" s="5" t="str">
        <f t="shared" si="3"/>
        <v>N/A</v>
      </c>
      <c r="I13" s="6">
        <v>1.7050000000000001</v>
      </c>
      <c r="J13" s="6">
        <v>0.82969999999999999</v>
      </c>
      <c r="K13" s="85" t="str">
        <f t="shared" si="0"/>
        <v>Yes</v>
      </c>
    </row>
    <row r="14" spans="1:11" x14ac:dyDescent="0.25">
      <c r="A14" s="104" t="s">
        <v>862</v>
      </c>
      <c r="B14" s="21" t="s">
        <v>213</v>
      </c>
      <c r="C14" s="44">
        <v>38.105170931000004</v>
      </c>
      <c r="D14" s="5" t="str">
        <f t="shared" si="1"/>
        <v>N/A</v>
      </c>
      <c r="E14" s="4">
        <v>38.748913518999998</v>
      </c>
      <c r="F14" s="5" t="str">
        <f t="shared" si="2"/>
        <v>N/A</v>
      </c>
      <c r="G14" s="4">
        <v>39.077414935999997</v>
      </c>
      <c r="H14" s="5" t="str">
        <f t="shared" si="3"/>
        <v>N/A</v>
      </c>
      <c r="I14" s="6">
        <v>1.6890000000000001</v>
      </c>
      <c r="J14" s="6">
        <v>0.8478</v>
      </c>
      <c r="K14" s="85" t="str">
        <f t="shared" si="0"/>
        <v>Yes</v>
      </c>
    </row>
    <row r="15" spans="1:11" x14ac:dyDescent="0.25">
      <c r="A15" s="104" t="s">
        <v>161</v>
      </c>
      <c r="B15" s="21" t="s">
        <v>213</v>
      </c>
      <c r="C15" s="44">
        <v>0</v>
      </c>
      <c r="D15" s="5" t="str">
        <f t="shared" si="1"/>
        <v>N/A</v>
      </c>
      <c r="E15" s="4">
        <v>0</v>
      </c>
      <c r="F15" s="5" t="str">
        <f t="shared" si="2"/>
        <v>N/A</v>
      </c>
      <c r="G15" s="4">
        <v>0</v>
      </c>
      <c r="H15" s="5" t="str">
        <f t="shared" si="3"/>
        <v>N/A</v>
      </c>
      <c r="I15" s="6" t="s">
        <v>1747</v>
      </c>
      <c r="J15" s="6" t="s">
        <v>1747</v>
      </c>
      <c r="K15" s="85" t="str">
        <f t="shared" si="0"/>
        <v>N/A</v>
      </c>
    </row>
    <row r="16" spans="1:11" x14ac:dyDescent="0.25">
      <c r="A16" s="104" t="s">
        <v>162</v>
      </c>
      <c r="B16" s="21" t="s">
        <v>246</v>
      </c>
      <c r="C16" s="44">
        <v>95.618413290999996</v>
      </c>
      <c r="D16" s="5" t="str">
        <f>IF($B16="N/A","N/A",IF(C16&gt;95,"Yes","No"))</f>
        <v>Yes</v>
      </c>
      <c r="E16" s="4">
        <v>94.500234882000001</v>
      </c>
      <c r="F16" s="5" t="str">
        <f>IF($B16="N/A","N/A",IF(E16&gt;95,"Yes","No"))</f>
        <v>No</v>
      </c>
      <c r="G16" s="4">
        <v>95.497238350999993</v>
      </c>
      <c r="H16" s="5" t="str">
        <f>IF($B16="N/A","N/A",IF(G16&gt;95,"Yes","No"))</f>
        <v>Yes</v>
      </c>
      <c r="I16" s="6">
        <v>-1.17</v>
      </c>
      <c r="J16" s="6">
        <v>1.0549999999999999</v>
      </c>
      <c r="K16" s="85" t="str">
        <f t="shared" ref="K16:K26" si="4">IF(J16="Div by 0", "N/A", IF(J16="N/A","N/A", IF(J16&gt;30, "No", IF(J16&lt;-30, "No", "Yes"))))</f>
        <v>Yes</v>
      </c>
    </row>
    <row r="17" spans="1:11" x14ac:dyDescent="0.25">
      <c r="A17" s="104" t="s">
        <v>863</v>
      </c>
      <c r="B17" s="29" t="s">
        <v>247</v>
      </c>
      <c r="C17" s="44">
        <v>34.678515396999998</v>
      </c>
      <c r="D17" s="5" t="str">
        <f>IF($B17="N/A","N/A",IF(C17&gt;90,"No",IF(C17&lt;50,"No","Yes")))</f>
        <v>No</v>
      </c>
      <c r="E17" s="4">
        <v>36.426359220000002</v>
      </c>
      <c r="F17" s="5" t="str">
        <f>IF($B17="N/A","N/A",IF(E17&gt;90,"No",IF(E17&lt;50,"No","Yes")))</f>
        <v>No</v>
      </c>
      <c r="G17" s="4">
        <v>37.738627489999999</v>
      </c>
      <c r="H17" s="5" t="str">
        <f>IF($B17="N/A","N/A",IF(G17&gt;90,"No",IF(G17&lt;50,"No","Yes")))</f>
        <v>No</v>
      </c>
      <c r="I17" s="6">
        <v>5.04</v>
      </c>
      <c r="J17" s="6">
        <v>3.6030000000000002</v>
      </c>
      <c r="K17" s="85" t="str">
        <f t="shared" si="4"/>
        <v>Yes</v>
      </c>
    </row>
    <row r="18" spans="1:11" x14ac:dyDescent="0.25">
      <c r="A18" s="104" t="s">
        <v>864</v>
      </c>
      <c r="B18" s="29" t="s">
        <v>224</v>
      </c>
      <c r="C18" s="44">
        <v>27.081915287000001</v>
      </c>
      <c r="D18" s="5" t="str">
        <f t="shared" ref="D18:D23" si="5">IF($B18="N/A","N/A",IF(C18&gt;5,"No",IF(C18&lt;=0,"No","Yes")))</f>
        <v>No</v>
      </c>
      <c r="E18" s="4">
        <v>27.033664702999999</v>
      </c>
      <c r="F18" s="5" t="str">
        <f t="shared" ref="F18:F23" si="6">IF($B18="N/A","N/A",IF(E18&gt;5,"No",IF(E18&lt;=0,"No","Yes")))</f>
        <v>No</v>
      </c>
      <c r="G18" s="4">
        <v>28.979531967</v>
      </c>
      <c r="H18" s="5" t="str">
        <f t="shared" ref="H18:H23" si="7">IF($B18="N/A","N/A",IF(G18&gt;5,"No",IF(G18&lt;=0,"No","Yes")))</f>
        <v>No</v>
      </c>
      <c r="I18" s="6">
        <v>-0.17799999999999999</v>
      </c>
      <c r="J18" s="6">
        <v>7.1980000000000004</v>
      </c>
      <c r="K18" s="85" t="str">
        <f t="shared" si="4"/>
        <v>Yes</v>
      </c>
    </row>
    <row r="19" spans="1:11" x14ac:dyDescent="0.25">
      <c r="A19" s="104" t="s">
        <v>865</v>
      </c>
      <c r="B19" s="29" t="s">
        <v>224</v>
      </c>
      <c r="C19" s="44">
        <v>5.8479210788999998</v>
      </c>
      <c r="D19" s="5" t="str">
        <f t="shared" si="5"/>
        <v>No</v>
      </c>
      <c r="E19" s="4">
        <v>5.1106800301000002</v>
      </c>
      <c r="F19" s="5" t="str">
        <f t="shared" si="6"/>
        <v>No</v>
      </c>
      <c r="G19" s="4">
        <v>6.6850255782000003</v>
      </c>
      <c r="H19" s="5" t="str">
        <f t="shared" si="7"/>
        <v>No</v>
      </c>
      <c r="I19" s="6">
        <v>-12.6</v>
      </c>
      <c r="J19" s="6">
        <v>30.81</v>
      </c>
      <c r="K19" s="85" t="str">
        <f t="shared" si="4"/>
        <v>No</v>
      </c>
    </row>
    <row r="20" spans="1:11" x14ac:dyDescent="0.25">
      <c r="A20" s="104" t="s">
        <v>866</v>
      </c>
      <c r="B20" s="29" t="s">
        <v>224</v>
      </c>
      <c r="C20" s="44">
        <v>0.23495866560000001</v>
      </c>
      <c r="D20" s="5" t="str">
        <f t="shared" si="5"/>
        <v>Yes</v>
      </c>
      <c r="E20" s="4">
        <v>0.24835625680000001</v>
      </c>
      <c r="F20" s="5" t="str">
        <f t="shared" si="6"/>
        <v>Yes</v>
      </c>
      <c r="G20" s="4">
        <v>0.44367134870000002</v>
      </c>
      <c r="H20" s="5" t="str">
        <f t="shared" si="7"/>
        <v>Yes</v>
      </c>
      <c r="I20" s="6">
        <v>5.702</v>
      </c>
      <c r="J20" s="6">
        <v>78.64</v>
      </c>
      <c r="K20" s="85" t="str">
        <f t="shared" si="4"/>
        <v>No</v>
      </c>
    </row>
    <row r="21" spans="1:11" x14ac:dyDescent="0.25">
      <c r="A21" s="104" t="s">
        <v>867</v>
      </c>
      <c r="B21" s="21" t="s">
        <v>213</v>
      </c>
      <c r="C21" s="44">
        <v>7.2473794499999994E-2</v>
      </c>
      <c r="D21" s="5" t="str">
        <f t="shared" si="5"/>
        <v>N/A</v>
      </c>
      <c r="E21" s="4">
        <v>5.0349506500000002E-2</v>
      </c>
      <c r="F21" s="5" t="str">
        <f t="shared" si="6"/>
        <v>N/A</v>
      </c>
      <c r="G21" s="4">
        <v>3.0870336599999999E-2</v>
      </c>
      <c r="H21" s="5" t="str">
        <f t="shared" si="7"/>
        <v>N/A</v>
      </c>
      <c r="I21" s="6">
        <v>-30.5</v>
      </c>
      <c r="J21" s="6">
        <v>-38.700000000000003</v>
      </c>
      <c r="K21" s="85" t="str">
        <f t="shared" si="4"/>
        <v>No</v>
      </c>
    </row>
    <row r="22" spans="1:11" x14ac:dyDescent="0.25">
      <c r="A22" s="104" t="s">
        <v>1702</v>
      </c>
      <c r="B22" s="21" t="s">
        <v>213</v>
      </c>
      <c r="C22" s="44">
        <v>9.1870809600000006E-2</v>
      </c>
      <c r="D22" s="5" t="str">
        <f t="shared" si="5"/>
        <v>N/A</v>
      </c>
      <c r="E22" s="4">
        <v>8.6121996800000003E-2</v>
      </c>
      <c r="F22" s="5" t="str">
        <f t="shared" si="6"/>
        <v>N/A</v>
      </c>
      <c r="G22" s="4">
        <v>0.1056320135</v>
      </c>
      <c r="H22" s="5" t="str">
        <f t="shared" si="7"/>
        <v>N/A</v>
      </c>
      <c r="I22" s="6">
        <v>-6.26</v>
      </c>
      <c r="J22" s="6">
        <v>22.65</v>
      </c>
      <c r="K22" s="85" t="str">
        <f t="shared" si="4"/>
        <v>Yes</v>
      </c>
    </row>
    <row r="23" spans="1:11" x14ac:dyDescent="0.25">
      <c r="A23" s="104" t="s">
        <v>868</v>
      </c>
      <c r="B23" s="21" t="s">
        <v>213</v>
      </c>
      <c r="C23" s="44">
        <v>1.2792545298</v>
      </c>
      <c r="D23" s="5" t="str">
        <f t="shared" si="5"/>
        <v>N/A</v>
      </c>
      <c r="E23" s="4">
        <v>1.4815499553</v>
      </c>
      <c r="F23" s="5" t="str">
        <f t="shared" si="6"/>
        <v>N/A</v>
      </c>
      <c r="G23" s="4">
        <v>0.27908586079999997</v>
      </c>
      <c r="H23" s="5" t="str">
        <f t="shared" si="7"/>
        <v>N/A</v>
      </c>
      <c r="I23" s="6">
        <v>15.81</v>
      </c>
      <c r="J23" s="6">
        <v>-81.2</v>
      </c>
      <c r="K23" s="85" t="str">
        <f t="shared" si="4"/>
        <v>No</v>
      </c>
    </row>
    <row r="24" spans="1:11" x14ac:dyDescent="0.25">
      <c r="A24" s="104" t="s">
        <v>869</v>
      </c>
      <c r="B24" s="21" t="s">
        <v>232</v>
      </c>
      <c r="C24" s="44">
        <v>2.3552495427000002</v>
      </c>
      <c r="D24" s="5" t="str">
        <f>IF($B24="N/A","N/A",IF(C24&gt;10,"No",IF(C24&lt;1,"No","Yes")))</f>
        <v>Yes</v>
      </c>
      <c r="E24" s="4">
        <v>1.9020681585999999</v>
      </c>
      <c r="F24" s="5" t="str">
        <f>IF($B24="N/A","N/A",IF(E24&gt;10,"No",IF(E24&lt;1,"No","Yes")))</f>
        <v>Yes</v>
      </c>
      <c r="G24" s="4">
        <v>2.8785427511999999</v>
      </c>
      <c r="H24" s="5" t="str">
        <f>IF($B24="N/A","N/A",IF(G24&gt;10,"No",IF(G24&lt;1,"No","Yes")))</f>
        <v>Yes</v>
      </c>
      <c r="I24" s="6">
        <v>-19.2</v>
      </c>
      <c r="J24" s="6">
        <v>51.34</v>
      </c>
      <c r="K24" s="85" t="str">
        <f t="shared" si="4"/>
        <v>No</v>
      </c>
    </row>
    <row r="25" spans="1:11" x14ac:dyDescent="0.25">
      <c r="A25" s="104" t="s">
        <v>870</v>
      </c>
      <c r="B25" s="47" t="s">
        <v>239</v>
      </c>
      <c r="C25" s="44">
        <v>5.0229249285000002</v>
      </c>
      <c r="D25" s="5" t="str">
        <f>IF($B25="N/A","N/A",IF(C25&gt;10,"No",IF(C25&lt;=0,"No","Yes")))</f>
        <v>Yes</v>
      </c>
      <c r="E25" s="4">
        <v>4.0453271364000001</v>
      </c>
      <c r="F25" s="5" t="str">
        <f>IF($B25="N/A","N/A",IF(E25&gt;10,"No",IF(E25&lt;=0,"No","Yes")))</f>
        <v>Yes</v>
      </c>
      <c r="G25" s="4">
        <v>3.1761817828000001</v>
      </c>
      <c r="H25" s="5" t="str">
        <f>IF($B25="N/A","N/A",IF(G25&gt;10,"No",IF(G25&lt;=0,"No","Yes")))</f>
        <v>Yes</v>
      </c>
      <c r="I25" s="6">
        <v>-19.5</v>
      </c>
      <c r="J25" s="6">
        <v>-21.5</v>
      </c>
      <c r="K25" s="85" t="str">
        <f t="shared" si="4"/>
        <v>Yes</v>
      </c>
    </row>
    <row r="26" spans="1:11" x14ac:dyDescent="0.25">
      <c r="A26" s="104" t="s">
        <v>871</v>
      </c>
      <c r="B26" s="29" t="s">
        <v>248</v>
      </c>
      <c r="C26" s="44">
        <v>4.3815867092999996</v>
      </c>
      <c r="D26" s="5" t="str">
        <f>IF($B26="N/A","N/A",IF(C26&gt;=5,"No",IF(C26&lt;0,"No","Yes")))</f>
        <v>Yes</v>
      </c>
      <c r="E26" s="4">
        <v>5.4997651177</v>
      </c>
      <c r="F26" s="5" t="str">
        <f>IF($B26="N/A","N/A",IF(E26&gt;=5,"No",IF(E26&lt;0,"No","Yes")))</f>
        <v>No</v>
      </c>
      <c r="G26" s="4">
        <v>4.5027616493</v>
      </c>
      <c r="H26" s="5" t="str">
        <f>IF($B26="N/A","N/A",IF(G26&gt;=5,"No",IF(G26&lt;0,"No","Yes")))</f>
        <v>Yes</v>
      </c>
      <c r="I26" s="6">
        <v>25.52</v>
      </c>
      <c r="J26" s="6">
        <v>-18.100000000000001</v>
      </c>
      <c r="K26" s="85" t="str">
        <f t="shared" si="4"/>
        <v>Yes</v>
      </c>
    </row>
    <row r="27" spans="1:11" x14ac:dyDescent="0.25">
      <c r="A27" s="104" t="s">
        <v>14</v>
      </c>
      <c r="B27" s="29" t="s">
        <v>249</v>
      </c>
      <c r="C27" s="44">
        <v>0.79877391519999996</v>
      </c>
      <c r="D27" s="5" t="str">
        <f>IF($B27="N/A","N/A",IF(C27&gt;15,"No",IF(C27&lt;=0,"No","Yes")))</f>
        <v>Yes</v>
      </c>
      <c r="E27" s="4">
        <v>0.77930971670000004</v>
      </c>
      <c r="F27" s="5" t="str">
        <f>IF($B27="N/A","N/A",IF(E27&gt;15,"No",IF(E27&lt;=0,"No","Yes")))</f>
        <v>Yes</v>
      </c>
      <c r="G27" s="4">
        <v>0.92868614410000005</v>
      </c>
      <c r="H27" s="5" t="str">
        <f>IF($B27="N/A","N/A",IF(G27&gt;15,"No",IF(G27&lt;=0,"No","Yes")))</f>
        <v>Yes</v>
      </c>
      <c r="I27" s="6">
        <v>-2.44</v>
      </c>
      <c r="J27" s="6">
        <v>19.170000000000002</v>
      </c>
      <c r="K27" s="85" t="str">
        <f>IF(J27="Div by 0", "N/A", IF(J27="N/A","N/A", IF(J27&gt;30, "No", IF(J27&lt;-30, "No", "Yes"))))</f>
        <v>Yes</v>
      </c>
    </row>
    <row r="28" spans="1:11" x14ac:dyDescent="0.25">
      <c r="A28" s="104" t="s">
        <v>872</v>
      </c>
      <c r="B28" s="21" t="s">
        <v>213</v>
      </c>
      <c r="C28" s="46">
        <v>93.083455565999998</v>
      </c>
      <c r="D28" s="5" t="str">
        <f>IF($B28="N/A","N/A",IF(C28&gt;15,"No",IF(C28&lt;-15,"No","Yes")))</f>
        <v>N/A</v>
      </c>
      <c r="E28" s="23">
        <v>93.192641984000005</v>
      </c>
      <c r="F28" s="5" t="str">
        <f>IF($B28="N/A","N/A",IF(E28&gt;15,"No",IF(E28&lt;-15,"No","Yes")))</f>
        <v>N/A</v>
      </c>
      <c r="G28" s="23">
        <v>90.380322253000003</v>
      </c>
      <c r="H28" s="5" t="str">
        <f>IF($B28="N/A","N/A",IF(G28&gt;15,"No",IF(G28&lt;-15,"No","Yes")))</f>
        <v>N/A</v>
      </c>
      <c r="I28" s="6">
        <v>0.1173</v>
      </c>
      <c r="J28" s="6">
        <v>-3.02</v>
      </c>
      <c r="K28" s="85" t="str">
        <f>IF(J28="Div by 0", "N/A", IF(J28="N/A","N/A", IF(J28&gt;30, "No", IF(J28&lt;-30, "No", "Yes"))))</f>
        <v>Yes</v>
      </c>
    </row>
    <row r="29" spans="1:11" x14ac:dyDescent="0.25">
      <c r="A29" s="104" t="s">
        <v>376</v>
      </c>
      <c r="B29" s="21" t="s">
        <v>250</v>
      </c>
      <c r="C29" s="44">
        <v>14.124690633</v>
      </c>
      <c r="D29" s="5" t="str">
        <f>IF($B29="N/A","N/A",IF(C29&gt;35,"No",IF(C29&lt;10,"No","Yes")))</f>
        <v>Yes</v>
      </c>
      <c r="E29" s="4">
        <v>12.322155158999999</v>
      </c>
      <c r="F29" s="5" t="str">
        <f>IF($B29="N/A","N/A",IF(E29&gt;35,"No",IF(E29&lt;10,"No","Yes")))</f>
        <v>Yes</v>
      </c>
      <c r="G29" s="4">
        <v>22.319675638</v>
      </c>
      <c r="H29" s="5" t="str">
        <f>IF($B29="N/A","N/A",IF(G29&gt;35,"No",IF(G29&lt;10,"No","Yes")))</f>
        <v>Yes</v>
      </c>
      <c r="I29" s="6">
        <v>-12.8</v>
      </c>
      <c r="J29" s="6">
        <v>81.13</v>
      </c>
      <c r="K29" s="85" t="str">
        <f t="shared" ref="K29:K54" si="8">IF(J29="Div by 0", "N/A", IF(J29="N/A","N/A", IF(J29&gt;30, "No", IF(J29&lt;-30, "No", "Yes"))))</f>
        <v>No</v>
      </c>
    </row>
    <row r="30" spans="1:11" x14ac:dyDescent="0.25">
      <c r="A30" s="104" t="s">
        <v>377</v>
      </c>
      <c r="B30" s="21" t="s">
        <v>251</v>
      </c>
      <c r="C30" s="44">
        <v>7.9749999813999999</v>
      </c>
      <c r="D30" s="5" t="str">
        <f>IF($B30="N/A","N/A",IF(C30&gt;20,"No",IF(C30&lt;2,"No","Yes")))</f>
        <v>Yes</v>
      </c>
      <c r="E30" s="4">
        <v>12.957782354000001</v>
      </c>
      <c r="F30" s="5" t="str">
        <f>IF($B30="N/A","N/A",IF(E30&gt;20,"No",IF(E30&lt;2,"No","Yes")))</f>
        <v>Yes</v>
      </c>
      <c r="G30" s="4">
        <v>15.079603379</v>
      </c>
      <c r="H30" s="5" t="str">
        <f>IF($B30="N/A","N/A",IF(G30&gt;20,"No",IF(G30&lt;2,"No","Yes")))</f>
        <v>Yes</v>
      </c>
      <c r="I30" s="6">
        <v>62.48</v>
      </c>
      <c r="J30" s="6">
        <v>16.37</v>
      </c>
      <c r="K30" s="85" t="str">
        <f t="shared" si="8"/>
        <v>Yes</v>
      </c>
    </row>
    <row r="31" spans="1:11" x14ac:dyDescent="0.25">
      <c r="A31" s="104" t="s">
        <v>378</v>
      </c>
      <c r="B31" s="21" t="s">
        <v>252</v>
      </c>
      <c r="C31" s="44">
        <v>0.42443756100000002</v>
      </c>
      <c r="D31" s="5" t="str">
        <f>IF($B31="N/A","N/A",IF(C31&gt;8,"No",IF(C31&lt;0.5,"No","Yes")))</f>
        <v>No</v>
      </c>
      <c r="E31" s="4">
        <v>0.32345660710000002</v>
      </c>
      <c r="F31" s="5" t="str">
        <f>IF($B31="N/A","N/A",IF(E31&gt;8,"No",IF(E31&lt;0.5,"No","Yes")))</f>
        <v>No</v>
      </c>
      <c r="G31" s="4">
        <v>7.2270090199999998E-2</v>
      </c>
      <c r="H31" s="5" t="str">
        <f>IF($B31="N/A","N/A",IF(G31&gt;8,"No",IF(G31&lt;0.5,"No","Yes")))</f>
        <v>No</v>
      </c>
      <c r="I31" s="6">
        <v>-23.8</v>
      </c>
      <c r="J31" s="6">
        <v>-77.7</v>
      </c>
      <c r="K31" s="85" t="str">
        <f t="shared" si="8"/>
        <v>No</v>
      </c>
    </row>
    <row r="32" spans="1:11" x14ac:dyDescent="0.25">
      <c r="A32" s="104" t="s">
        <v>379</v>
      </c>
      <c r="B32" s="21" t="s">
        <v>253</v>
      </c>
      <c r="C32" s="44">
        <v>2.0771078772</v>
      </c>
      <c r="D32" s="5" t="str">
        <f>IF($B32="N/A","N/A",IF(C32&gt;25,"No",IF(C32&lt;3,"No","Yes")))</f>
        <v>No</v>
      </c>
      <c r="E32" s="4">
        <v>1.6327990342000001</v>
      </c>
      <c r="F32" s="5" t="str">
        <f>IF($B32="N/A","N/A",IF(E32&gt;25,"No",IF(E32&lt;3,"No","Yes")))</f>
        <v>No</v>
      </c>
      <c r="G32" s="4">
        <v>0.28620870180000002</v>
      </c>
      <c r="H32" s="5" t="str">
        <f>IF($B32="N/A","N/A",IF(G32&gt;25,"No",IF(G32&lt;3,"No","Yes")))</f>
        <v>No</v>
      </c>
      <c r="I32" s="6">
        <v>-21.4</v>
      </c>
      <c r="J32" s="6">
        <v>-82.5</v>
      </c>
      <c r="K32" s="85" t="str">
        <f t="shared" si="8"/>
        <v>No</v>
      </c>
    </row>
    <row r="33" spans="1:11" x14ac:dyDescent="0.25">
      <c r="A33" s="104" t="s">
        <v>380</v>
      </c>
      <c r="B33" s="21" t="s">
        <v>254</v>
      </c>
      <c r="C33" s="44">
        <v>3.0168123581000001</v>
      </c>
      <c r="D33" s="5" t="str">
        <f>IF($B33="N/A","N/A",IF(C33&gt;25,"No",IF(C33&lt;2,"No","Yes")))</f>
        <v>Yes</v>
      </c>
      <c r="E33" s="4">
        <v>2.6997837515000001</v>
      </c>
      <c r="F33" s="5" t="str">
        <f>IF($B33="N/A","N/A",IF(E33&gt;25,"No",IF(E33&lt;2,"No","Yes")))</f>
        <v>Yes</v>
      </c>
      <c r="G33" s="4">
        <v>3.5811279624000001</v>
      </c>
      <c r="H33" s="5" t="str">
        <f>IF($B33="N/A","N/A",IF(G33&gt;25,"No",IF(G33&lt;2,"No","Yes")))</f>
        <v>Yes</v>
      </c>
      <c r="I33" s="6">
        <v>-10.5</v>
      </c>
      <c r="J33" s="6">
        <v>32.64</v>
      </c>
      <c r="K33" s="85" t="str">
        <f t="shared" si="8"/>
        <v>No</v>
      </c>
    </row>
    <row r="34" spans="1:11" x14ac:dyDescent="0.25">
      <c r="A34" s="104" t="s">
        <v>381</v>
      </c>
      <c r="B34" s="21" t="s">
        <v>255</v>
      </c>
      <c r="C34" s="44">
        <v>0.20976858230000001</v>
      </c>
      <c r="D34" s="5" t="str">
        <f>IF($B34="N/A","N/A",IF(C34&gt;25,"No",IF(C34&lt;=0,"No","Yes")))</f>
        <v>Yes</v>
      </c>
      <c r="E34" s="4">
        <v>0.16659186719999999</v>
      </c>
      <c r="F34" s="5" t="str">
        <f>IF($B34="N/A","N/A",IF(E34&gt;25,"No",IF(E34&lt;=0,"No","Yes")))</f>
        <v>Yes</v>
      </c>
      <c r="G34" s="4">
        <v>2.2016054E-2</v>
      </c>
      <c r="H34" s="5" t="str">
        <f>IF($B34="N/A","N/A",IF(G34&gt;25,"No",IF(G34&lt;=0,"No","Yes")))</f>
        <v>Yes</v>
      </c>
      <c r="I34" s="6">
        <v>-20.6</v>
      </c>
      <c r="J34" s="6">
        <v>-86.8</v>
      </c>
      <c r="K34" s="85" t="str">
        <f t="shared" si="8"/>
        <v>No</v>
      </c>
    </row>
    <row r="35" spans="1:11" x14ac:dyDescent="0.25">
      <c r="A35" s="104" t="s">
        <v>382</v>
      </c>
      <c r="B35" s="21" t="s">
        <v>256</v>
      </c>
      <c r="C35" s="44">
        <v>16.709803173000001</v>
      </c>
      <c r="D35" s="5" t="str">
        <f>IF($B35="N/A","N/A",IF(C35&gt;20,"No",IF(C35&lt;4,"No","Yes")))</f>
        <v>Yes</v>
      </c>
      <c r="E35" s="4">
        <v>13.483393641999999</v>
      </c>
      <c r="F35" s="5" t="str">
        <f>IF($B35="N/A","N/A",IF(E35&gt;20,"No",IF(E35&lt;4,"No","Yes")))</f>
        <v>Yes</v>
      </c>
      <c r="G35" s="4">
        <v>12.09188127</v>
      </c>
      <c r="H35" s="5" t="str">
        <f>IF($B35="N/A","N/A",IF(G35&gt;20,"No",IF(G35&lt;4,"No","Yes")))</f>
        <v>Yes</v>
      </c>
      <c r="I35" s="6">
        <v>-19.3</v>
      </c>
      <c r="J35" s="6">
        <v>-10.3</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13.459501338999999</v>
      </c>
      <c r="D37" s="5" t="str">
        <f>IF($B37="N/A","N/A",IF(C37&gt;=25,"No",IF(C37&lt;0,"No","Yes")))</f>
        <v>Yes</v>
      </c>
      <c r="E37" s="4">
        <v>13.61674736</v>
      </c>
      <c r="F37" s="5" t="str">
        <f>IF($B37="N/A","N/A",IF(E37&gt;=25,"No",IF(E37&lt;0,"No","Yes")))</f>
        <v>Yes</v>
      </c>
      <c r="G37" s="4">
        <v>10.617762873</v>
      </c>
      <c r="H37" s="5" t="str">
        <f>IF($B37="N/A","N/A",IF(G37&gt;=25,"No",IF(G37&lt;0,"No","Yes")))</f>
        <v>Yes</v>
      </c>
      <c r="I37" s="6">
        <v>1.1679999999999999</v>
      </c>
      <c r="J37" s="6">
        <v>-22</v>
      </c>
      <c r="K37" s="85" t="str">
        <f t="shared" si="8"/>
        <v>Yes</v>
      </c>
    </row>
    <row r="38" spans="1:11" x14ac:dyDescent="0.25">
      <c r="A38" s="104" t="s">
        <v>385</v>
      </c>
      <c r="B38" s="21" t="s">
        <v>221</v>
      </c>
      <c r="C38" s="44">
        <v>5.5982519253999996</v>
      </c>
      <c r="D38" s="5" t="str">
        <f>IF($B38="N/A","N/A",IF(C38&gt;3,"Yes","No"))</f>
        <v>Yes</v>
      </c>
      <c r="E38" s="4">
        <v>5.0474582616000001</v>
      </c>
      <c r="F38" s="5" t="str">
        <f>IF($B38="N/A","N/A",IF(E38&gt;3,"Yes","No"))</f>
        <v>Yes</v>
      </c>
      <c r="G38" s="4">
        <v>6.5404713209000001</v>
      </c>
      <c r="H38" s="5" t="str">
        <f>IF($B38="N/A","N/A",IF(G38&gt;3,"Yes","No"))</f>
        <v>Yes</v>
      </c>
      <c r="I38" s="6">
        <v>-9.84</v>
      </c>
      <c r="J38" s="6">
        <v>29.58</v>
      </c>
      <c r="K38" s="85" t="str">
        <f t="shared" si="8"/>
        <v>Yes</v>
      </c>
    </row>
    <row r="39" spans="1:11" x14ac:dyDescent="0.25">
      <c r="A39" s="104" t="s">
        <v>386</v>
      </c>
      <c r="B39" s="21" t="s">
        <v>220</v>
      </c>
      <c r="C39" s="44">
        <v>0.44211432299999998</v>
      </c>
      <c r="D39" s="5" t="str">
        <f>IF($B39="N/A","N/A",IF(C39&gt;1,"Yes","No"))</f>
        <v>No</v>
      </c>
      <c r="E39" s="4">
        <v>1.2173950936</v>
      </c>
      <c r="F39" s="5" t="str">
        <f>IF($B39="N/A","N/A",IF(E39&gt;1,"Yes","No"))</f>
        <v>Yes</v>
      </c>
      <c r="G39" s="4">
        <v>2.0395818808000001</v>
      </c>
      <c r="H39" s="5" t="str">
        <f>IF($B39="N/A","N/A",IF(G39&gt;1,"Yes","No"))</f>
        <v>Yes</v>
      </c>
      <c r="I39" s="6">
        <v>175.4</v>
      </c>
      <c r="J39" s="6">
        <v>67.540000000000006</v>
      </c>
      <c r="K39" s="85" t="str">
        <f t="shared" si="8"/>
        <v>No</v>
      </c>
    </row>
    <row r="40" spans="1:11" x14ac:dyDescent="0.25">
      <c r="A40" s="104" t="s">
        <v>387</v>
      </c>
      <c r="B40" s="21" t="s">
        <v>213</v>
      </c>
      <c r="C40" s="44">
        <v>9.2056780000000001E-4</v>
      </c>
      <c r="D40" s="5" t="str">
        <f>IF($B40="N/A","N/A",IF(C40&gt;15,"No",IF(C40&lt;-15,"No","Yes")))</f>
        <v>N/A</v>
      </c>
      <c r="E40" s="4">
        <v>9.9368029999999993E-4</v>
      </c>
      <c r="F40" s="5" t="str">
        <f>IF($B40="N/A","N/A",IF(E40&gt;15,"No",IF(E40&lt;-15,"No","Yes")))</f>
        <v>N/A</v>
      </c>
      <c r="G40" s="4">
        <v>8.4460600000000002E-5</v>
      </c>
      <c r="H40" s="5" t="str">
        <f>IF($B40="N/A","N/A",IF(G40&gt;15,"No",IF(G40&lt;-15,"No","Yes")))</f>
        <v>N/A</v>
      </c>
      <c r="I40" s="6">
        <v>7.9420000000000002</v>
      </c>
      <c r="J40" s="6">
        <v>-91.5</v>
      </c>
      <c r="K40" s="85" t="str">
        <f t="shared" si="8"/>
        <v>No</v>
      </c>
    </row>
    <row r="41" spans="1:11" x14ac:dyDescent="0.25">
      <c r="A41" s="104" t="s">
        <v>388</v>
      </c>
      <c r="B41" s="21" t="s">
        <v>213</v>
      </c>
      <c r="C41" s="44">
        <v>2.7895999999999999E-5</v>
      </c>
      <c r="D41" s="5" t="str">
        <f>IF($B41="N/A","N/A",IF(C41&gt;15,"No",IF(C41&lt;-15,"No","Yes")))</f>
        <v>N/A</v>
      </c>
      <c r="E41" s="4">
        <v>0</v>
      </c>
      <c r="F41" s="5" t="str">
        <f>IF($B41="N/A","N/A",IF(E41&gt;15,"No",IF(E41&lt;-15,"No","Yes")))</f>
        <v>N/A</v>
      </c>
      <c r="G41" s="4">
        <v>0</v>
      </c>
      <c r="H41" s="5" t="str">
        <f>IF($B41="N/A","N/A",IF(G41&gt;15,"No",IF(G41&lt;-15,"No","Yes")))</f>
        <v>N/A</v>
      </c>
      <c r="I41" s="6">
        <v>-100</v>
      </c>
      <c r="J41" s="6" t="s">
        <v>1747</v>
      </c>
      <c r="K41" s="85" t="str">
        <f t="shared" si="8"/>
        <v>N/A</v>
      </c>
    </row>
    <row r="42" spans="1:11" x14ac:dyDescent="0.25">
      <c r="A42" s="104" t="s">
        <v>389</v>
      </c>
      <c r="B42" s="21" t="s">
        <v>259</v>
      </c>
      <c r="C42" s="44">
        <v>8.1593181176999998</v>
      </c>
      <c r="D42" s="5" t="str">
        <f>IF($B42="N/A","N/A",IF(C42&gt;0,"Yes","No"))</f>
        <v>Yes</v>
      </c>
      <c r="E42" s="4">
        <v>7.7913194824999996</v>
      </c>
      <c r="F42" s="5" t="str">
        <f>IF($B42="N/A","N/A",IF(E42&gt;0,"Yes","No"))</f>
        <v>Yes</v>
      </c>
      <c r="G42" s="4">
        <v>2.3023950059999998</v>
      </c>
      <c r="H42" s="5" t="str">
        <f>IF($B42="N/A","N/A",IF(G42&gt;0,"Yes","No"))</f>
        <v>Yes</v>
      </c>
      <c r="I42" s="6">
        <v>-4.51</v>
      </c>
      <c r="J42" s="6">
        <v>-70.400000000000006</v>
      </c>
      <c r="K42" s="85" t="str">
        <f t="shared" si="8"/>
        <v>No</v>
      </c>
    </row>
    <row r="43" spans="1:11" x14ac:dyDescent="0.25">
      <c r="A43" s="104" t="s">
        <v>390</v>
      </c>
      <c r="B43" s="21" t="s">
        <v>259</v>
      </c>
      <c r="C43" s="44">
        <v>0.87242864019999999</v>
      </c>
      <c r="D43" s="5" t="str">
        <f>IF($B43="N/A","N/A",IF(C43&gt;0,"Yes","No"))</f>
        <v>Yes</v>
      </c>
      <c r="E43" s="4">
        <v>1.0097250304000001</v>
      </c>
      <c r="F43" s="5" t="str">
        <f>IF($B43="N/A","N/A",IF(E43&gt;0,"Yes","No"))</f>
        <v>Yes</v>
      </c>
      <c r="G43" s="4">
        <v>0.82722085180000005</v>
      </c>
      <c r="H43" s="5" t="str">
        <f>IF($B43="N/A","N/A",IF(G43&gt;0,"Yes","No"))</f>
        <v>Yes</v>
      </c>
      <c r="I43" s="6">
        <v>15.74</v>
      </c>
      <c r="J43" s="6">
        <v>-18.100000000000001</v>
      </c>
      <c r="K43" s="85" t="str">
        <f t="shared" si="8"/>
        <v>Yes</v>
      </c>
    </row>
    <row r="44" spans="1:11" x14ac:dyDescent="0.25">
      <c r="A44" s="104" t="s">
        <v>391</v>
      </c>
      <c r="B44" s="21" t="s">
        <v>259</v>
      </c>
      <c r="C44" s="44">
        <v>1.4467327838999999</v>
      </c>
      <c r="D44" s="5" t="str">
        <f>IF($B44="N/A","N/A",IF(C44&gt;0,"Yes","No"))</f>
        <v>Yes</v>
      </c>
      <c r="E44" s="4">
        <v>1.9101908111999999</v>
      </c>
      <c r="F44" s="5" t="str">
        <f>IF($B44="N/A","N/A",IF(E44&gt;0,"Yes","No"))</f>
        <v>Yes</v>
      </c>
      <c r="G44" s="4">
        <v>11.09847018</v>
      </c>
      <c r="H44" s="5" t="str">
        <f>IF($B44="N/A","N/A",IF(G44&gt;0,"Yes","No"))</f>
        <v>Yes</v>
      </c>
      <c r="I44" s="6">
        <v>32.03</v>
      </c>
      <c r="J44" s="6">
        <v>481</v>
      </c>
      <c r="K44" s="85" t="str">
        <f t="shared" si="8"/>
        <v>No</v>
      </c>
    </row>
    <row r="45" spans="1:11" x14ac:dyDescent="0.25">
      <c r="A45" s="104" t="s">
        <v>392</v>
      </c>
      <c r="B45" s="21" t="s">
        <v>220</v>
      </c>
      <c r="C45" s="44">
        <v>3.1485279499999998E-2</v>
      </c>
      <c r="D45" s="5" t="str">
        <f>IF($B45="N/A","N/A",IF(C45&gt;1,"Yes","No"))</f>
        <v>No</v>
      </c>
      <c r="E45" s="4">
        <v>2.5671593400000001E-2</v>
      </c>
      <c r="F45" s="5" t="str">
        <f>IF($B45="N/A","N/A",IF(E45&gt;1,"Yes","No"))</f>
        <v>No</v>
      </c>
      <c r="G45" s="4">
        <v>5.6870113999999998E-3</v>
      </c>
      <c r="H45" s="5" t="str">
        <f>IF($B45="N/A","N/A",IF(G45&gt;1,"Yes","No"))</f>
        <v>No</v>
      </c>
      <c r="I45" s="6">
        <v>-18.5</v>
      </c>
      <c r="J45" s="6">
        <v>-77.8</v>
      </c>
      <c r="K45" s="85" t="str">
        <f t="shared" si="8"/>
        <v>No</v>
      </c>
    </row>
    <row r="46" spans="1:11" x14ac:dyDescent="0.25">
      <c r="A46" s="104" t="s">
        <v>393</v>
      </c>
      <c r="B46" s="21" t="s">
        <v>259</v>
      </c>
      <c r="C46" s="44">
        <v>0.11925537780000001</v>
      </c>
      <c r="D46" s="5" t="str">
        <f>IF($B46="N/A","N/A",IF(C46&gt;0,"Yes","No"))</f>
        <v>Yes</v>
      </c>
      <c r="E46" s="4">
        <v>0.1131336911</v>
      </c>
      <c r="F46" s="5" t="str">
        <f>IF($B46="N/A","N/A",IF(E46&gt;0,"Yes","No"))</f>
        <v>Yes</v>
      </c>
      <c r="G46" s="4">
        <v>2.0017153900000001E-2</v>
      </c>
      <c r="H46" s="5" t="str">
        <f>IF($B46="N/A","N/A",IF(G46&gt;0,"Yes","No"))</f>
        <v>Yes</v>
      </c>
      <c r="I46" s="6">
        <v>-5.13</v>
      </c>
      <c r="J46" s="6">
        <v>-82.3</v>
      </c>
      <c r="K46" s="85" t="str">
        <f t="shared" si="8"/>
        <v>No</v>
      </c>
    </row>
    <row r="47" spans="1:11" x14ac:dyDescent="0.25">
      <c r="A47" s="104" t="s">
        <v>394</v>
      </c>
      <c r="B47" s="21" t="s">
        <v>213</v>
      </c>
      <c r="C47" s="44">
        <v>3.3196234E-3</v>
      </c>
      <c r="D47" s="5" t="str">
        <f>IF($B47="N/A","N/A",IF(C47&gt;15,"No",IF(C47&lt;-15,"No","Yes")))</f>
        <v>N/A</v>
      </c>
      <c r="E47" s="4">
        <v>3.6374167999999999E-3</v>
      </c>
      <c r="F47" s="5" t="str">
        <f>IF($B47="N/A","N/A",IF(E47&gt;15,"No",IF(E47&lt;-15,"No","Yes")))</f>
        <v>N/A</v>
      </c>
      <c r="G47" s="4">
        <v>3.0968869999999999E-4</v>
      </c>
      <c r="H47" s="5" t="str">
        <f>IF($B47="N/A","N/A",IF(G47&gt;15,"No",IF(G47&lt;-15,"No","Yes")))</f>
        <v>N/A</v>
      </c>
      <c r="I47" s="6">
        <v>9.5730000000000004</v>
      </c>
      <c r="J47" s="6">
        <v>-91.5</v>
      </c>
      <c r="K47" s="85" t="str">
        <f t="shared" si="8"/>
        <v>No</v>
      </c>
    </row>
    <row r="48" spans="1:11" x14ac:dyDescent="0.25">
      <c r="A48" s="104" t="s">
        <v>395</v>
      </c>
      <c r="B48" s="21" t="s">
        <v>213</v>
      </c>
      <c r="C48" s="44">
        <v>0.52927070939999998</v>
      </c>
      <c r="D48" s="5" t="str">
        <f>IF($B48="N/A","N/A",IF(C48&gt;15,"No",IF(C48&lt;-15,"No","Yes")))</f>
        <v>N/A</v>
      </c>
      <c r="E48" s="4">
        <v>0.49975736879999999</v>
      </c>
      <c r="F48" s="5" t="str">
        <f>IF($B48="N/A","N/A",IF(E48&gt;15,"No",IF(E48&lt;-15,"No","Yes")))</f>
        <v>N/A</v>
      </c>
      <c r="G48" s="4">
        <v>0.62295297500000002</v>
      </c>
      <c r="H48" s="5" t="str">
        <f>IF($B48="N/A","N/A",IF(G48&gt;15,"No",IF(G48&lt;-15,"No","Yes")))</f>
        <v>N/A</v>
      </c>
      <c r="I48" s="6">
        <v>-5.58</v>
      </c>
      <c r="J48" s="6">
        <v>24.65</v>
      </c>
      <c r="K48" s="85" t="str">
        <f t="shared" si="8"/>
        <v>Yes</v>
      </c>
    </row>
    <row r="49" spans="1:11" x14ac:dyDescent="0.25">
      <c r="A49" s="104" t="s">
        <v>396</v>
      </c>
      <c r="B49" s="21" t="s">
        <v>213</v>
      </c>
      <c r="C49" s="44">
        <v>0.84260782170000004</v>
      </c>
      <c r="D49" s="5" t="str">
        <f>IF($B49="N/A","N/A",IF(C49&gt;15,"No",IF(C49&lt;-15,"No","Yes")))</f>
        <v>N/A</v>
      </c>
      <c r="E49" s="4">
        <v>0.83376157309999999</v>
      </c>
      <c r="F49" s="5" t="str">
        <f>IF($B49="N/A","N/A",IF(E49&gt;15,"No",IF(E49&lt;-15,"No","Yes")))</f>
        <v>N/A</v>
      </c>
      <c r="G49" s="4">
        <v>1.9635251418999999</v>
      </c>
      <c r="H49" s="5" t="str">
        <f>IF($B49="N/A","N/A",IF(G49&gt;15,"No",IF(G49&lt;-15,"No","Yes")))</f>
        <v>N/A</v>
      </c>
      <c r="I49" s="6">
        <v>-1.05</v>
      </c>
      <c r="J49" s="6">
        <v>135.5</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4.3517751999999996E-3</v>
      </c>
      <c r="D51" s="5" t="str">
        <f>IF($B51="N/A","N/A",IF(C51&gt;15,"No",IF(C51&lt;-15,"No","Yes")))</f>
        <v>N/A</v>
      </c>
      <c r="E51" s="4">
        <v>3.4459738E-3</v>
      </c>
      <c r="F51" s="5" t="str">
        <f>IF($B51="N/A","N/A",IF(E51&gt;15,"No",IF(E51&lt;-15,"No","Yes")))</f>
        <v>N/A</v>
      </c>
      <c r="G51" s="4">
        <v>7.5029134999999997E-3</v>
      </c>
      <c r="H51" s="5" t="str">
        <f>IF($B51="N/A","N/A",IF(G51&gt;15,"No",IF(G51&lt;-15,"No","Yes")))</f>
        <v>N/A</v>
      </c>
      <c r="I51" s="6">
        <v>-20.8</v>
      </c>
      <c r="J51" s="6">
        <v>117.7</v>
      </c>
      <c r="K51" s="85" t="str">
        <f t="shared" si="8"/>
        <v>No</v>
      </c>
    </row>
    <row r="52" spans="1:11" x14ac:dyDescent="0.25">
      <c r="A52" s="104" t="s">
        <v>399</v>
      </c>
      <c r="B52" s="21" t="s">
        <v>220</v>
      </c>
      <c r="C52" s="44">
        <v>23.527323940999999</v>
      </c>
      <c r="D52" s="5" t="str">
        <f>IF($B52="N/A","N/A",IF(C52&gt;1,"Yes","No"))</f>
        <v>Yes</v>
      </c>
      <c r="E52" s="4">
        <v>23.571090030000001</v>
      </c>
      <c r="F52" s="5" t="str">
        <f>IF($B52="N/A","N/A",IF(E52&gt;1,"Yes","No"))</f>
        <v>Yes</v>
      </c>
      <c r="G52" s="4">
        <v>0.75973686029999998</v>
      </c>
      <c r="H52" s="5" t="str">
        <f>IF($B52="N/A","N/A",IF(G52&gt;1,"Yes","No"))</f>
        <v>No</v>
      </c>
      <c r="I52" s="6">
        <v>0.186</v>
      </c>
      <c r="J52" s="6">
        <v>-96.8</v>
      </c>
      <c r="K52" s="85" t="str">
        <f t="shared" si="8"/>
        <v>No</v>
      </c>
    </row>
    <row r="53" spans="1:11" x14ac:dyDescent="0.25">
      <c r="A53" s="104" t="s">
        <v>400</v>
      </c>
      <c r="B53" s="21" t="s">
        <v>259</v>
      </c>
      <c r="C53" s="44">
        <v>0.42546971280000001</v>
      </c>
      <c r="D53" s="5" t="str">
        <f>IF($B53="N/A","N/A",IF(C53&gt;0,"Yes","No"))</f>
        <v>Yes</v>
      </c>
      <c r="E53" s="4">
        <v>0.45905294250000001</v>
      </c>
      <c r="F53" s="5" t="str">
        <f>IF($B53="N/A","N/A",IF(E53&gt;0,"Yes","No"))</f>
        <v>Yes</v>
      </c>
      <c r="G53" s="4">
        <v>0.75267032629999997</v>
      </c>
      <c r="H53" s="5" t="str">
        <f>IF($B53="N/A","N/A",IF(G53&gt;0,"Yes","No"))</f>
        <v>Yes</v>
      </c>
      <c r="I53" s="6">
        <v>7.8929999999999998</v>
      </c>
      <c r="J53" s="6">
        <v>63.96</v>
      </c>
      <c r="K53" s="85" t="str">
        <f t="shared" si="8"/>
        <v>No</v>
      </c>
    </row>
    <row r="54" spans="1:11" x14ac:dyDescent="0.25">
      <c r="A54" s="104" t="s">
        <v>401</v>
      </c>
      <c r="B54" s="21" t="s">
        <v>260</v>
      </c>
      <c r="C54" s="44">
        <v>0</v>
      </c>
      <c r="D54" s="5" t="str">
        <f>IF($B54="N/A","N/A",IF(C54&gt;=1,"No",IF(C54&lt;0,"No","Yes")))</f>
        <v>Yes</v>
      </c>
      <c r="E54" s="4">
        <v>0.31065727570000001</v>
      </c>
      <c r="F54" s="5" t="str">
        <f>IF($B54="N/A","N/A",IF(E54&gt;=1,"No",IF(E54&lt;0,"No","Yes")))</f>
        <v>Yes</v>
      </c>
      <c r="G54" s="4">
        <v>8.9888282603</v>
      </c>
      <c r="H54" s="5" t="str">
        <f>IF($B54="N/A","N/A",IF(G54&gt;=1,"No",IF(G54&lt;0,"No","Yes")))</f>
        <v>No</v>
      </c>
      <c r="I54" s="6" t="s">
        <v>1747</v>
      </c>
      <c r="J54" s="6">
        <v>2793</v>
      </c>
      <c r="K54" s="85" t="str">
        <f t="shared" si="8"/>
        <v>No</v>
      </c>
    </row>
    <row r="55" spans="1:11" x14ac:dyDescent="0.25">
      <c r="A55" s="104" t="s">
        <v>873</v>
      </c>
      <c r="B55" s="21" t="s">
        <v>213</v>
      </c>
      <c r="C55" s="46">
        <v>202.05791246000001</v>
      </c>
      <c r="D55" s="5" t="str">
        <f>IF($B55="N/A","N/A",IF(C55&gt;15,"No",IF(C55&lt;-15,"No","Yes")))</f>
        <v>N/A</v>
      </c>
      <c r="E55" s="23">
        <v>202.16079424</v>
      </c>
      <c r="F55" s="5" t="str">
        <f>IF($B55="N/A","N/A",IF(E55&gt;15,"No",IF(E55&lt;-15,"No","Yes")))</f>
        <v>N/A</v>
      </c>
      <c r="G55" s="23">
        <v>201.41318995</v>
      </c>
      <c r="H55" s="5" t="str">
        <f>IF($B55="N/A","N/A",IF(G55&gt;15,"No",IF(G55&lt;-15,"No","Yes")))</f>
        <v>N/A</v>
      </c>
      <c r="I55" s="6">
        <v>5.0900000000000001E-2</v>
      </c>
      <c r="J55" s="6">
        <v>-0.37</v>
      </c>
      <c r="K55" s="85" t="str">
        <f t="shared" ref="K55:K74" si="9">IF(J55="Div by 0", "N/A", IF(J55="N/A","N/A", IF(J55&gt;30, "No", IF(J55&lt;-30, "No", "Yes"))))</f>
        <v>Yes</v>
      </c>
    </row>
    <row r="56" spans="1:11" x14ac:dyDescent="0.25">
      <c r="A56" s="104" t="s">
        <v>874</v>
      </c>
      <c r="B56" s="21" t="s">
        <v>261</v>
      </c>
      <c r="C56" s="46">
        <v>82.357994919999996</v>
      </c>
      <c r="D56" s="5" t="str">
        <f>IF($B56="N/A","N/A",IF(C56&gt;90,"No",IF(C56&lt;20,"No","Yes")))</f>
        <v>Yes</v>
      </c>
      <c r="E56" s="23">
        <v>84.143268595999999</v>
      </c>
      <c r="F56" s="5" t="str">
        <f>IF($B56="N/A","N/A",IF(E56&gt;90,"No",IF(E56&lt;20,"No","Yes")))</f>
        <v>Yes</v>
      </c>
      <c r="G56" s="23">
        <v>101.65695028</v>
      </c>
      <c r="H56" s="5" t="str">
        <f>IF($B56="N/A","N/A",IF(G56&gt;90,"No",IF(G56&lt;20,"No","Yes")))</f>
        <v>No</v>
      </c>
      <c r="I56" s="6">
        <v>2.1680000000000001</v>
      </c>
      <c r="J56" s="6">
        <v>20.81</v>
      </c>
      <c r="K56" s="85" t="str">
        <f t="shared" si="9"/>
        <v>Yes</v>
      </c>
    </row>
    <row r="57" spans="1:11" x14ac:dyDescent="0.25">
      <c r="A57" s="104" t="s">
        <v>875</v>
      </c>
      <c r="B57" s="21" t="s">
        <v>262</v>
      </c>
      <c r="C57" s="46">
        <v>22.961807264000001</v>
      </c>
      <c r="D57" s="5" t="str">
        <f>IF($B57="N/A","N/A",IF(C57&gt;60,"No",IF(C57&lt;10,"No","Yes")))</f>
        <v>Yes</v>
      </c>
      <c r="E57" s="23">
        <v>21.846348726999999</v>
      </c>
      <c r="F57" s="5" t="str">
        <f>IF($B57="N/A","N/A",IF(E57&gt;60,"No",IF(E57&lt;10,"No","Yes")))</f>
        <v>Yes</v>
      </c>
      <c r="G57" s="23">
        <v>23.346358102</v>
      </c>
      <c r="H57" s="5" t="str">
        <f>IF($B57="N/A","N/A",IF(G57&gt;60,"No",IF(G57&lt;10,"No","Yes")))</f>
        <v>Yes</v>
      </c>
      <c r="I57" s="6">
        <v>-4.8600000000000003</v>
      </c>
      <c r="J57" s="6">
        <v>6.8659999999999997</v>
      </c>
      <c r="K57" s="85" t="str">
        <f t="shared" si="9"/>
        <v>Yes</v>
      </c>
    </row>
    <row r="58" spans="1:11" ht="25" x14ac:dyDescent="0.25">
      <c r="A58" s="104" t="s">
        <v>876</v>
      </c>
      <c r="B58" s="21" t="s">
        <v>263</v>
      </c>
      <c r="C58" s="46">
        <v>65.535874684999996</v>
      </c>
      <c r="D58" s="5" t="str">
        <f>IF($B58="N/A","N/A",IF(C58&gt;100,"No",IF(C58&lt;10,"No","Yes")))</f>
        <v>Yes</v>
      </c>
      <c r="E58" s="23">
        <v>60.726783349000002</v>
      </c>
      <c r="F58" s="5" t="str">
        <f>IF($B58="N/A","N/A",IF(E58&gt;100,"No",IF(E58&lt;10,"No","Yes")))</f>
        <v>Yes</v>
      </c>
      <c r="G58" s="23">
        <v>61.148032723</v>
      </c>
      <c r="H58" s="5" t="str">
        <f>IF($B58="N/A","N/A",IF(G58&gt;100,"No",IF(G58&lt;10,"No","Yes")))</f>
        <v>Yes</v>
      </c>
      <c r="I58" s="6">
        <v>-7.34</v>
      </c>
      <c r="J58" s="6">
        <v>0.69369999999999998</v>
      </c>
      <c r="K58" s="85" t="str">
        <f t="shared" si="9"/>
        <v>Yes</v>
      </c>
    </row>
    <row r="59" spans="1:11" x14ac:dyDescent="0.25">
      <c r="A59" s="104" t="s">
        <v>877</v>
      </c>
      <c r="B59" s="21" t="s">
        <v>264</v>
      </c>
      <c r="C59" s="46">
        <v>490.38781969000001</v>
      </c>
      <c r="D59" s="5" t="str">
        <f>IF($B59="N/A","N/A",IF(C59&gt;100,"No",IF(C59&lt;20,"No","Yes")))</f>
        <v>No</v>
      </c>
      <c r="E59" s="23">
        <v>595.25955993000002</v>
      </c>
      <c r="F59" s="5" t="str">
        <f>IF($B59="N/A","N/A",IF(E59&gt;100,"No",IF(E59&lt;20,"No","Yes")))</f>
        <v>No</v>
      </c>
      <c r="G59" s="23">
        <v>935.25791855</v>
      </c>
      <c r="H59" s="5" t="str">
        <f>IF($B59="N/A","N/A",IF(G59&gt;100,"No",IF(G59&lt;20,"No","Yes")))</f>
        <v>No</v>
      </c>
      <c r="I59" s="6">
        <v>21.39</v>
      </c>
      <c r="J59" s="6">
        <v>57.12</v>
      </c>
      <c r="K59" s="85" t="str">
        <f t="shared" si="9"/>
        <v>No</v>
      </c>
    </row>
    <row r="60" spans="1:11" x14ac:dyDescent="0.25">
      <c r="A60" s="104" t="s">
        <v>878</v>
      </c>
      <c r="B60" s="21" t="s">
        <v>264</v>
      </c>
      <c r="C60" s="46">
        <v>102.16345031</v>
      </c>
      <c r="D60" s="5" t="str">
        <f>IF($B60="N/A","N/A",IF(C60&gt;100,"No",IF(C60&lt;20,"No","Yes")))</f>
        <v>No</v>
      </c>
      <c r="E60" s="23">
        <v>106.72138593</v>
      </c>
      <c r="F60" s="5" t="str">
        <f>IF($B60="N/A","N/A",IF(E60&gt;100,"No",IF(E60&lt;20,"No","Yes")))</f>
        <v>No</v>
      </c>
      <c r="G60" s="23">
        <v>163.64854166999999</v>
      </c>
      <c r="H60" s="5" t="str">
        <f>IF($B60="N/A","N/A",IF(G60&gt;100,"No",IF(G60&lt;20,"No","Yes")))</f>
        <v>No</v>
      </c>
      <c r="I60" s="6">
        <v>4.4610000000000003</v>
      </c>
      <c r="J60" s="6">
        <v>53.34</v>
      </c>
      <c r="K60" s="85" t="str">
        <f t="shared" si="9"/>
        <v>No</v>
      </c>
    </row>
    <row r="61" spans="1:11" x14ac:dyDescent="0.25">
      <c r="A61" s="104" t="s">
        <v>879</v>
      </c>
      <c r="B61" s="21" t="s">
        <v>213</v>
      </c>
      <c r="C61" s="46">
        <v>306.43605656</v>
      </c>
      <c r="D61" s="5" t="str">
        <f>IF($B61="N/A","N/A",IF(C61&gt;15,"No",IF(C61&lt;-15,"No","Yes")))</f>
        <v>N/A</v>
      </c>
      <c r="E61" s="23">
        <v>299.60315201999998</v>
      </c>
      <c r="F61" s="5" t="str">
        <f>IF($B61="N/A","N/A",IF(E61&gt;15,"No",IF(E61&lt;-15,"No","Yes")))</f>
        <v>N/A</v>
      </c>
      <c r="G61" s="23">
        <v>275.16496164</v>
      </c>
      <c r="H61" s="5" t="str">
        <f>IF($B61="N/A","N/A",IF(G61&gt;15,"No",IF(G61&lt;-15,"No","Yes")))</f>
        <v>N/A</v>
      </c>
      <c r="I61" s="6">
        <v>-2.23</v>
      </c>
      <c r="J61" s="6">
        <v>-8.16</v>
      </c>
      <c r="K61" s="85" t="str">
        <f t="shared" si="9"/>
        <v>Yes</v>
      </c>
    </row>
    <row r="62" spans="1:11" x14ac:dyDescent="0.25">
      <c r="A62" s="104" t="s">
        <v>880</v>
      </c>
      <c r="B62" s="21" t="s">
        <v>265</v>
      </c>
      <c r="C62" s="46">
        <v>33.647748399999998</v>
      </c>
      <c r="D62" s="5" t="str">
        <f>IF($B62="N/A","N/A",IF(C62&gt;60,"No",IF(C62&lt;10,"No","Yes")))</f>
        <v>Yes</v>
      </c>
      <c r="E62" s="23">
        <v>33.193116197000002</v>
      </c>
      <c r="F62" s="5" t="str">
        <f>IF($B62="N/A","N/A",IF(E62&gt;60,"No",IF(E62&lt;10,"No","Yes")))</f>
        <v>Yes</v>
      </c>
      <c r="G62" s="23">
        <v>30.912767929000001</v>
      </c>
      <c r="H62" s="5" t="str">
        <f>IF($B62="N/A","N/A",IF(G62&gt;60,"No",IF(G62&lt;10,"No","Yes")))</f>
        <v>Yes</v>
      </c>
      <c r="I62" s="6">
        <v>-1.35</v>
      </c>
      <c r="J62" s="6">
        <v>-6.87</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508.62945658000001</v>
      </c>
      <c r="D64" s="5" t="str">
        <f t="shared" ref="D64:D74" si="10">IF($B64="N/A","N/A",IF(C64&gt;15,"No",IF(C64&lt;-15,"No","Yes")))</f>
        <v>N/A</v>
      </c>
      <c r="E64" s="23">
        <v>512.14126326999997</v>
      </c>
      <c r="F64" s="5" t="str">
        <f>IF($B64="N/A","N/A",IF(E64&gt;15,"No",IF(E64&lt;-15,"No","Yes")))</f>
        <v>N/A</v>
      </c>
      <c r="G64" s="23">
        <v>759.79286892000005</v>
      </c>
      <c r="H64" s="5" t="str">
        <f>IF($B64="N/A","N/A",IF(G64&gt;15,"No",IF(G64&lt;-15,"No","Yes")))</f>
        <v>N/A</v>
      </c>
      <c r="I64" s="6">
        <v>0.69040000000000001</v>
      </c>
      <c r="J64" s="6">
        <v>48.36</v>
      </c>
      <c r="K64" s="85" t="str">
        <f t="shared" si="9"/>
        <v>No</v>
      </c>
    </row>
    <row r="65" spans="1:11" ht="25" customHeight="1" x14ac:dyDescent="0.25">
      <c r="A65" s="104" t="s">
        <v>883</v>
      </c>
      <c r="B65" s="21" t="s">
        <v>213</v>
      </c>
      <c r="C65" s="46">
        <v>129.02552284000001</v>
      </c>
      <c r="D65" s="5" t="str">
        <f t="shared" si="10"/>
        <v>N/A</v>
      </c>
      <c r="E65" s="23">
        <v>131.25221611000001</v>
      </c>
      <c r="F65" s="5" t="str">
        <f t="shared" ref="F65:F73" si="11">IF($B65="N/A","N/A",IF(E65&gt;15,"No",IF(E65&lt;-15,"No","Yes")))</f>
        <v>N/A</v>
      </c>
      <c r="G65" s="23">
        <v>121.46852865</v>
      </c>
      <c r="H65" s="5" t="str">
        <f t="shared" ref="H65:H86" si="12">IF($B65="N/A","N/A",IF(G65&gt;15,"No",IF(G65&lt;-15,"No","Yes")))</f>
        <v>N/A</v>
      </c>
      <c r="I65" s="6">
        <v>1.726</v>
      </c>
      <c r="J65" s="6">
        <v>-7.45</v>
      </c>
      <c r="K65" s="85" t="str">
        <f t="shared" si="9"/>
        <v>Yes</v>
      </c>
    </row>
    <row r="66" spans="1:11" x14ac:dyDescent="0.25">
      <c r="A66" s="104" t="s">
        <v>884</v>
      </c>
      <c r="B66" s="21" t="s">
        <v>213</v>
      </c>
      <c r="C66" s="46">
        <v>90.464371345999993</v>
      </c>
      <c r="D66" s="5" t="str">
        <f t="shared" si="10"/>
        <v>N/A</v>
      </c>
      <c r="E66" s="23">
        <v>35.627624681999997</v>
      </c>
      <c r="F66" s="5" t="str">
        <f t="shared" si="11"/>
        <v>N/A</v>
      </c>
      <c r="G66" s="23">
        <v>31.197322106000001</v>
      </c>
      <c r="H66" s="5" t="str">
        <f t="shared" si="12"/>
        <v>N/A</v>
      </c>
      <c r="I66" s="6">
        <v>-60.6</v>
      </c>
      <c r="J66" s="6">
        <v>-12.4</v>
      </c>
      <c r="K66" s="85" t="str">
        <f t="shared" si="9"/>
        <v>Yes</v>
      </c>
    </row>
    <row r="67" spans="1:11" x14ac:dyDescent="0.25">
      <c r="A67" s="104" t="s">
        <v>885</v>
      </c>
      <c r="B67" s="21" t="s">
        <v>213</v>
      </c>
      <c r="C67" s="46">
        <v>303.64886287000002</v>
      </c>
      <c r="D67" s="5" t="str">
        <f t="shared" si="10"/>
        <v>N/A</v>
      </c>
      <c r="E67" s="23">
        <v>333.46224031999998</v>
      </c>
      <c r="F67" s="5" t="str">
        <f t="shared" si="11"/>
        <v>N/A</v>
      </c>
      <c r="G67" s="23">
        <v>345.88277696</v>
      </c>
      <c r="H67" s="5" t="str">
        <f t="shared" si="12"/>
        <v>N/A</v>
      </c>
      <c r="I67" s="6">
        <v>9.8179999999999996</v>
      </c>
      <c r="J67" s="6">
        <v>3.7250000000000001</v>
      </c>
      <c r="K67" s="85" t="str">
        <f t="shared" si="9"/>
        <v>Yes</v>
      </c>
    </row>
    <row r="68" spans="1:11" ht="25" x14ac:dyDescent="0.25">
      <c r="A68" s="104" t="s">
        <v>886</v>
      </c>
      <c r="B68" s="21" t="s">
        <v>213</v>
      </c>
      <c r="C68" s="46">
        <v>73.561621350999999</v>
      </c>
      <c r="D68" s="5" t="str">
        <f t="shared" si="10"/>
        <v>N/A</v>
      </c>
      <c r="E68" s="23">
        <v>74.814247021</v>
      </c>
      <c r="F68" s="5" t="str">
        <f t="shared" si="11"/>
        <v>N/A</v>
      </c>
      <c r="G68" s="23">
        <v>111.54583511</v>
      </c>
      <c r="H68" s="5" t="str">
        <f t="shared" si="12"/>
        <v>N/A</v>
      </c>
      <c r="I68" s="6">
        <v>1.7030000000000001</v>
      </c>
      <c r="J68" s="6">
        <v>49.1</v>
      </c>
      <c r="K68" s="85" t="str">
        <f t="shared" si="9"/>
        <v>No</v>
      </c>
    </row>
    <row r="69" spans="1:11" x14ac:dyDescent="0.25">
      <c r="A69" s="104" t="s">
        <v>887</v>
      </c>
      <c r="B69" s="21" t="s">
        <v>213</v>
      </c>
      <c r="C69" s="46">
        <v>122.35921200999999</v>
      </c>
      <c r="D69" s="5" t="str">
        <f t="shared" si="10"/>
        <v>N/A</v>
      </c>
      <c r="E69" s="23">
        <v>114.55463765</v>
      </c>
      <c r="F69" s="5" t="str">
        <f t="shared" si="11"/>
        <v>N/A</v>
      </c>
      <c r="G69" s="23">
        <v>135.25953261000001</v>
      </c>
      <c r="H69" s="5" t="str">
        <f t="shared" si="12"/>
        <v>N/A</v>
      </c>
      <c r="I69" s="6">
        <v>-6.38</v>
      </c>
      <c r="J69" s="6">
        <v>18.07</v>
      </c>
      <c r="K69" s="85" t="str">
        <f t="shared" si="9"/>
        <v>Yes</v>
      </c>
    </row>
    <row r="70" spans="1:11" ht="25" x14ac:dyDescent="0.25">
      <c r="A70" s="104" t="s">
        <v>888</v>
      </c>
      <c r="B70" s="21" t="s">
        <v>213</v>
      </c>
      <c r="C70" s="46">
        <v>32.726225634999999</v>
      </c>
      <c r="D70" s="5" t="str">
        <f t="shared" si="10"/>
        <v>N/A</v>
      </c>
      <c r="E70" s="23">
        <v>35.618963067999999</v>
      </c>
      <c r="F70" s="5" t="str">
        <f t="shared" si="11"/>
        <v>N/A</v>
      </c>
      <c r="G70" s="23">
        <v>31.824257425999999</v>
      </c>
      <c r="H70" s="5" t="str">
        <f t="shared" si="12"/>
        <v>N/A</v>
      </c>
      <c r="I70" s="6">
        <v>8.8390000000000004</v>
      </c>
      <c r="J70" s="6">
        <v>-10.7</v>
      </c>
      <c r="K70" s="85" t="str">
        <f t="shared" si="9"/>
        <v>Yes</v>
      </c>
    </row>
    <row r="71" spans="1:11" x14ac:dyDescent="0.25">
      <c r="A71" s="104" t="s">
        <v>889</v>
      </c>
      <c r="B71" s="21" t="s">
        <v>213</v>
      </c>
      <c r="C71" s="46">
        <v>2977.8884211</v>
      </c>
      <c r="D71" s="5" t="str">
        <f t="shared" si="10"/>
        <v>N/A</v>
      </c>
      <c r="E71" s="23">
        <v>3031.0901692000002</v>
      </c>
      <c r="F71" s="5" t="str">
        <f t="shared" si="11"/>
        <v>N/A</v>
      </c>
      <c r="G71" s="23">
        <v>3096.9585090999999</v>
      </c>
      <c r="H71" s="5" t="str">
        <f t="shared" si="12"/>
        <v>N/A</v>
      </c>
      <c r="I71" s="6">
        <v>1.7869999999999999</v>
      </c>
      <c r="J71" s="6">
        <v>2.173</v>
      </c>
      <c r="K71" s="85" t="str">
        <f t="shared" si="9"/>
        <v>Yes</v>
      </c>
    </row>
    <row r="72" spans="1:11" ht="25" x14ac:dyDescent="0.25">
      <c r="A72" s="104" t="s">
        <v>890</v>
      </c>
      <c r="B72" s="21" t="s">
        <v>213</v>
      </c>
      <c r="C72" s="46">
        <v>1377.525641</v>
      </c>
      <c r="D72" s="5" t="str">
        <f t="shared" si="10"/>
        <v>N/A</v>
      </c>
      <c r="E72" s="23">
        <v>1394.2354496999999</v>
      </c>
      <c r="F72" s="5" t="str">
        <f t="shared" si="11"/>
        <v>N/A</v>
      </c>
      <c r="G72" s="23">
        <v>1402.9287053999999</v>
      </c>
      <c r="H72" s="5" t="str">
        <f t="shared" si="12"/>
        <v>N/A</v>
      </c>
      <c r="I72" s="6">
        <v>1.2130000000000001</v>
      </c>
      <c r="J72" s="6">
        <v>0.62350000000000005</v>
      </c>
      <c r="K72" s="85" t="str">
        <f t="shared" si="9"/>
        <v>Yes</v>
      </c>
    </row>
    <row r="73" spans="1:11" x14ac:dyDescent="0.25">
      <c r="A73" s="104" t="s">
        <v>891</v>
      </c>
      <c r="B73" s="21" t="s">
        <v>213</v>
      </c>
      <c r="C73" s="46">
        <v>237.08082103000001</v>
      </c>
      <c r="D73" s="5" t="str">
        <f t="shared" si="10"/>
        <v>N/A</v>
      </c>
      <c r="E73" s="23">
        <v>235.66033039000001</v>
      </c>
      <c r="F73" s="5" t="str">
        <f t="shared" si="11"/>
        <v>N/A</v>
      </c>
      <c r="G73" s="23">
        <v>231.35209649999999</v>
      </c>
      <c r="H73" s="5" t="str">
        <f t="shared" si="12"/>
        <v>N/A</v>
      </c>
      <c r="I73" s="6">
        <v>-0.59899999999999998</v>
      </c>
      <c r="J73" s="6">
        <v>-1.83</v>
      </c>
      <c r="K73" s="85" t="str">
        <f t="shared" si="9"/>
        <v>Yes</v>
      </c>
    </row>
    <row r="74" spans="1:11" x14ac:dyDescent="0.25">
      <c r="A74" s="104" t="s">
        <v>892</v>
      </c>
      <c r="B74" s="21" t="s">
        <v>213</v>
      </c>
      <c r="C74" s="46">
        <v>129.88709677</v>
      </c>
      <c r="D74" s="5" t="str">
        <f t="shared" si="10"/>
        <v>N/A</v>
      </c>
      <c r="E74" s="23">
        <v>134.26249627999999</v>
      </c>
      <c r="F74" s="5" t="str">
        <f>IF($B74="N/A","N/A",IF(E74&gt;15,"No",IF(E74&lt;-15,"No","Yes")))</f>
        <v>N/A</v>
      </c>
      <c r="G74" s="23">
        <v>139.32484242999999</v>
      </c>
      <c r="H74" s="5" t="str">
        <f t="shared" si="12"/>
        <v>N/A</v>
      </c>
      <c r="I74" s="6">
        <v>3.3690000000000002</v>
      </c>
      <c r="J74" s="6">
        <v>3.77</v>
      </c>
      <c r="K74" s="85" t="str">
        <f t="shared" si="9"/>
        <v>Yes</v>
      </c>
    </row>
    <row r="75" spans="1:11" x14ac:dyDescent="0.25">
      <c r="A75" s="104" t="s">
        <v>893</v>
      </c>
      <c r="B75" s="21" t="s">
        <v>213</v>
      </c>
      <c r="C75" s="44">
        <v>1.6384247599999999E-2</v>
      </c>
      <c r="D75" s="5" t="str">
        <f t="shared" ref="D75:D80" si="13">IF($B75="N/A","N/A",IF(C75&gt;15,"No",IF(C75&lt;-15,"No","Yes")))</f>
        <v>N/A</v>
      </c>
      <c r="E75" s="4">
        <v>0.1148475617</v>
      </c>
      <c r="F75" s="5" t="str">
        <f>IF($B75="N/A","N/A",IF(E75&gt;15,"No",IF(E75&lt;-15,"No","Yes")))</f>
        <v>N/A</v>
      </c>
      <c r="G75" s="4">
        <v>5.8981627999999996E-3</v>
      </c>
      <c r="H75" s="5" t="str">
        <f t="shared" si="12"/>
        <v>N/A</v>
      </c>
      <c r="I75" s="6">
        <v>601</v>
      </c>
      <c r="J75" s="6">
        <v>-94.9</v>
      </c>
      <c r="K75" s="85" t="str">
        <f t="shared" ref="K75:K80" si="14">IF(J75="Div by 0", "N/A", IF(J75="N/A","N/A", IF(J75&gt;30, "No", IF(J75&lt;-30, "No", "Yes"))))</f>
        <v>No</v>
      </c>
    </row>
    <row r="76" spans="1:11" x14ac:dyDescent="0.25">
      <c r="A76" s="104" t="s">
        <v>894</v>
      </c>
      <c r="B76" s="21" t="s">
        <v>213</v>
      </c>
      <c r="C76" s="44">
        <v>0.3510896919</v>
      </c>
      <c r="D76" s="5" t="str">
        <f t="shared" si="13"/>
        <v>N/A</v>
      </c>
      <c r="E76" s="4">
        <v>8.4335195500000001E-2</v>
      </c>
      <c r="F76" s="5" t="str">
        <f t="shared" ref="F76:F86" si="15">IF($B76="N/A","N/A",IF(E76&gt;15,"No",IF(E76&lt;-15,"No","Yes")))</f>
        <v>N/A</v>
      </c>
      <c r="G76" s="4">
        <v>0.10087406829999999</v>
      </c>
      <c r="H76" s="5" t="str">
        <f t="shared" si="12"/>
        <v>N/A</v>
      </c>
      <c r="I76" s="6">
        <v>-76</v>
      </c>
      <c r="J76" s="6">
        <v>19.61</v>
      </c>
      <c r="K76" s="85" t="str">
        <f t="shared" si="14"/>
        <v>Yes</v>
      </c>
    </row>
    <row r="77" spans="1:11" x14ac:dyDescent="0.25">
      <c r="A77" s="104" t="s">
        <v>895</v>
      </c>
      <c r="B77" s="21" t="s">
        <v>213</v>
      </c>
      <c r="C77" s="44">
        <v>0.41218192059999997</v>
      </c>
      <c r="D77" s="5" t="str">
        <f t="shared" si="13"/>
        <v>N/A</v>
      </c>
      <c r="E77" s="4">
        <v>0.28050044660000001</v>
      </c>
      <c r="F77" s="5" t="str">
        <f t="shared" si="15"/>
        <v>N/A</v>
      </c>
      <c r="G77" s="4">
        <v>0.37031734789999998</v>
      </c>
      <c r="H77" s="5" t="str">
        <f t="shared" si="12"/>
        <v>N/A</v>
      </c>
      <c r="I77" s="6">
        <v>-31.9</v>
      </c>
      <c r="J77" s="6">
        <v>32.020000000000003</v>
      </c>
      <c r="K77" s="85" t="str">
        <f t="shared" si="14"/>
        <v>No</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27.568542318999999</v>
      </c>
      <c r="D79" s="5" t="str">
        <f t="shared" si="13"/>
        <v>N/A</v>
      </c>
      <c r="E79" s="4">
        <v>28.585291908999999</v>
      </c>
      <c r="F79" s="5" t="str">
        <f t="shared" si="15"/>
        <v>N/A</v>
      </c>
      <c r="G79" s="4">
        <v>43.052534330999997</v>
      </c>
      <c r="H79" s="5" t="str">
        <f t="shared" si="12"/>
        <v>N/A</v>
      </c>
      <c r="I79" s="6">
        <v>3.6880000000000002</v>
      </c>
      <c r="J79" s="6">
        <v>50.61</v>
      </c>
      <c r="K79" s="85" t="str">
        <f t="shared" si="14"/>
        <v>No</v>
      </c>
    </row>
    <row r="80" spans="1:11" ht="25" x14ac:dyDescent="0.25">
      <c r="A80" s="104" t="s">
        <v>898</v>
      </c>
      <c r="B80" s="21" t="s">
        <v>213</v>
      </c>
      <c r="C80" s="48">
        <v>27.070198969</v>
      </c>
      <c r="D80" s="5" t="str">
        <f t="shared" si="13"/>
        <v>N/A</v>
      </c>
      <c r="E80" s="48">
        <v>27.631504697</v>
      </c>
      <c r="F80" s="5" t="str">
        <f t="shared" si="15"/>
        <v>N/A</v>
      </c>
      <c r="G80" s="48">
        <v>42.595278907999997</v>
      </c>
      <c r="H80" s="5" t="str">
        <f t="shared" si="12"/>
        <v>N/A</v>
      </c>
      <c r="I80" s="6">
        <v>2.0739999999999998</v>
      </c>
      <c r="J80" s="49">
        <v>54.15</v>
      </c>
      <c r="K80" s="85" t="str">
        <f t="shared" si="14"/>
        <v>No</v>
      </c>
    </row>
    <row r="81" spans="1:11" x14ac:dyDescent="0.25">
      <c r="A81" s="104" t="s">
        <v>899</v>
      </c>
      <c r="B81" s="21" t="s">
        <v>213</v>
      </c>
      <c r="C81" s="50">
        <v>83.923382520000004</v>
      </c>
      <c r="D81" s="5" t="str">
        <f t="shared" ref="D81:D86" si="16">IF($B81="N/A","N/A",IF(C81&gt;15,"No",IF(C81&lt;-15,"No","Yes")))</f>
        <v>N/A</v>
      </c>
      <c r="E81" s="51">
        <v>144.53151294</v>
      </c>
      <c r="F81" s="5" t="str">
        <f t="shared" si="15"/>
        <v>N/A</v>
      </c>
      <c r="G81" s="51">
        <v>46.252983294000003</v>
      </c>
      <c r="H81" s="5" t="str">
        <f>IF($B81="N/A","N/A",IF(G81&gt;15,"No",IF(G81&lt;-15,"No","Yes")))</f>
        <v>N/A</v>
      </c>
      <c r="I81" s="6">
        <v>72.22</v>
      </c>
      <c r="J81" s="6">
        <v>-68</v>
      </c>
      <c r="K81" s="85" t="str">
        <f t="shared" ref="K81:K86" si="17">IF(J81="Div by 0", "N/A", IF(J81="N/A","N/A", IF(J81&gt;30, "No", IF(J81&lt;-30, "No", "Yes"))))</f>
        <v>No</v>
      </c>
    </row>
    <row r="82" spans="1:11" x14ac:dyDescent="0.25">
      <c r="A82" s="104" t="s">
        <v>900</v>
      </c>
      <c r="B82" s="21" t="s">
        <v>213</v>
      </c>
      <c r="C82" s="50">
        <v>67.808326933000004</v>
      </c>
      <c r="D82" s="5" t="str">
        <f t="shared" si="16"/>
        <v>N/A</v>
      </c>
      <c r="E82" s="51">
        <v>64.956004755999999</v>
      </c>
      <c r="F82" s="5" t="str">
        <f t="shared" si="15"/>
        <v>N/A</v>
      </c>
      <c r="G82" s="51">
        <v>68.014512977999999</v>
      </c>
      <c r="H82" s="5" t="str">
        <f t="shared" si="12"/>
        <v>N/A</v>
      </c>
      <c r="I82" s="6">
        <v>-4.21</v>
      </c>
      <c r="J82" s="6">
        <v>4.7089999999999996</v>
      </c>
      <c r="K82" s="85" t="str">
        <f t="shared" si="17"/>
        <v>Yes</v>
      </c>
    </row>
    <row r="83" spans="1:11" x14ac:dyDescent="0.25">
      <c r="A83" s="104" t="s">
        <v>901</v>
      </c>
      <c r="B83" s="21" t="s">
        <v>213</v>
      </c>
      <c r="C83" s="50">
        <v>89.982877252999998</v>
      </c>
      <c r="D83" s="5" t="str">
        <f t="shared" si="16"/>
        <v>N/A</v>
      </c>
      <c r="E83" s="51">
        <v>84.907894309</v>
      </c>
      <c r="F83" s="5" t="str">
        <f t="shared" si="15"/>
        <v>N/A</v>
      </c>
      <c r="G83" s="51">
        <v>82.481088683999999</v>
      </c>
      <c r="H83" s="5" t="str">
        <f t="shared" si="12"/>
        <v>N/A</v>
      </c>
      <c r="I83" s="6">
        <v>-5.64</v>
      </c>
      <c r="J83" s="6">
        <v>-2.86</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359.70965448999999</v>
      </c>
      <c r="D85" s="5" t="str">
        <f t="shared" si="16"/>
        <v>N/A</v>
      </c>
      <c r="E85" s="51">
        <v>362.78310812000001</v>
      </c>
      <c r="F85" s="5" t="str">
        <f t="shared" si="15"/>
        <v>N/A</v>
      </c>
      <c r="G85" s="51">
        <v>383.62848923000001</v>
      </c>
      <c r="H85" s="5" t="str">
        <f t="shared" si="12"/>
        <v>N/A</v>
      </c>
      <c r="I85" s="6">
        <v>0.85440000000000005</v>
      </c>
      <c r="J85" s="6">
        <v>5.7460000000000004</v>
      </c>
      <c r="K85" s="85" t="str">
        <f t="shared" si="17"/>
        <v>Yes</v>
      </c>
    </row>
    <row r="86" spans="1:11" ht="25" x14ac:dyDescent="0.25">
      <c r="A86" s="104" t="s">
        <v>904</v>
      </c>
      <c r="B86" s="21" t="s">
        <v>213</v>
      </c>
      <c r="C86" s="52">
        <v>360.65220604000001</v>
      </c>
      <c r="D86" s="5" t="str">
        <f t="shared" si="16"/>
        <v>N/A</v>
      </c>
      <c r="E86" s="52">
        <v>366.65990242999999</v>
      </c>
      <c r="F86" s="5" t="str">
        <f t="shared" si="15"/>
        <v>N/A</v>
      </c>
      <c r="G86" s="52">
        <v>387.35741817000002</v>
      </c>
      <c r="H86" s="5" t="str">
        <f t="shared" si="12"/>
        <v>N/A</v>
      </c>
      <c r="I86" s="6">
        <v>1.6659999999999999</v>
      </c>
      <c r="J86" s="6">
        <v>5.6449999999999996</v>
      </c>
      <c r="K86" s="85" t="str">
        <f t="shared" si="17"/>
        <v>Yes</v>
      </c>
    </row>
    <row r="87" spans="1:11" x14ac:dyDescent="0.25">
      <c r="A87" s="104" t="s">
        <v>32</v>
      </c>
      <c r="B87" s="21" t="s">
        <v>266</v>
      </c>
      <c r="C87" s="44">
        <v>91.822019462</v>
      </c>
      <c r="D87" s="5" t="str">
        <f>IF($B87="N/A","N/A",IF(C87&gt;60,"Yes","No"))</f>
        <v>Yes</v>
      </c>
      <c r="E87" s="4">
        <v>86.927889715999996</v>
      </c>
      <c r="F87" s="5" t="str">
        <f>IF($B87="N/A","N/A",IF(E87&gt;60,"Yes","No"))</f>
        <v>Yes</v>
      </c>
      <c r="G87" s="4">
        <v>84.878349335999999</v>
      </c>
      <c r="H87" s="5" t="str">
        <f>IF($B87="N/A","N/A",IF(G87&gt;60,"Yes","No"))</f>
        <v>Yes</v>
      </c>
      <c r="I87" s="6">
        <v>-5.33</v>
      </c>
      <c r="J87" s="6">
        <v>-2.36</v>
      </c>
      <c r="K87" s="85" t="str">
        <f t="shared" ref="K87:K105" si="18">IF(J87="Div by 0", "N/A", IF(J87="N/A","N/A", IF(J87&gt;30, "No", IF(J87&lt;-30, "No", "Yes"))))</f>
        <v>Yes</v>
      </c>
    </row>
    <row r="88" spans="1:11" x14ac:dyDescent="0.25">
      <c r="A88" s="104" t="s">
        <v>39</v>
      </c>
      <c r="B88" s="21" t="s">
        <v>267</v>
      </c>
      <c r="C88" s="44">
        <v>99.999612931000001</v>
      </c>
      <c r="D88" s="5" t="str">
        <f>IF($B88="N/A","N/A",IF(C88&gt;100,"No",IF(C88&lt;85,"No","Yes")))</f>
        <v>Yes</v>
      </c>
      <c r="E88" s="4">
        <v>99.999397891000001</v>
      </c>
      <c r="F88" s="5" t="str">
        <f>IF($B88="N/A","N/A",IF(E88&gt;100,"No",IF(E88&lt;85,"No","Yes")))</f>
        <v>Yes</v>
      </c>
      <c r="G88" s="4">
        <v>99.999139924000005</v>
      </c>
      <c r="H88" s="5" t="str">
        <f>IF($B88="N/A","N/A",IF(G88&gt;100,"No",IF(G88&lt;85,"No","Yes")))</f>
        <v>Yes</v>
      </c>
      <c r="I88" s="6">
        <v>0</v>
      </c>
      <c r="J88" s="6">
        <v>0</v>
      </c>
      <c r="K88" s="85" t="str">
        <f t="shared" si="18"/>
        <v>Yes</v>
      </c>
    </row>
    <row r="89" spans="1:11" x14ac:dyDescent="0.25">
      <c r="A89" s="104" t="s">
        <v>905</v>
      </c>
      <c r="B89" s="21" t="s">
        <v>213</v>
      </c>
      <c r="C89" s="44">
        <v>26.686490285000001</v>
      </c>
      <c r="D89" s="5" t="str">
        <f>IF($B89="N/A","N/A",IF(C89&gt;15,"No",IF(C89&lt;-15,"No","Yes")))</f>
        <v>N/A</v>
      </c>
      <c r="E89" s="4">
        <v>25.800666379999999</v>
      </c>
      <c r="F89" s="5" t="str">
        <f>IF($B89="N/A","N/A",IF(E89&gt;15,"No",IF(E89&lt;-15,"No","Yes")))</f>
        <v>N/A</v>
      </c>
      <c r="G89" s="4">
        <v>29.908557321</v>
      </c>
      <c r="H89" s="5" t="str">
        <f>IF($B89="N/A","N/A",IF(G89&gt;15,"No",IF(G89&lt;-15,"No","Yes")))</f>
        <v>N/A</v>
      </c>
      <c r="I89" s="6">
        <v>-3.32</v>
      </c>
      <c r="J89" s="6">
        <v>15.92</v>
      </c>
      <c r="K89" s="85" t="str">
        <f t="shared" si="18"/>
        <v>Yes</v>
      </c>
    </row>
    <row r="90" spans="1:11" x14ac:dyDescent="0.25">
      <c r="A90" s="104" t="s">
        <v>846</v>
      </c>
      <c r="B90" s="21" t="s">
        <v>268</v>
      </c>
      <c r="C90" s="44">
        <v>7.7183500184999998</v>
      </c>
      <c r="D90" s="5" t="str">
        <f>IF($B90="N/A","N/A",IF(C90&gt;25,"No",IF(C90&lt;5,"No","Yes")))</f>
        <v>Yes</v>
      </c>
      <c r="E90" s="4">
        <v>7.8697896396999996</v>
      </c>
      <c r="F90" s="5" t="str">
        <f>IF($B90="N/A","N/A",IF(E90&gt;25,"No",IF(E90&lt;5,"No","Yes")))</f>
        <v>Yes</v>
      </c>
      <c r="G90" s="4">
        <v>10.269833601</v>
      </c>
      <c r="H90" s="5" t="str">
        <f>IF($B90="N/A","N/A",IF(G90&gt;25,"No",IF(G90&lt;5,"No","Yes")))</f>
        <v>Yes</v>
      </c>
      <c r="I90" s="6">
        <v>1.962</v>
      </c>
      <c r="J90" s="6">
        <v>30.5</v>
      </c>
      <c r="K90" s="85" t="str">
        <f t="shared" si="18"/>
        <v>No</v>
      </c>
    </row>
    <row r="91" spans="1:11" x14ac:dyDescent="0.25">
      <c r="A91" s="104" t="s">
        <v>847</v>
      </c>
      <c r="B91" s="21" t="s">
        <v>269</v>
      </c>
      <c r="C91" s="44">
        <v>37.614611728</v>
      </c>
      <c r="D91" s="5" t="str">
        <f>IF($B91="N/A","N/A",IF(C91&gt;70,"No",IF(C91&lt;40,"No","Yes")))</f>
        <v>No</v>
      </c>
      <c r="E91" s="4">
        <v>36.215634770000001</v>
      </c>
      <c r="F91" s="5" t="str">
        <f>IF($B91="N/A","N/A",IF(E91&gt;70,"No",IF(E91&lt;40,"No","Yes")))</f>
        <v>No</v>
      </c>
      <c r="G91" s="4">
        <v>45.994604356000004</v>
      </c>
      <c r="H91" s="5" t="str">
        <f>IF($B91="N/A","N/A",IF(G91&gt;70,"No",IF(G91&lt;40,"No","Yes")))</f>
        <v>Yes</v>
      </c>
      <c r="I91" s="6">
        <v>-3.72</v>
      </c>
      <c r="J91" s="6">
        <v>27</v>
      </c>
      <c r="K91" s="85" t="str">
        <f t="shared" si="18"/>
        <v>Yes</v>
      </c>
    </row>
    <row r="92" spans="1:11" x14ac:dyDescent="0.25">
      <c r="A92" s="104" t="s">
        <v>848</v>
      </c>
      <c r="B92" s="21" t="s">
        <v>270</v>
      </c>
      <c r="C92" s="44">
        <v>54.653134109</v>
      </c>
      <c r="D92" s="5" t="str">
        <f>IF($B92="N/A","N/A",IF(C92&gt;55,"No",IF(C92&lt;20,"No","Yes")))</f>
        <v>Yes</v>
      </c>
      <c r="E92" s="4">
        <v>55.898037219000003</v>
      </c>
      <c r="F92" s="5" t="str">
        <f>IF($B92="N/A","N/A",IF(E92&gt;55,"No",IF(E92&lt;20,"No","Yes")))</f>
        <v>No</v>
      </c>
      <c r="G92" s="4">
        <v>43.722758706999997</v>
      </c>
      <c r="H92" s="5" t="str">
        <f>IF($B92="N/A","N/A",IF(G92&gt;55,"No",IF(G92&lt;20,"No","Yes")))</f>
        <v>Yes</v>
      </c>
      <c r="I92" s="6">
        <v>2.278</v>
      </c>
      <c r="J92" s="6">
        <v>-21.8</v>
      </c>
      <c r="K92" s="85" t="str">
        <f t="shared" si="18"/>
        <v>Yes</v>
      </c>
    </row>
    <row r="93" spans="1:11" x14ac:dyDescent="0.25">
      <c r="A93" s="104" t="s">
        <v>163</v>
      </c>
      <c r="B93" s="21" t="s">
        <v>246</v>
      </c>
      <c r="C93" s="44">
        <v>96.616959722999994</v>
      </c>
      <c r="D93" s="5" t="str">
        <f>IF($B93="N/A","N/A",IF(C93&gt;95,"Yes","No"))</f>
        <v>Yes</v>
      </c>
      <c r="E93" s="4">
        <v>97.305923073000002</v>
      </c>
      <c r="F93" s="5" t="str">
        <f>IF($B93="N/A","N/A",IF(E93&gt;95,"Yes","No"))</f>
        <v>Yes</v>
      </c>
      <c r="G93" s="4">
        <v>99.441560820000007</v>
      </c>
      <c r="H93" s="5" t="str">
        <f>IF($B93="N/A","N/A",IF(G93&gt;95,"Yes","No"))</f>
        <v>Yes</v>
      </c>
      <c r="I93" s="6">
        <v>0.71309999999999996</v>
      </c>
      <c r="J93" s="6">
        <v>2.1949999999999998</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98.751005554000002</v>
      </c>
      <c r="D96" s="5" t="str">
        <f>IF($B96="N/A","N/A",IF(C96&gt;15,"No",IF(C96&lt;-15,"No","Yes")))</f>
        <v>N/A</v>
      </c>
      <c r="E96" s="4">
        <v>98.827948474999999</v>
      </c>
      <c r="F96" s="5" t="str">
        <f>IF($B96="N/A","N/A",IF(E96&gt;15,"No",IF(E96&lt;-15,"No","Yes")))</f>
        <v>N/A</v>
      </c>
      <c r="G96" s="4">
        <v>99.816604171999998</v>
      </c>
      <c r="H96" s="5" t="str">
        <f>IF($B96="N/A","N/A",IF(G96&gt;15,"No",IF(G96&lt;-15,"No","Yes")))</f>
        <v>N/A</v>
      </c>
      <c r="I96" s="6">
        <v>7.7899999999999997E-2</v>
      </c>
      <c r="J96" s="6">
        <v>1</v>
      </c>
      <c r="K96" s="85" t="str">
        <f t="shared" si="18"/>
        <v>Yes</v>
      </c>
    </row>
    <row r="97" spans="1:11" x14ac:dyDescent="0.25">
      <c r="A97" s="104" t="s">
        <v>907</v>
      </c>
      <c r="B97" s="21" t="s">
        <v>213</v>
      </c>
      <c r="C97" s="44">
        <v>98.375727785999999</v>
      </c>
      <c r="D97" s="5" t="str">
        <f>IF($B97="N/A","N/A",IF(C97&gt;15,"No",IF(C97&lt;-15,"No","Yes")))</f>
        <v>N/A</v>
      </c>
      <c r="E97" s="4">
        <v>98.561358679999998</v>
      </c>
      <c r="F97" s="5" t="str">
        <f>IF($B97="N/A","N/A",IF(E97&gt;15,"No",IF(E97&lt;-15,"No","Yes")))</f>
        <v>N/A</v>
      </c>
      <c r="G97" s="4">
        <v>99.794510308</v>
      </c>
      <c r="H97" s="5" t="str">
        <f>IF($B97="N/A","N/A",IF(G97&gt;15,"No",IF(G97&lt;-15,"No","Yes")))</f>
        <v>N/A</v>
      </c>
      <c r="I97" s="6">
        <v>0.18870000000000001</v>
      </c>
      <c r="J97" s="6">
        <v>1.2509999999999999</v>
      </c>
      <c r="K97" s="85" t="str">
        <f t="shared" si="18"/>
        <v>Yes</v>
      </c>
    </row>
    <row r="98" spans="1:11" x14ac:dyDescent="0.25">
      <c r="A98" s="104" t="s">
        <v>43</v>
      </c>
      <c r="B98" s="21" t="s">
        <v>223</v>
      </c>
      <c r="C98" s="44">
        <v>98.817163124999993</v>
      </c>
      <c r="D98" s="5" t="str">
        <f>IF($B98="N/A","N/A",IF(C98&gt;100,"No",IF(C98&lt;98,"No","Yes")))</f>
        <v>Yes</v>
      </c>
      <c r="E98" s="4">
        <v>99.045640981000005</v>
      </c>
      <c r="F98" s="5" t="str">
        <f>IF($B98="N/A","N/A",IF(E98&gt;100,"No",IF(E98&lt;98,"No","Yes")))</f>
        <v>Yes</v>
      </c>
      <c r="G98" s="4">
        <v>99.748433036999998</v>
      </c>
      <c r="H98" s="5" t="str">
        <f>IF($B98="N/A","N/A",IF(G98&gt;100,"No",IF(G98&lt;98,"No","Yes")))</f>
        <v>Yes</v>
      </c>
      <c r="I98" s="6">
        <v>0.23119999999999999</v>
      </c>
      <c r="J98" s="6">
        <v>0.70960000000000001</v>
      </c>
      <c r="K98" s="85" t="str">
        <f t="shared" si="18"/>
        <v>Yes</v>
      </c>
    </row>
    <row r="99" spans="1:11" x14ac:dyDescent="0.25">
      <c r="A99" s="104" t="s">
        <v>44</v>
      </c>
      <c r="B99" s="21" t="s">
        <v>213</v>
      </c>
      <c r="C99" s="44">
        <v>44.919190884999999</v>
      </c>
      <c r="D99" s="5" t="str">
        <f>IF($B99="N/A","N/A",IF(C99&gt;15,"No",IF(C99&lt;-15,"No","Yes")))</f>
        <v>N/A</v>
      </c>
      <c r="E99" s="4">
        <v>38.239826655999998</v>
      </c>
      <c r="F99" s="5" t="str">
        <f>IF($B99="N/A","N/A",IF(E99&gt;15,"No",IF(E99&lt;-15,"No","Yes")))</f>
        <v>N/A</v>
      </c>
      <c r="G99" s="4">
        <v>47.398345695000003</v>
      </c>
      <c r="H99" s="5" t="str">
        <f>IF($B99="N/A","N/A",IF(G99&gt;15,"No",IF(G99&lt;-15,"No","Yes")))</f>
        <v>N/A</v>
      </c>
      <c r="I99" s="6">
        <v>-14.9</v>
      </c>
      <c r="J99" s="6">
        <v>23.95</v>
      </c>
      <c r="K99" s="85" t="str">
        <f t="shared" si="18"/>
        <v>Yes</v>
      </c>
    </row>
    <row r="100" spans="1:11" x14ac:dyDescent="0.25">
      <c r="A100" s="104" t="s">
        <v>45</v>
      </c>
      <c r="B100" s="21" t="s">
        <v>213</v>
      </c>
      <c r="C100" s="44">
        <v>46.169478169000001</v>
      </c>
      <c r="D100" s="5" t="str">
        <f>IF($B100="N/A","N/A",IF(C100&gt;15,"No",IF(C100&lt;-15,"No","Yes")))</f>
        <v>N/A</v>
      </c>
      <c r="E100" s="4">
        <v>45.773853193999997</v>
      </c>
      <c r="F100" s="5" t="str">
        <f>IF($B100="N/A","N/A",IF(E100&gt;15,"No",IF(E100&lt;-15,"No","Yes")))</f>
        <v>N/A</v>
      </c>
      <c r="G100" s="4">
        <v>52.495245062999999</v>
      </c>
      <c r="H100" s="5" t="str">
        <f>IF($B100="N/A","N/A",IF(G100&gt;15,"No",IF(G100&lt;-15,"No","Yes")))</f>
        <v>N/A</v>
      </c>
      <c r="I100" s="6">
        <v>-0.85699999999999998</v>
      </c>
      <c r="J100" s="6">
        <v>14.68</v>
      </c>
      <c r="K100" s="85" t="str">
        <f t="shared" si="18"/>
        <v>Yes</v>
      </c>
    </row>
    <row r="101" spans="1:11" x14ac:dyDescent="0.25">
      <c r="A101" s="104" t="s">
        <v>355</v>
      </c>
      <c r="B101" s="21" t="s">
        <v>213</v>
      </c>
      <c r="C101" s="44">
        <v>91.088669053999993</v>
      </c>
      <c r="D101" s="5" t="str">
        <f>IF($B101="N/A","N/A",IF(C101&gt;15,"No",IF(C101&lt;-15,"No","Yes")))</f>
        <v>N/A</v>
      </c>
      <c r="E101" s="4">
        <v>84.013679850000003</v>
      </c>
      <c r="F101" s="5" t="str">
        <f>IF($B101="N/A","N/A",IF(E101&gt;15,"No",IF(E101&lt;-15,"No","Yes")))</f>
        <v>N/A</v>
      </c>
      <c r="G101" s="4">
        <v>99.893590758000002</v>
      </c>
      <c r="H101" s="5" t="str">
        <f>IF($B101="N/A","N/A",IF(G101&gt;15,"No",IF(G101&lt;-15,"No","Yes")))</f>
        <v>N/A</v>
      </c>
      <c r="I101" s="6">
        <v>-7.77</v>
      </c>
      <c r="J101" s="6">
        <v>18.899999999999999</v>
      </c>
      <c r="K101" s="85" t="str">
        <f t="shared" si="18"/>
        <v>Yes</v>
      </c>
    </row>
    <row r="102" spans="1:11" x14ac:dyDescent="0.25">
      <c r="A102" s="104" t="s">
        <v>46</v>
      </c>
      <c r="B102" s="21" t="s">
        <v>213</v>
      </c>
      <c r="C102" s="44">
        <v>2.4156885999999998E-3</v>
      </c>
      <c r="D102" s="5" t="str">
        <f>IF($B102="N/A","N/A",IF(C102&gt;15,"No",IF(C102&lt;-15,"No","Yes")))</f>
        <v>N/A</v>
      </c>
      <c r="E102" s="4">
        <v>2.061121E-4</v>
      </c>
      <c r="F102" s="5" t="str">
        <f>IF($B102="N/A","N/A",IF(E102&gt;15,"No",IF(E102&lt;-15,"No","Yes")))</f>
        <v>N/A</v>
      </c>
      <c r="G102" s="4">
        <v>1.4155799999999999E-5</v>
      </c>
      <c r="H102" s="5" t="str">
        <f>IF($B102="N/A","N/A",IF(G102&gt;15,"No",IF(G102&lt;-15,"No","Yes")))</f>
        <v>N/A</v>
      </c>
      <c r="I102" s="6">
        <v>-91.5</v>
      </c>
      <c r="J102" s="6">
        <v>-93.1</v>
      </c>
      <c r="K102" s="85" t="str">
        <f t="shared" si="18"/>
        <v>No</v>
      </c>
    </row>
    <row r="103" spans="1:11" x14ac:dyDescent="0.25">
      <c r="A103" s="104" t="s">
        <v>47</v>
      </c>
      <c r="B103" s="21" t="s">
        <v>213</v>
      </c>
      <c r="C103" s="44">
        <v>8.2693641022000008</v>
      </c>
      <c r="D103" s="5" t="str">
        <f>IF($B103="N/A","N/A",IF(C103&gt;15,"No",IF(C103&lt;-15,"No","Yes")))</f>
        <v>N/A</v>
      </c>
      <c r="E103" s="4">
        <v>13.293614899</v>
      </c>
      <c r="F103" s="5" t="str">
        <f>IF($B103="N/A","N/A",IF(E103&gt;15,"No",IF(E103&lt;-15,"No","Yes")))</f>
        <v>N/A</v>
      </c>
      <c r="G103" s="4">
        <v>4.6714180000000002E-4</v>
      </c>
      <c r="H103" s="5" t="str">
        <f>IF($B103="N/A","N/A",IF(G103&gt;15,"No",IF(G103&lt;-15,"No","Yes")))</f>
        <v>N/A</v>
      </c>
      <c r="I103" s="6">
        <v>60.76</v>
      </c>
      <c r="J103" s="6">
        <v>-100</v>
      </c>
      <c r="K103" s="85" t="str">
        <f t="shared" si="18"/>
        <v>No</v>
      </c>
    </row>
    <row r="104" spans="1:11" x14ac:dyDescent="0.25">
      <c r="A104" s="104" t="s">
        <v>33</v>
      </c>
      <c r="B104" s="21" t="s">
        <v>223</v>
      </c>
      <c r="C104" s="44">
        <v>99.999978573999996</v>
      </c>
      <c r="D104" s="5" t="str">
        <f>IF($B104="N/A","N/A",IF(C104&gt;100,"No",IF(C104&lt;98,"No","Yes")))</f>
        <v>Yes</v>
      </c>
      <c r="E104" s="4">
        <v>99.999926500000001</v>
      </c>
      <c r="F104" s="5" t="str">
        <f>IF($B104="N/A","N/A",IF(E104&gt;100,"No",IF(E104&lt;98,"No","Yes")))</f>
        <v>Yes</v>
      </c>
      <c r="G104" s="4">
        <v>100</v>
      </c>
      <c r="H104" s="5" t="str">
        <f>IF($B104="N/A","N/A",IF(G104&gt;100,"No",IF(G104&lt;98,"No","Yes")))</f>
        <v>Yes</v>
      </c>
      <c r="I104" s="6">
        <v>0</v>
      </c>
      <c r="J104" s="6">
        <v>1E-4</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95.762164514000006</v>
      </c>
      <c r="F106" s="5" t="str">
        <f>IF($B106="N/A","N/A",IF(E106&gt;15,"No",IF(E106&lt;-15,"No","Yes")))</f>
        <v>N/A</v>
      </c>
      <c r="G106" s="4">
        <v>42.154141510000002</v>
      </c>
      <c r="H106" s="5" t="str">
        <f>IF($B106="N/A","N/A",IF(G106&gt;15,"No",IF(G106&lt;-15,"No","Yes")))</f>
        <v>N/A</v>
      </c>
      <c r="I106" s="6">
        <v>-4.24</v>
      </c>
      <c r="J106" s="6">
        <v>-56</v>
      </c>
      <c r="K106" s="85" t="str">
        <f>IF(J106="Div by 0", "N/A", IF(J106="N/A","N/A", IF(J106&gt;30, "No", IF(J106&lt;-30, "No", "Yes"))))</f>
        <v>No</v>
      </c>
    </row>
    <row r="107" spans="1:11" x14ac:dyDescent="0.25">
      <c r="A107" s="104" t="s">
        <v>908</v>
      </c>
      <c r="B107" s="21" t="s">
        <v>213</v>
      </c>
      <c r="C107" s="53">
        <v>70.379632873999995</v>
      </c>
      <c r="D107" s="5" t="str">
        <f t="shared" ref="D107:D130" si="19">IF($B107="N/A","N/A",IF(C107&gt;15,"No",IF(C107&lt;-15,"No","Yes")))</f>
        <v>N/A</v>
      </c>
      <c r="E107" s="5">
        <v>69.490642221000002</v>
      </c>
      <c r="F107" s="5" t="str">
        <f t="shared" ref="F107:F130" si="20">IF($B107="N/A","N/A",IF(E107&gt;15,"No",IF(E107&lt;-15,"No","Yes")))</f>
        <v>N/A</v>
      </c>
      <c r="G107" s="4">
        <v>56.829755794999997</v>
      </c>
      <c r="H107" s="5" t="str">
        <f t="shared" ref="H107:H130" si="21">IF($B107="N/A","N/A",IF(G107&gt;15,"No",IF(G107&lt;-15,"No","Yes")))</f>
        <v>N/A</v>
      </c>
      <c r="I107" s="6">
        <v>-1.26</v>
      </c>
      <c r="J107" s="6">
        <v>-18.2</v>
      </c>
      <c r="K107" s="85" t="str">
        <f t="shared" ref="K107:K130" si="22">IF(J107="Div by 0", "N/A", IF(J107="N/A","N/A", IF(J107&gt;30, "No", IF(J107&lt;-30, "No", "Yes"))))</f>
        <v>Yes</v>
      </c>
    </row>
    <row r="108" spans="1:11" x14ac:dyDescent="0.25">
      <c r="A108" s="104" t="s">
        <v>909</v>
      </c>
      <c r="B108" s="21" t="s">
        <v>213</v>
      </c>
      <c r="C108" s="53">
        <v>2.0519270925000002</v>
      </c>
      <c r="D108" s="21" t="s">
        <v>213</v>
      </c>
      <c r="E108" s="5">
        <v>1.9242573129</v>
      </c>
      <c r="F108" s="21" t="s">
        <v>213</v>
      </c>
      <c r="G108" s="4">
        <v>0.11827294469999999</v>
      </c>
      <c r="H108" s="21" t="s">
        <v>213</v>
      </c>
      <c r="I108" s="6">
        <v>-6.22</v>
      </c>
      <c r="J108" s="6">
        <v>-93.9</v>
      </c>
      <c r="K108" s="85" t="str">
        <f t="shared" si="22"/>
        <v>No</v>
      </c>
    </row>
    <row r="109" spans="1:11" x14ac:dyDescent="0.25">
      <c r="A109" s="104" t="s">
        <v>910</v>
      </c>
      <c r="B109" s="21" t="s">
        <v>213</v>
      </c>
      <c r="C109" s="53">
        <v>1.24416137E-2</v>
      </c>
      <c r="D109" s="5" t="str">
        <f t="shared" si="19"/>
        <v>N/A</v>
      </c>
      <c r="E109" s="5">
        <v>1.9171648100000001E-2</v>
      </c>
      <c r="F109" s="5" t="str">
        <f t="shared" si="20"/>
        <v>N/A</v>
      </c>
      <c r="G109" s="4">
        <v>4.2258436099999998E-2</v>
      </c>
      <c r="H109" s="5" t="str">
        <f t="shared" si="21"/>
        <v>N/A</v>
      </c>
      <c r="I109" s="6">
        <v>54.09</v>
      </c>
      <c r="J109" s="6">
        <v>120.4</v>
      </c>
      <c r="K109" s="85" t="str">
        <f t="shared" si="22"/>
        <v>No</v>
      </c>
    </row>
    <row r="110" spans="1:11" x14ac:dyDescent="0.25">
      <c r="A110" s="104" t="s">
        <v>911</v>
      </c>
      <c r="B110" s="21" t="s">
        <v>213</v>
      </c>
      <c r="C110" s="53">
        <v>7.1218474700000006E-2</v>
      </c>
      <c r="D110" s="5" t="str">
        <f t="shared" si="19"/>
        <v>N/A</v>
      </c>
      <c r="E110" s="5">
        <v>6.1653759299999999E-2</v>
      </c>
      <c r="F110" s="5" t="str">
        <f t="shared" si="20"/>
        <v>N/A</v>
      </c>
      <c r="G110" s="4">
        <v>1.4667984800000001E-2</v>
      </c>
      <c r="H110" s="5" t="str">
        <f t="shared" si="21"/>
        <v>N/A</v>
      </c>
      <c r="I110" s="6">
        <v>-13.4</v>
      </c>
      <c r="J110" s="6">
        <v>-76.2</v>
      </c>
      <c r="K110" s="85" t="str">
        <f t="shared" si="22"/>
        <v>No</v>
      </c>
    </row>
    <row r="111" spans="1:11" x14ac:dyDescent="0.25">
      <c r="A111" s="104" t="s">
        <v>912</v>
      </c>
      <c r="B111" s="21" t="s">
        <v>213</v>
      </c>
      <c r="C111" s="53">
        <v>4.5656445000000004E-3</v>
      </c>
      <c r="D111" s="5" t="str">
        <f t="shared" si="19"/>
        <v>N/A</v>
      </c>
      <c r="E111" s="5">
        <v>4.0932334999999997E-3</v>
      </c>
      <c r="F111" s="5" t="str">
        <f t="shared" si="20"/>
        <v>N/A</v>
      </c>
      <c r="G111" s="4">
        <v>4.3497190999999998E-3</v>
      </c>
      <c r="H111" s="5" t="str">
        <f t="shared" si="21"/>
        <v>N/A</v>
      </c>
      <c r="I111" s="6">
        <v>-10.3</v>
      </c>
      <c r="J111" s="6">
        <v>6.266</v>
      </c>
      <c r="K111" s="85" t="str">
        <f t="shared" si="22"/>
        <v>Yes</v>
      </c>
    </row>
    <row r="112" spans="1:11" x14ac:dyDescent="0.25">
      <c r="A112" s="104" t="s">
        <v>913</v>
      </c>
      <c r="B112" s="21" t="s">
        <v>213</v>
      </c>
      <c r="C112" s="53">
        <v>0.1069904387</v>
      </c>
      <c r="D112" s="5" t="str">
        <f t="shared" si="19"/>
        <v>N/A</v>
      </c>
      <c r="E112" s="5">
        <v>7.8619254799999996E-2</v>
      </c>
      <c r="F112" s="5" t="str">
        <f t="shared" si="20"/>
        <v>N/A</v>
      </c>
      <c r="G112" s="4">
        <v>9.6566579000000007E-3</v>
      </c>
      <c r="H112" s="5" t="str">
        <f t="shared" si="21"/>
        <v>N/A</v>
      </c>
      <c r="I112" s="6">
        <v>-26.5</v>
      </c>
      <c r="J112" s="6">
        <v>-87.7</v>
      </c>
      <c r="K112" s="85" t="str">
        <f t="shared" si="22"/>
        <v>No</v>
      </c>
    </row>
    <row r="113" spans="1:11" x14ac:dyDescent="0.25">
      <c r="A113" s="104" t="s">
        <v>914</v>
      </c>
      <c r="B113" s="21" t="s">
        <v>213</v>
      </c>
      <c r="C113" s="53">
        <v>0</v>
      </c>
      <c r="D113" s="5" t="str">
        <f t="shared" si="19"/>
        <v>N/A</v>
      </c>
      <c r="E113" s="5">
        <v>0</v>
      </c>
      <c r="F113" s="5" t="str">
        <f t="shared" si="20"/>
        <v>N/A</v>
      </c>
      <c r="G113" s="4">
        <v>4.2230300000000001E-5</v>
      </c>
      <c r="H113" s="5" t="str">
        <f t="shared" si="21"/>
        <v>N/A</v>
      </c>
      <c r="I113" s="6" t="s">
        <v>1747</v>
      </c>
      <c r="J113" s="6" t="s">
        <v>1747</v>
      </c>
      <c r="K113" s="85" t="str">
        <f t="shared" si="22"/>
        <v>N/A</v>
      </c>
    </row>
    <row r="114" spans="1:11" x14ac:dyDescent="0.25">
      <c r="A114" s="104" t="s">
        <v>915</v>
      </c>
      <c r="B114" s="21" t="s">
        <v>213</v>
      </c>
      <c r="C114" s="53">
        <v>0.27141873080000001</v>
      </c>
      <c r="D114" s="5" t="str">
        <f t="shared" si="19"/>
        <v>N/A</v>
      </c>
      <c r="E114" s="5">
        <v>0.40459196980000001</v>
      </c>
      <c r="F114" s="5" t="str">
        <f t="shared" si="20"/>
        <v>N/A</v>
      </c>
      <c r="G114" s="4">
        <v>2.16219047E-2</v>
      </c>
      <c r="H114" s="5" t="str">
        <f t="shared" si="21"/>
        <v>N/A</v>
      </c>
      <c r="I114" s="6">
        <v>49.07</v>
      </c>
      <c r="J114" s="6">
        <v>-94.7</v>
      </c>
      <c r="K114" s="85" t="str">
        <f t="shared" si="22"/>
        <v>No</v>
      </c>
    </row>
    <row r="115" spans="1:11" x14ac:dyDescent="0.25">
      <c r="A115" s="104" t="s">
        <v>916</v>
      </c>
      <c r="B115" s="21" t="s">
        <v>213</v>
      </c>
      <c r="C115" s="53">
        <v>3.3317116500000001E-2</v>
      </c>
      <c r="D115" s="5" t="str">
        <f t="shared" si="19"/>
        <v>N/A</v>
      </c>
      <c r="E115" s="5">
        <v>3.3320196699999999E-2</v>
      </c>
      <c r="F115" s="5" t="str">
        <f t="shared" si="20"/>
        <v>N/A</v>
      </c>
      <c r="G115" s="4">
        <v>5.0676339999999995E-4</v>
      </c>
      <c r="H115" s="5" t="str">
        <f t="shared" si="21"/>
        <v>N/A</v>
      </c>
      <c r="I115" s="6">
        <v>9.1999999999999998E-3</v>
      </c>
      <c r="J115" s="6">
        <v>-98.5</v>
      </c>
      <c r="K115" s="85" t="str">
        <f t="shared" si="22"/>
        <v>No</v>
      </c>
    </row>
    <row r="116" spans="1:11" x14ac:dyDescent="0.25">
      <c r="A116" s="104" t="s">
        <v>917</v>
      </c>
      <c r="B116" s="21" t="s">
        <v>213</v>
      </c>
      <c r="C116" s="53">
        <v>0.22501839279999999</v>
      </c>
      <c r="D116" s="5" t="str">
        <f t="shared" si="19"/>
        <v>N/A</v>
      </c>
      <c r="E116" s="5">
        <v>0.35206365969999998</v>
      </c>
      <c r="F116" s="5" t="str">
        <f t="shared" si="20"/>
        <v>N/A</v>
      </c>
      <c r="G116" s="4">
        <v>6.9116895999999997E-3</v>
      </c>
      <c r="H116" s="5" t="str">
        <f t="shared" si="21"/>
        <v>N/A</v>
      </c>
      <c r="I116" s="6">
        <v>56.46</v>
      </c>
      <c r="J116" s="6">
        <v>-98</v>
      </c>
      <c r="K116" s="85" t="str">
        <f t="shared" si="22"/>
        <v>No</v>
      </c>
    </row>
    <row r="117" spans="1:11" x14ac:dyDescent="0.25">
      <c r="A117" s="104" t="s">
        <v>918</v>
      </c>
      <c r="B117" s="21" t="s">
        <v>213</v>
      </c>
      <c r="C117" s="53">
        <v>0.11819533</v>
      </c>
      <c r="D117" s="5" t="str">
        <f t="shared" si="19"/>
        <v>N/A</v>
      </c>
      <c r="E117" s="5">
        <v>0.11203973120000001</v>
      </c>
      <c r="F117" s="5" t="str">
        <f t="shared" si="20"/>
        <v>N/A</v>
      </c>
      <c r="G117" s="4">
        <v>7.8126023000000006E-3</v>
      </c>
      <c r="H117" s="5" t="str">
        <f t="shared" si="21"/>
        <v>N/A</v>
      </c>
      <c r="I117" s="6">
        <v>-5.21</v>
      </c>
      <c r="J117" s="6">
        <v>-93</v>
      </c>
      <c r="K117" s="85" t="str">
        <f t="shared" si="22"/>
        <v>No</v>
      </c>
    </row>
    <row r="118" spans="1:11" x14ac:dyDescent="0.25">
      <c r="A118" s="104" t="s">
        <v>919</v>
      </c>
      <c r="B118" s="21" t="s">
        <v>213</v>
      </c>
      <c r="C118" s="53">
        <v>1.2087613508999999</v>
      </c>
      <c r="D118" s="5" t="str">
        <f t="shared" si="19"/>
        <v>N/A</v>
      </c>
      <c r="E118" s="5">
        <v>0.85870385979999997</v>
      </c>
      <c r="F118" s="5" t="str">
        <f t="shared" si="20"/>
        <v>N/A</v>
      </c>
      <c r="G118" s="4">
        <v>1.0444956599999999E-2</v>
      </c>
      <c r="H118" s="5" t="str">
        <f t="shared" si="21"/>
        <v>N/A</v>
      </c>
      <c r="I118" s="6">
        <v>-29</v>
      </c>
      <c r="J118" s="6">
        <v>-98.8</v>
      </c>
      <c r="K118" s="85" t="str">
        <f t="shared" si="22"/>
        <v>No</v>
      </c>
    </row>
    <row r="119" spans="1:11" x14ac:dyDescent="0.25">
      <c r="A119" s="104" t="s">
        <v>920</v>
      </c>
      <c r="B119" s="21" t="s">
        <v>213</v>
      </c>
      <c r="C119" s="53">
        <v>27.568440034000002</v>
      </c>
      <c r="D119" s="5" t="str">
        <f t="shared" si="19"/>
        <v>N/A</v>
      </c>
      <c r="E119" s="5">
        <v>28.585100466</v>
      </c>
      <c r="F119" s="5" t="str">
        <f t="shared" si="20"/>
        <v>N/A</v>
      </c>
      <c r="G119" s="4">
        <v>43.051971260000002</v>
      </c>
      <c r="H119" s="5" t="str">
        <f t="shared" si="21"/>
        <v>N/A</v>
      </c>
      <c r="I119" s="6">
        <v>3.6880000000000002</v>
      </c>
      <c r="J119" s="6">
        <v>50.61</v>
      </c>
      <c r="K119" s="85" t="str">
        <f t="shared" si="22"/>
        <v>No</v>
      </c>
    </row>
    <row r="120" spans="1:11" x14ac:dyDescent="0.25">
      <c r="A120" s="104" t="s">
        <v>921</v>
      </c>
      <c r="B120" s="21" t="s">
        <v>213</v>
      </c>
      <c r="C120" s="53">
        <v>13.755821894</v>
      </c>
      <c r="D120" s="5" t="str">
        <f t="shared" si="19"/>
        <v>N/A</v>
      </c>
      <c r="E120" s="5">
        <v>14.384716359</v>
      </c>
      <c r="F120" s="5" t="str">
        <f t="shared" si="20"/>
        <v>N/A</v>
      </c>
      <c r="G120" s="4">
        <v>27.092359175999999</v>
      </c>
      <c r="H120" s="5" t="str">
        <f t="shared" si="21"/>
        <v>N/A</v>
      </c>
      <c r="I120" s="6">
        <v>4.5720000000000001</v>
      </c>
      <c r="J120" s="6">
        <v>88.34</v>
      </c>
      <c r="K120" s="85" t="str">
        <f t="shared" si="22"/>
        <v>No</v>
      </c>
    </row>
    <row r="121" spans="1:11" x14ac:dyDescent="0.25">
      <c r="A121" s="104" t="s">
        <v>922</v>
      </c>
      <c r="B121" s="21" t="s">
        <v>213</v>
      </c>
      <c r="C121" s="53">
        <v>8.1468765040999997</v>
      </c>
      <c r="D121" s="5" t="str">
        <f t="shared" si="19"/>
        <v>N/A</v>
      </c>
      <c r="E121" s="5">
        <v>7.7721478345000001</v>
      </c>
      <c r="F121" s="5" t="str">
        <f t="shared" si="20"/>
        <v>N/A</v>
      </c>
      <c r="G121" s="4">
        <v>2.2601365698999998</v>
      </c>
      <c r="H121" s="5" t="str">
        <f t="shared" si="21"/>
        <v>N/A</v>
      </c>
      <c r="I121" s="6">
        <v>-4.5999999999999996</v>
      </c>
      <c r="J121" s="6">
        <v>-70.900000000000006</v>
      </c>
      <c r="K121" s="85" t="str">
        <f t="shared" si="22"/>
        <v>No</v>
      </c>
    </row>
    <row r="122" spans="1:11" x14ac:dyDescent="0.25">
      <c r="A122" s="104" t="s">
        <v>923</v>
      </c>
      <c r="B122" s="21" t="s">
        <v>213</v>
      </c>
      <c r="C122" s="53">
        <v>0.77138934699999995</v>
      </c>
      <c r="D122" s="5" t="str">
        <f t="shared" si="19"/>
        <v>N/A</v>
      </c>
      <c r="E122" s="5">
        <v>0.77210781380000004</v>
      </c>
      <c r="F122" s="5" t="str">
        <f t="shared" si="20"/>
        <v>N/A</v>
      </c>
      <c r="G122" s="4">
        <v>1.9488571571</v>
      </c>
      <c r="H122" s="5" t="str">
        <f t="shared" si="21"/>
        <v>N/A</v>
      </c>
      <c r="I122" s="6">
        <v>9.3100000000000002E-2</v>
      </c>
      <c r="J122" s="6">
        <v>152.4</v>
      </c>
      <c r="K122" s="85" t="str">
        <f t="shared" si="22"/>
        <v>No</v>
      </c>
    </row>
    <row r="123" spans="1:11" x14ac:dyDescent="0.25">
      <c r="A123" s="104" t="s">
        <v>924</v>
      </c>
      <c r="B123" s="21" t="s">
        <v>213</v>
      </c>
      <c r="C123" s="53">
        <v>0.42090406829999999</v>
      </c>
      <c r="D123" s="5" t="str">
        <f t="shared" si="19"/>
        <v>N/A</v>
      </c>
      <c r="E123" s="5">
        <v>0.45495970899999999</v>
      </c>
      <c r="F123" s="5" t="str">
        <f t="shared" si="20"/>
        <v>N/A</v>
      </c>
      <c r="G123" s="4">
        <v>0.74832060720000004</v>
      </c>
      <c r="H123" s="5" t="str">
        <f t="shared" si="21"/>
        <v>N/A</v>
      </c>
      <c r="I123" s="6">
        <v>8.0909999999999993</v>
      </c>
      <c r="J123" s="6">
        <v>64.48</v>
      </c>
      <c r="K123" s="85" t="str">
        <f t="shared" si="22"/>
        <v>No</v>
      </c>
    </row>
    <row r="124" spans="1:11" x14ac:dyDescent="0.25">
      <c r="A124" s="104" t="s">
        <v>925</v>
      </c>
      <c r="B124" s="21" t="s">
        <v>213</v>
      </c>
      <c r="C124" s="53">
        <v>0.10262936490000001</v>
      </c>
      <c r="D124" s="5" t="str">
        <f t="shared" si="19"/>
        <v>N/A</v>
      </c>
      <c r="E124" s="5">
        <v>8.7972612300000003E-2</v>
      </c>
      <c r="F124" s="5" t="str">
        <f t="shared" si="20"/>
        <v>N/A</v>
      </c>
      <c r="G124" s="4">
        <v>1.2359396E-2</v>
      </c>
      <c r="H124" s="5" t="str">
        <f t="shared" si="21"/>
        <v>N/A</v>
      </c>
      <c r="I124" s="6">
        <v>-14.3</v>
      </c>
      <c r="J124" s="6">
        <v>-86</v>
      </c>
      <c r="K124" s="85" t="str">
        <f t="shared" si="22"/>
        <v>No</v>
      </c>
    </row>
    <row r="125" spans="1:11" x14ac:dyDescent="0.25">
      <c r="A125" s="104" t="s">
        <v>926</v>
      </c>
      <c r="B125" s="21" t="s">
        <v>213</v>
      </c>
      <c r="C125" s="53">
        <v>4.3517751999999996E-3</v>
      </c>
      <c r="D125" s="5" t="str">
        <f t="shared" si="19"/>
        <v>N/A</v>
      </c>
      <c r="E125" s="5">
        <v>3.4459738E-3</v>
      </c>
      <c r="F125" s="5" t="str">
        <f t="shared" si="20"/>
        <v>N/A</v>
      </c>
      <c r="G125" s="4">
        <v>7.4606832999999997E-3</v>
      </c>
      <c r="H125" s="5" t="str">
        <f t="shared" si="21"/>
        <v>N/A</v>
      </c>
      <c r="I125" s="6">
        <v>-20.8</v>
      </c>
      <c r="J125" s="6">
        <v>116.5</v>
      </c>
      <c r="K125" s="85" t="str">
        <f t="shared" si="22"/>
        <v>No</v>
      </c>
    </row>
    <row r="126" spans="1:11" x14ac:dyDescent="0.25">
      <c r="A126" s="104" t="s">
        <v>927</v>
      </c>
      <c r="B126" s="21" t="s">
        <v>213</v>
      </c>
      <c r="C126" s="53">
        <v>0.21459458940000001</v>
      </c>
      <c r="D126" s="5" t="str">
        <f t="shared" si="19"/>
        <v>N/A</v>
      </c>
      <c r="E126" s="5">
        <v>0.34264648780000001</v>
      </c>
      <c r="F126" s="5" t="str">
        <f t="shared" si="20"/>
        <v>N/A</v>
      </c>
      <c r="G126" s="4">
        <v>5.0317522455999999</v>
      </c>
      <c r="H126" s="5" t="str">
        <f t="shared" si="21"/>
        <v>N/A</v>
      </c>
      <c r="I126" s="6">
        <v>59.67</v>
      </c>
      <c r="J126" s="6">
        <v>1368</v>
      </c>
      <c r="K126" s="85" t="str">
        <f t="shared" si="22"/>
        <v>No</v>
      </c>
    </row>
    <row r="127" spans="1:11" x14ac:dyDescent="0.25">
      <c r="A127" s="104" t="s">
        <v>928</v>
      </c>
      <c r="B127" s="21" t="s">
        <v>213</v>
      </c>
      <c r="C127" s="53">
        <v>0.83342074079999995</v>
      </c>
      <c r="D127" s="5" t="str">
        <f t="shared" si="19"/>
        <v>N/A</v>
      </c>
      <c r="E127" s="5">
        <v>0.95879207860000004</v>
      </c>
      <c r="F127" s="5" t="str">
        <f t="shared" si="20"/>
        <v>N/A</v>
      </c>
      <c r="G127" s="4">
        <v>0.26616339430000002</v>
      </c>
      <c r="H127" s="5" t="str">
        <f t="shared" si="21"/>
        <v>N/A</v>
      </c>
      <c r="I127" s="6">
        <v>15.04</v>
      </c>
      <c r="J127" s="6">
        <v>-72.2</v>
      </c>
      <c r="K127" s="85" t="str">
        <f t="shared" si="22"/>
        <v>No</v>
      </c>
    </row>
    <row r="128" spans="1:11" x14ac:dyDescent="0.25">
      <c r="A128" s="104" t="s">
        <v>929</v>
      </c>
      <c r="B128" s="21" t="s">
        <v>213</v>
      </c>
      <c r="C128" s="53">
        <v>6.2459132399999999E-2</v>
      </c>
      <c r="D128" s="5" t="str">
        <f t="shared" si="19"/>
        <v>N/A</v>
      </c>
      <c r="E128" s="5">
        <v>0.59919832790000005</v>
      </c>
      <c r="F128" s="5" t="str">
        <f t="shared" si="20"/>
        <v>N/A</v>
      </c>
      <c r="G128" s="4">
        <v>1.0180454219999999</v>
      </c>
      <c r="H128" s="5" t="str">
        <f t="shared" si="21"/>
        <v>N/A</v>
      </c>
      <c r="I128" s="6">
        <v>859.3</v>
      </c>
      <c r="J128" s="6">
        <v>69.900000000000006</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3.2559926176</v>
      </c>
      <c r="D130" s="94" t="str">
        <f t="shared" si="19"/>
        <v>N/A</v>
      </c>
      <c r="E130" s="94">
        <v>3.2091132698</v>
      </c>
      <c r="F130" s="94" t="str">
        <f t="shared" si="20"/>
        <v>N/A</v>
      </c>
      <c r="G130" s="98">
        <v>4.6665166084000003</v>
      </c>
      <c r="H130" s="94" t="str">
        <f t="shared" si="21"/>
        <v>N/A</v>
      </c>
      <c r="I130" s="95">
        <v>-1.44</v>
      </c>
      <c r="J130" s="95">
        <v>45.41</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1962781</v>
      </c>
      <c r="D6" s="5" t="str">
        <f>IF($B6="N/A","N/A",IF(C6&gt;15,"No",IF(C6&lt;-15,"No","Yes")))</f>
        <v>N/A</v>
      </c>
      <c r="E6" s="22">
        <v>2218506</v>
      </c>
      <c r="F6" s="5" t="str">
        <f>IF($B6="N/A","N/A",IF(E6&gt;15,"No",IF(E6&lt;-15,"No","Yes")))</f>
        <v>N/A</v>
      </c>
      <c r="G6" s="22">
        <v>1856511</v>
      </c>
      <c r="H6" s="5" t="str">
        <f>IF($B6="N/A","N/A",IF(G6&gt;15,"No",IF(G6&lt;-15,"No","Yes")))</f>
        <v>N/A</v>
      </c>
      <c r="I6" s="6">
        <v>13.03</v>
      </c>
      <c r="J6" s="6">
        <v>-16.3</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18.848602570000001</v>
      </c>
      <c r="D9" s="5" t="str">
        <f t="shared" ref="D9:D17" si="1">IF($B9="N/A","N/A",IF(C9&gt;15,"No",IF(C9&lt;-15,"No","Yes")))</f>
        <v>N/A</v>
      </c>
      <c r="E9" s="23">
        <v>18.442140341000002</v>
      </c>
      <c r="F9" s="5" t="str">
        <f>IF($B9="N/A","N/A",IF(E9&gt;15,"No",IF(E9&lt;-15,"No","Yes")))</f>
        <v>N/A</v>
      </c>
      <c r="G9" s="23">
        <v>19.933629265</v>
      </c>
      <c r="H9" s="5" t="str">
        <f>IF($B9="N/A","N/A",IF(G9&gt;15,"No",IF(G9&lt;-15,"No","Yes")))</f>
        <v>N/A</v>
      </c>
      <c r="I9" s="6">
        <v>-2.16</v>
      </c>
      <c r="J9" s="6">
        <v>8.0869999999999997</v>
      </c>
      <c r="K9" s="85" t="str">
        <f t="shared" si="0"/>
        <v>Yes</v>
      </c>
    </row>
    <row r="10" spans="1:11" x14ac:dyDescent="0.25">
      <c r="A10" s="104" t="s">
        <v>16</v>
      </c>
      <c r="B10" s="21" t="s">
        <v>213</v>
      </c>
      <c r="C10" s="44">
        <v>4.8117441528000002</v>
      </c>
      <c r="D10" s="5" t="str">
        <f t="shared" si="1"/>
        <v>N/A</v>
      </c>
      <c r="E10" s="4">
        <v>4.5096564986000001</v>
      </c>
      <c r="F10" s="5" t="str">
        <f>IF($B10="N/A","N/A",IF(E10&gt;15,"No",IF(E10&lt;-15,"No","Yes")))</f>
        <v>N/A</v>
      </c>
      <c r="G10" s="4">
        <v>5.9805732365999997</v>
      </c>
      <c r="H10" s="5" t="str">
        <f>IF($B10="N/A","N/A",IF(G10&gt;15,"No",IF(G10&lt;-15,"No","Yes")))</f>
        <v>N/A</v>
      </c>
      <c r="I10" s="6">
        <v>-6.28</v>
      </c>
      <c r="J10" s="6">
        <v>32.619999999999997</v>
      </c>
      <c r="K10" s="85" t="str">
        <f t="shared" si="0"/>
        <v>No</v>
      </c>
    </row>
    <row r="11" spans="1:11" x14ac:dyDescent="0.25">
      <c r="A11" s="104" t="s">
        <v>36</v>
      </c>
      <c r="B11" s="21" t="s">
        <v>213</v>
      </c>
      <c r="C11" s="44" t="s">
        <v>1747</v>
      </c>
      <c r="D11" s="5" t="str">
        <f t="shared" si="1"/>
        <v>N/A</v>
      </c>
      <c r="E11" s="4" t="s">
        <v>1747</v>
      </c>
      <c r="F11" s="5" t="str">
        <f>IF($B11="N/A","N/A",IF(E11&gt;15,"No",IF(E11&lt;-15,"No","Yes")))</f>
        <v>N/A</v>
      </c>
      <c r="G11" s="4" t="s">
        <v>1747</v>
      </c>
      <c r="H11" s="5" t="str">
        <f>IF($B11="N/A","N/A",IF(G11&gt;15,"No",IF(G11&lt;-15,"No","Yes")))</f>
        <v>N/A</v>
      </c>
      <c r="I11" s="6" t="s">
        <v>1747</v>
      </c>
      <c r="J11" s="6" t="s">
        <v>1747</v>
      </c>
      <c r="K11" s="85" t="str">
        <f t="shared" si="0"/>
        <v>N/A</v>
      </c>
    </row>
    <row r="12" spans="1:11" x14ac:dyDescent="0.25">
      <c r="A12" s="104"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4.8117441528000002</v>
      </c>
      <c r="D13" s="5" t="str">
        <f t="shared" si="1"/>
        <v>N/A</v>
      </c>
      <c r="E13" s="4">
        <v>4.5096564986000001</v>
      </c>
      <c r="F13" s="5" t="str">
        <f>IF($B13="N/A","N/A",IF(E13&gt;15,"No",IF(E13&lt;-15,"No","Yes")))</f>
        <v>N/A</v>
      </c>
      <c r="G13" s="4">
        <v>5.9805732365999997</v>
      </c>
      <c r="H13" s="5" t="str">
        <f>IF($B13="N/A","N/A",IF(G13&gt;15,"No",IF(G13&lt;-15,"No","Yes")))</f>
        <v>N/A</v>
      </c>
      <c r="I13" s="6">
        <v>-6.28</v>
      </c>
      <c r="J13" s="6">
        <v>32.619999999999997</v>
      </c>
      <c r="K13" s="85" t="str">
        <f t="shared" si="0"/>
        <v>No</v>
      </c>
    </row>
    <row r="14" spans="1:11" x14ac:dyDescent="0.25">
      <c r="A14" s="104" t="s">
        <v>671</v>
      </c>
      <c r="B14" s="21" t="s">
        <v>213</v>
      </c>
      <c r="C14" s="44">
        <v>98.181865424999998</v>
      </c>
      <c r="D14" s="5" t="str">
        <f t="shared" si="1"/>
        <v>N/A</v>
      </c>
      <c r="E14" s="4">
        <v>96.620743869999998</v>
      </c>
      <c r="F14" s="5" t="str">
        <f t="shared" ref="F14:F33" si="2">IF($B14="N/A","N/A",IF(E14&gt;15,"No",IF(E14&lt;-15,"No","Yes")))</f>
        <v>N/A</v>
      </c>
      <c r="G14" s="4">
        <v>17.839269468000001</v>
      </c>
      <c r="H14" s="5" t="str">
        <f t="shared" ref="H14:H33" si="3">IF($B14="N/A","N/A",IF(G14&gt;15,"No",IF(G14&lt;-15,"No","Yes")))</f>
        <v>N/A</v>
      </c>
      <c r="I14" s="6">
        <v>-1.59</v>
      </c>
      <c r="J14" s="6">
        <v>-81.5</v>
      </c>
      <c r="K14" s="85" t="str">
        <f t="shared" ref="K14:K30" si="4">IF(J14="Div by 0", "N/A", IF(J14="N/A","N/A", IF(J14&gt;30, "No", IF(J14&lt;-30, "No", "Yes"))))</f>
        <v>No</v>
      </c>
    </row>
    <row r="15" spans="1:11" x14ac:dyDescent="0.25">
      <c r="A15" s="104" t="s">
        <v>672</v>
      </c>
      <c r="B15" s="21" t="s">
        <v>213</v>
      </c>
      <c r="C15" s="44">
        <v>0</v>
      </c>
      <c r="D15" s="5" t="str">
        <f t="shared" si="1"/>
        <v>N/A</v>
      </c>
      <c r="E15" s="4">
        <v>0</v>
      </c>
      <c r="F15" s="5" t="str">
        <f t="shared" si="2"/>
        <v>N/A</v>
      </c>
      <c r="G15" s="4">
        <v>0</v>
      </c>
      <c r="H15" s="5" t="str">
        <f t="shared" si="3"/>
        <v>N/A</v>
      </c>
      <c r="I15" s="6" t="s">
        <v>1747</v>
      </c>
      <c r="J15" s="6" t="s">
        <v>1747</v>
      </c>
      <c r="K15" s="85" t="str">
        <f t="shared" si="4"/>
        <v>N/A</v>
      </c>
    </row>
    <row r="16" spans="1:11" x14ac:dyDescent="0.25">
      <c r="A16" s="104" t="s">
        <v>379</v>
      </c>
      <c r="B16" s="21" t="s">
        <v>213</v>
      </c>
      <c r="C16" s="44">
        <v>0</v>
      </c>
      <c r="D16" s="5" t="str">
        <f t="shared" si="1"/>
        <v>N/A</v>
      </c>
      <c r="E16" s="4">
        <v>0</v>
      </c>
      <c r="F16" s="5" t="str">
        <f t="shared" si="2"/>
        <v>N/A</v>
      </c>
      <c r="G16" s="4">
        <v>0</v>
      </c>
      <c r="H16" s="5" t="str">
        <f t="shared" si="3"/>
        <v>N/A</v>
      </c>
      <c r="I16" s="6" t="s">
        <v>1747</v>
      </c>
      <c r="J16" s="6" t="s">
        <v>1747</v>
      </c>
      <c r="K16" s="85" t="str">
        <f t="shared" si="4"/>
        <v>N/A</v>
      </c>
    </row>
    <row r="17" spans="1:11" x14ac:dyDescent="0.25">
      <c r="A17" s="104" t="s">
        <v>380</v>
      </c>
      <c r="B17" s="21" t="s">
        <v>213</v>
      </c>
      <c r="C17" s="44">
        <v>0</v>
      </c>
      <c r="D17" s="5" t="str">
        <f t="shared" si="1"/>
        <v>N/A</v>
      </c>
      <c r="E17" s="4">
        <v>6.9416084999999999E-3</v>
      </c>
      <c r="F17" s="5" t="str">
        <f t="shared" si="2"/>
        <v>N/A</v>
      </c>
      <c r="G17" s="4">
        <v>8.5321336600000006E-2</v>
      </c>
      <c r="H17" s="5" t="str">
        <f t="shared" si="3"/>
        <v>N/A</v>
      </c>
      <c r="I17" s="6" t="s">
        <v>1747</v>
      </c>
      <c r="J17" s="6">
        <v>1129</v>
      </c>
      <c r="K17" s="85" t="str">
        <f t="shared" si="4"/>
        <v>No</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85" t="str">
        <f t="shared" si="4"/>
        <v>N/A</v>
      </c>
    </row>
    <row r="19" spans="1:11" x14ac:dyDescent="0.25">
      <c r="A19" s="104" t="s">
        <v>382</v>
      </c>
      <c r="B19" s="21" t="s">
        <v>213</v>
      </c>
      <c r="C19" s="44">
        <v>1.4310307671</v>
      </c>
      <c r="D19" s="5" t="str">
        <f t="shared" si="5"/>
        <v>N/A</v>
      </c>
      <c r="E19" s="4">
        <v>1.5114225519</v>
      </c>
      <c r="F19" s="5" t="str">
        <f t="shared" si="2"/>
        <v>N/A</v>
      </c>
      <c r="G19" s="4">
        <v>15.719756037</v>
      </c>
      <c r="H19" s="5" t="str">
        <f t="shared" si="3"/>
        <v>N/A</v>
      </c>
      <c r="I19" s="6">
        <v>5.6180000000000003</v>
      </c>
      <c r="J19" s="6">
        <v>940.1</v>
      </c>
      <c r="K19" s="85" t="str">
        <f t="shared" si="4"/>
        <v>No</v>
      </c>
    </row>
    <row r="20" spans="1:11" x14ac:dyDescent="0.25">
      <c r="A20" s="104" t="s">
        <v>384</v>
      </c>
      <c r="B20" s="21" t="s">
        <v>213</v>
      </c>
      <c r="C20" s="44">
        <v>0.3737554011</v>
      </c>
      <c r="D20" s="5" t="str">
        <f t="shared" si="5"/>
        <v>N/A</v>
      </c>
      <c r="E20" s="4">
        <v>0.33450439170000001</v>
      </c>
      <c r="F20" s="5" t="str">
        <f t="shared" si="2"/>
        <v>N/A</v>
      </c>
      <c r="G20" s="4">
        <v>5.79581807E-2</v>
      </c>
      <c r="H20" s="5" t="str">
        <f t="shared" si="3"/>
        <v>N/A</v>
      </c>
      <c r="I20" s="6">
        <v>-10.5</v>
      </c>
      <c r="J20" s="6">
        <v>-82.7</v>
      </c>
      <c r="K20" s="85" t="str">
        <f t="shared" si="4"/>
        <v>No</v>
      </c>
    </row>
    <row r="21" spans="1:11" x14ac:dyDescent="0.25">
      <c r="A21" s="104" t="s">
        <v>385</v>
      </c>
      <c r="B21" s="21" t="s">
        <v>213</v>
      </c>
      <c r="C21" s="44">
        <v>0</v>
      </c>
      <c r="D21" s="5" t="str">
        <f t="shared" si="5"/>
        <v>N/A</v>
      </c>
      <c r="E21" s="4">
        <v>0</v>
      </c>
      <c r="F21" s="5" t="str">
        <f t="shared" si="2"/>
        <v>N/A</v>
      </c>
      <c r="G21" s="4">
        <v>17.830543423000002</v>
      </c>
      <c r="H21" s="5" t="str">
        <f t="shared" si="3"/>
        <v>N/A</v>
      </c>
      <c r="I21" s="6" t="s">
        <v>1747</v>
      </c>
      <c r="J21" s="6" t="s">
        <v>1747</v>
      </c>
      <c r="K21" s="85" t="str">
        <f t="shared" si="4"/>
        <v>N/A</v>
      </c>
    </row>
    <row r="22" spans="1:11" x14ac:dyDescent="0.25">
      <c r="A22" s="104" t="s">
        <v>386</v>
      </c>
      <c r="B22" s="21" t="s">
        <v>213</v>
      </c>
      <c r="C22" s="44">
        <v>0</v>
      </c>
      <c r="D22" s="5" t="str">
        <f t="shared" si="5"/>
        <v>N/A</v>
      </c>
      <c r="E22" s="4">
        <v>1.3071859999999999E-3</v>
      </c>
      <c r="F22" s="5" t="str">
        <f t="shared" si="2"/>
        <v>N/A</v>
      </c>
      <c r="G22" s="4">
        <v>2.19767079E-2</v>
      </c>
      <c r="H22" s="5" t="str">
        <f t="shared" si="3"/>
        <v>N/A</v>
      </c>
      <c r="I22" s="6" t="s">
        <v>1747</v>
      </c>
      <c r="J22" s="6">
        <v>1581</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0</v>
      </c>
      <c r="F25" s="5" t="str">
        <f t="shared" si="2"/>
        <v>N/A</v>
      </c>
      <c r="G25" s="4">
        <v>0</v>
      </c>
      <c r="H25" s="5" t="str">
        <f t="shared" si="3"/>
        <v>N/A</v>
      </c>
      <c r="I25" s="6" t="s">
        <v>1747</v>
      </c>
      <c r="J25" s="6" t="s">
        <v>1747</v>
      </c>
      <c r="K25" s="85" t="str">
        <f t="shared" si="4"/>
        <v>N/A</v>
      </c>
    </row>
    <row r="26" spans="1:11" x14ac:dyDescent="0.25">
      <c r="A26" s="104" t="s">
        <v>392</v>
      </c>
      <c r="B26" s="21" t="s">
        <v>213</v>
      </c>
      <c r="C26" s="44">
        <v>0</v>
      </c>
      <c r="D26" s="5" t="str">
        <f t="shared" si="5"/>
        <v>N/A</v>
      </c>
      <c r="E26" s="4">
        <v>0</v>
      </c>
      <c r="F26" s="5" t="str">
        <f t="shared" si="2"/>
        <v>N/A</v>
      </c>
      <c r="G26" s="4">
        <v>0</v>
      </c>
      <c r="H26" s="5" t="str">
        <f t="shared" si="3"/>
        <v>N/A</v>
      </c>
      <c r="I26" s="6" t="s">
        <v>1747</v>
      </c>
      <c r="J26" s="6" t="s">
        <v>1747</v>
      </c>
      <c r="K26" s="85" t="str">
        <f t="shared" si="4"/>
        <v>N/A</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0</v>
      </c>
      <c r="D29" s="5" t="str">
        <f t="shared" si="5"/>
        <v>N/A</v>
      </c>
      <c r="E29" s="4">
        <v>0</v>
      </c>
      <c r="F29" s="5" t="str">
        <f t="shared" si="2"/>
        <v>N/A</v>
      </c>
      <c r="G29" s="4">
        <v>0.99406898210000005</v>
      </c>
      <c r="H29" s="5" t="str">
        <f t="shared" si="3"/>
        <v>N/A</v>
      </c>
      <c r="I29" s="6" t="s">
        <v>1747</v>
      </c>
      <c r="J29" s="6" t="s">
        <v>1747</v>
      </c>
      <c r="K29" s="85" t="str">
        <f t="shared" si="4"/>
        <v>N/A</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99.999954924999997</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99.999953351000002</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27.499756723000001</v>
      </c>
      <c r="D33" s="5" t="str">
        <f t="shared" si="5"/>
        <v>N/A</v>
      </c>
      <c r="E33" s="4">
        <v>28.402505291000001</v>
      </c>
      <c r="F33" s="5" t="str">
        <f t="shared" si="2"/>
        <v>N/A</v>
      </c>
      <c r="G33" s="4">
        <v>30.638654981999998</v>
      </c>
      <c r="H33" s="5" t="str">
        <f t="shared" si="3"/>
        <v>N/A</v>
      </c>
      <c r="I33" s="6">
        <v>3.2829999999999999</v>
      </c>
      <c r="J33" s="6">
        <v>7.8730000000000002</v>
      </c>
      <c r="K33" s="85" t="str">
        <f t="shared" si="6"/>
        <v>Yes</v>
      </c>
    </row>
    <row r="34" spans="1:11" x14ac:dyDescent="0.25">
      <c r="A34" s="104" t="s">
        <v>846</v>
      </c>
      <c r="B34" s="21" t="s">
        <v>268</v>
      </c>
      <c r="C34" s="44">
        <v>9.3193280350999999</v>
      </c>
      <c r="D34" s="5" t="str">
        <f>IF($B34="N/A","N/A",IF(C34&gt;25,"No",IF(C34&lt;5,"No","Yes")))</f>
        <v>Yes</v>
      </c>
      <c r="E34" s="4">
        <v>8.9166803771000005</v>
      </c>
      <c r="F34" s="5" t="str">
        <f>IF($B34="N/A","N/A",IF(E34&gt;25,"No",IF(E34&lt;5,"No","Yes")))</f>
        <v>Yes</v>
      </c>
      <c r="G34" s="4">
        <v>8.5954782922999993</v>
      </c>
      <c r="H34" s="5" t="str">
        <f>IF($B34="N/A","N/A",IF(G34&gt;25,"No",IF(G34&lt;5,"No","Yes")))</f>
        <v>Yes</v>
      </c>
      <c r="I34" s="6">
        <v>-4.32</v>
      </c>
      <c r="J34" s="6">
        <v>-3.6</v>
      </c>
      <c r="K34" s="85" t="str">
        <f t="shared" si="6"/>
        <v>Yes</v>
      </c>
    </row>
    <row r="35" spans="1:11" x14ac:dyDescent="0.25">
      <c r="A35" s="104" t="s">
        <v>847</v>
      </c>
      <c r="B35" s="21" t="s">
        <v>269</v>
      </c>
      <c r="C35" s="44">
        <v>36.023224190999997</v>
      </c>
      <c r="D35" s="5" t="str">
        <f>IF($B35="N/A","N/A",IF(C35&gt;70,"No",IF(C35&lt;40,"No","Yes")))</f>
        <v>No</v>
      </c>
      <c r="E35" s="4">
        <v>35.787298202999999</v>
      </c>
      <c r="F35" s="5" t="str">
        <f>IF($B35="N/A","N/A",IF(E35&gt;70,"No",IF(E35&lt;40,"No","Yes")))</f>
        <v>No</v>
      </c>
      <c r="G35" s="4">
        <v>36.997303004999999</v>
      </c>
      <c r="H35" s="5" t="str">
        <f>IF($B35="N/A","N/A",IF(G35&gt;70,"No",IF(G35&lt;40,"No","Yes")))</f>
        <v>No</v>
      </c>
      <c r="I35" s="6">
        <v>-0.65500000000000003</v>
      </c>
      <c r="J35" s="6">
        <v>3.3809999999999998</v>
      </c>
      <c r="K35" s="85" t="str">
        <f t="shared" si="6"/>
        <v>Yes</v>
      </c>
    </row>
    <row r="36" spans="1:11" x14ac:dyDescent="0.25">
      <c r="A36" s="104" t="s">
        <v>848</v>
      </c>
      <c r="B36" s="21" t="s">
        <v>270</v>
      </c>
      <c r="C36" s="44">
        <v>54.657447773999998</v>
      </c>
      <c r="D36" s="5" t="str">
        <f>IF($B36="N/A","N/A",IF(C36&gt;55,"No",IF(C36&lt;20,"No","Yes")))</f>
        <v>Yes</v>
      </c>
      <c r="E36" s="4">
        <v>55.296021420000002</v>
      </c>
      <c r="F36" s="5" t="str">
        <f>IF($B36="N/A","N/A",IF(E36&gt;55,"No",IF(E36&lt;20,"No","Yes")))</f>
        <v>No</v>
      </c>
      <c r="G36" s="4">
        <v>54.407218702000002</v>
      </c>
      <c r="H36" s="5" t="str">
        <f>IF($B36="N/A","N/A",IF(G36&gt;55,"No",IF(G36&lt;20,"No","Yes")))</f>
        <v>Yes</v>
      </c>
      <c r="I36" s="6">
        <v>1.1679999999999999</v>
      </c>
      <c r="J36" s="6">
        <v>-1.61</v>
      </c>
      <c r="K36" s="85" t="str">
        <f t="shared" si="6"/>
        <v>Yes</v>
      </c>
    </row>
    <row r="37" spans="1:11" x14ac:dyDescent="0.25">
      <c r="A37" s="104" t="s">
        <v>163</v>
      </c>
      <c r="B37" s="21" t="s">
        <v>246</v>
      </c>
      <c r="C37" s="44">
        <v>0</v>
      </c>
      <c r="D37" s="5" t="str">
        <f>IF($B37="N/A","N/A",IF(C37&gt;95,"Yes","No"))</f>
        <v>No</v>
      </c>
      <c r="E37" s="4">
        <v>1.5218800400000001</v>
      </c>
      <c r="F37" s="5" t="str">
        <f>IF($B37="N/A","N/A",IF(E37&gt;95,"Yes","No"))</f>
        <v>No</v>
      </c>
      <c r="G37" s="4">
        <v>81.851602279999994</v>
      </c>
      <c r="H37" s="5" t="str">
        <f>IF($B37="N/A","N/A",IF(G37&gt;95,"Yes","No"))</f>
        <v>No</v>
      </c>
      <c r="I37" s="6" t="s">
        <v>1747</v>
      </c>
      <c r="J37" s="6">
        <v>5278</v>
      </c>
      <c r="K37" s="85" t="str">
        <f t="shared" si="6"/>
        <v>No</v>
      </c>
    </row>
    <row r="38" spans="1:11" x14ac:dyDescent="0.25">
      <c r="A38" s="104" t="s">
        <v>41</v>
      </c>
      <c r="B38" s="21" t="s">
        <v>213</v>
      </c>
      <c r="C38" s="44" t="s">
        <v>1747</v>
      </c>
      <c r="D38" s="5" t="str">
        <f t="shared" ref="D38:D47" si="7">IF($B38="N/A","N/A",IF(C38&gt;15,"No",IF(C38&lt;-15,"No","Yes")))</f>
        <v>N/A</v>
      </c>
      <c r="E38" s="4" t="s">
        <v>1747</v>
      </c>
      <c r="F38" s="5" t="str">
        <f>IF($B38="N/A","N/A",IF(E38&gt;15,"No",IF(E38&lt;-15,"No","Yes")))</f>
        <v>N/A</v>
      </c>
      <c r="G38" s="4" t="s">
        <v>1747</v>
      </c>
      <c r="H38" s="5" t="str">
        <f>IF($B38="N/A","N/A",IF(G38&gt;15,"No",IF(G38&lt;-15,"No","Yes")))</f>
        <v>N/A</v>
      </c>
      <c r="I38" s="6" t="s">
        <v>1747</v>
      </c>
      <c r="J38" s="6" t="s">
        <v>1747</v>
      </c>
      <c r="K38" s="85" t="str">
        <f t="shared" si="6"/>
        <v>N/A</v>
      </c>
    </row>
    <row r="39" spans="1:11" x14ac:dyDescent="0.25">
      <c r="A39" s="104"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0</v>
      </c>
      <c r="D40" s="5" t="str">
        <f>IF($B40="N/A","N/A",IF(C40&gt;100,"No",IF(C40&lt;98,"No","Yes")))</f>
        <v>No</v>
      </c>
      <c r="E40" s="4">
        <v>1.5218800400000001</v>
      </c>
      <c r="F40" s="5" t="str">
        <f>IF($B40="N/A","N/A",IF(E40&gt;100,"No",IF(E40&lt;98,"No","Yes")))</f>
        <v>No</v>
      </c>
      <c r="G40" s="4">
        <v>81.851602279999994</v>
      </c>
      <c r="H40" s="5" t="str">
        <f>IF($B40="N/A","N/A",IF(G40&gt;100,"No",IF(G40&lt;98,"No","Yes")))</f>
        <v>No</v>
      </c>
      <c r="I40" s="6" t="s">
        <v>1747</v>
      </c>
      <c r="J40" s="6">
        <v>5278</v>
      </c>
      <c r="K40" s="85" t="str">
        <f t="shared" si="6"/>
        <v>No</v>
      </c>
    </row>
    <row r="41" spans="1:11" x14ac:dyDescent="0.25">
      <c r="A41" s="104" t="s">
        <v>44</v>
      </c>
      <c r="B41" s="21" t="s">
        <v>213</v>
      </c>
      <c r="C41" s="44" t="s">
        <v>1747</v>
      </c>
      <c r="D41" s="5" t="str">
        <f t="shared" si="7"/>
        <v>N/A</v>
      </c>
      <c r="E41" s="4">
        <v>0</v>
      </c>
      <c r="F41" s="5" t="str">
        <f t="shared" ref="F41:F47" si="8">IF($B41="N/A","N/A",IF(E41&gt;15,"No",IF(E41&lt;-15,"No","Yes")))</f>
        <v>N/A</v>
      </c>
      <c r="G41" s="4">
        <v>69.492374229000006</v>
      </c>
      <c r="H41" s="5" t="str">
        <f t="shared" ref="H41:H47" si="9">IF($B41="N/A","N/A",IF(G41&gt;15,"No",IF(G41&lt;-15,"No","Yes")))</f>
        <v>N/A</v>
      </c>
      <c r="I41" s="6" t="s">
        <v>1747</v>
      </c>
      <c r="J41" s="6" t="s">
        <v>1747</v>
      </c>
      <c r="K41" s="85" t="str">
        <f t="shared" si="6"/>
        <v>N/A</v>
      </c>
    </row>
    <row r="42" spans="1:11" x14ac:dyDescent="0.25">
      <c r="A42" s="104" t="s">
        <v>45</v>
      </c>
      <c r="B42" s="21" t="s">
        <v>213</v>
      </c>
      <c r="C42" s="44" t="s">
        <v>1747</v>
      </c>
      <c r="D42" s="5" t="str">
        <f t="shared" si="7"/>
        <v>N/A</v>
      </c>
      <c r="E42" s="4">
        <v>0</v>
      </c>
      <c r="F42" s="5" t="str">
        <f t="shared" si="8"/>
        <v>N/A</v>
      </c>
      <c r="G42" s="4">
        <v>30.507625771000001</v>
      </c>
      <c r="H42" s="5" t="str">
        <f t="shared" si="9"/>
        <v>N/A</v>
      </c>
      <c r="I42" s="6" t="s">
        <v>1747</v>
      </c>
      <c r="J42" s="6" t="s">
        <v>1747</v>
      </c>
      <c r="K42" s="85" t="str">
        <f t="shared" si="6"/>
        <v>N/A</v>
      </c>
    </row>
    <row r="43" spans="1:11" x14ac:dyDescent="0.25">
      <c r="A43" s="104" t="s">
        <v>50</v>
      </c>
      <c r="B43" s="21" t="s">
        <v>213</v>
      </c>
      <c r="C43" s="44" t="s">
        <v>1747</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81.709268635000001</v>
      </c>
      <c r="D44" s="5" t="str">
        <f t="shared" si="7"/>
        <v>N/A</v>
      </c>
      <c r="E44" s="4">
        <v>80.871180875999997</v>
      </c>
      <c r="F44" s="5" t="str">
        <f t="shared" si="8"/>
        <v>N/A</v>
      </c>
      <c r="G44" s="4">
        <v>96.214942976000003</v>
      </c>
      <c r="H44" s="5" t="str">
        <f t="shared" si="9"/>
        <v>N/A</v>
      </c>
      <c r="I44" s="6">
        <v>-1.03</v>
      </c>
      <c r="J44" s="6">
        <v>18.97</v>
      </c>
      <c r="K44" s="85" t="str">
        <f>IF(J44="Div by 0", "N/A", IF(J44="N/A","N/A", IF(J44&gt;30, "No", IF(J44&lt;-30, "No", "Yes"))))</f>
        <v>Yes</v>
      </c>
    </row>
    <row r="45" spans="1:11" x14ac:dyDescent="0.25">
      <c r="A45" s="104" t="s">
        <v>909</v>
      </c>
      <c r="B45" s="21" t="s">
        <v>213</v>
      </c>
      <c r="C45" s="44">
        <v>0</v>
      </c>
      <c r="D45" s="5" t="str">
        <f t="shared" si="7"/>
        <v>N/A</v>
      </c>
      <c r="E45" s="4">
        <v>1.2621106000000001E-3</v>
      </c>
      <c r="F45" s="5" t="str">
        <f t="shared" si="8"/>
        <v>N/A</v>
      </c>
      <c r="G45" s="4">
        <v>0.3379996133</v>
      </c>
      <c r="H45" s="5" t="str">
        <f t="shared" si="9"/>
        <v>N/A</v>
      </c>
      <c r="I45" s="6" t="s">
        <v>1747</v>
      </c>
      <c r="J45" s="6">
        <v>26681</v>
      </c>
      <c r="K45" s="85" t="str">
        <f>IF(J45="Div by 0", "N/A", IF(J45="N/A","N/A", IF(J45&gt;30, "No", IF(J45&lt;-30, "No", "Yes"))))</f>
        <v>No</v>
      </c>
    </row>
    <row r="46" spans="1:11" x14ac:dyDescent="0.25">
      <c r="A46" s="104" t="s">
        <v>932</v>
      </c>
      <c r="B46" s="21" t="s">
        <v>213</v>
      </c>
      <c r="C46" s="44">
        <v>0</v>
      </c>
      <c r="D46" s="5" t="str">
        <f t="shared" si="7"/>
        <v>N/A</v>
      </c>
      <c r="E46" s="4">
        <v>0</v>
      </c>
      <c r="F46" s="5" t="str">
        <f t="shared" si="8"/>
        <v>N/A</v>
      </c>
      <c r="G46" s="4">
        <v>0</v>
      </c>
      <c r="H46" s="5" t="str">
        <f t="shared" si="9"/>
        <v>N/A</v>
      </c>
      <c r="I46" s="6" t="s">
        <v>1747</v>
      </c>
      <c r="J46" s="6" t="s">
        <v>1747</v>
      </c>
      <c r="K46" s="85" t="str">
        <f>IF(J46="Div by 0", "N/A", IF(J46="N/A","N/A", IF(J46&gt;30, "No", IF(J46&lt;-30, "No", "Yes"))))</f>
        <v>N/A</v>
      </c>
    </row>
    <row r="47" spans="1:11" x14ac:dyDescent="0.25">
      <c r="A47" s="111" t="s">
        <v>920</v>
      </c>
      <c r="B47" s="93" t="s">
        <v>213</v>
      </c>
      <c r="C47" s="110">
        <v>18.290731364999999</v>
      </c>
      <c r="D47" s="94" t="str">
        <f t="shared" si="7"/>
        <v>N/A</v>
      </c>
      <c r="E47" s="98">
        <v>19.127557014000001</v>
      </c>
      <c r="F47" s="94" t="str">
        <f t="shared" si="8"/>
        <v>N/A</v>
      </c>
      <c r="G47" s="98">
        <v>3.4470574103999998</v>
      </c>
      <c r="H47" s="94" t="str">
        <f t="shared" si="9"/>
        <v>N/A</v>
      </c>
      <c r="I47" s="95">
        <v>4.5750000000000002</v>
      </c>
      <c r="J47" s="95">
        <v>-82</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14252024</v>
      </c>
      <c r="D6" s="5" t="str">
        <f t="shared" ref="D6:D15" si="0">IF($B6="N/A","N/A",IF(C6&lt;0,"No","Yes"))</f>
        <v>N/A</v>
      </c>
      <c r="E6" s="43">
        <v>15421751</v>
      </c>
      <c r="F6" s="5" t="str">
        <f t="shared" ref="F6:F15" si="1">IF($B6="N/A","N/A",IF(E6&lt;0,"No","Yes"))</f>
        <v>N/A</v>
      </c>
      <c r="G6" s="43">
        <v>18122726</v>
      </c>
      <c r="H6" s="5" t="str">
        <f t="shared" ref="H6:H15" si="2">IF($B6="N/A","N/A",IF(G6&lt;0,"No","Yes"))</f>
        <v>N/A</v>
      </c>
      <c r="I6" s="6">
        <v>8.2070000000000007</v>
      </c>
      <c r="J6" s="6">
        <v>17.510000000000002</v>
      </c>
      <c r="K6" s="85" t="str">
        <f t="shared" ref="K6:K15" si="3">IF(J6="Div by 0", "N/A", IF(J6="N/A","N/A", IF(J6&gt;30, "No", IF(J6&lt;-30, "No", "Yes"))))</f>
        <v>Yes</v>
      </c>
    </row>
    <row r="7" spans="1:11" x14ac:dyDescent="0.25">
      <c r="A7" s="105" t="s">
        <v>442</v>
      </c>
      <c r="B7" s="3" t="s">
        <v>213</v>
      </c>
      <c r="C7" s="44">
        <v>2.5444175508</v>
      </c>
      <c r="D7" s="5" t="str">
        <f t="shared" si="0"/>
        <v>N/A</v>
      </c>
      <c r="E7" s="44">
        <v>2.3260523399999999</v>
      </c>
      <c r="F7" s="5" t="str">
        <f t="shared" si="1"/>
        <v>N/A</v>
      </c>
      <c r="G7" s="44">
        <v>0.46982998030000001</v>
      </c>
      <c r="H7" s="5" t="str">
        <f t="shared" si="2"/>
        <v>N/A</v>
      </c>
      <c r="I7" s="6">
        <v>-8.58</v>
      </c>
      <c r="J7" s="6">
        <v>-79.8</v>
      </c>
      <c r="K7" s="85" t="str">
        <f t="shared" si="3"/>
        <v>No</v>
      </c>
    </row>
    <row r="8" spans="1:11" x14ac:dyDescent="0.25">
      <c r="A8" s="105" t="s">
        <v>443</v>
      </c>
      <c r="B8" s="3" t="s">
        <v>213</v>
      </c>
      <c r="C8" s="44">
        <v>33.624746913000003</v>
      </c>
      <c r="D8" s="5" t="str">
        <f t="shared" si="0"/>
        <v>N/A</v>
      </c>
      <c r="E8" s="44">
        <v>33.64257405</v>
      </c>
      <c r="F8" s="5" t="str">
        <f t="shared" si="1"/>
        <v>N/A</v>
      </c>
      <c r="G8" s="44">
        <v>7.1649872099999996</v>
      </c>
      <c r="H8" s="5" t="str">
        <f t="shared" si="2"/>
        <v>N/A</v>
      </c>
      <c r="I8" s="6">
        <v>5.2999999999999999E-2</v>
      </c>
      <c r="J8" s="6">
        <v>-78.7</v>
      </c>
      <c r="K8" s="85" t="str">
        <f t="shared" si="3"/>
        <v>No</v>
      </c>
    </row>
    <row r="9" spans="1:11" x14ac:dyDescent="0.25">
      <c r="A9" s="105" t="s">
        <v>444</v>
      </c>
      <c r="B9" s="3" t="s">
        <v>213</v>
      </c>
      <c r="C9" s="44">
        <v>43.063974633000001</v>
      </c>
      <c r="D9" s="5" t="str">
        <f t="shared" si="0"/>
        <v>N/A</v>
      </c>
      <c r="E9" s="44">
        <v>42.573622151999999</v>
      </c>
      <c r="F9" s="5" t="str">
        <f t="shared" si="1"/>
        <v>N/A</v>
      </c>
      <c r="G9" s="44">
        <v>8.1309180528000002</v>
      </c>
      <c r="H9" s="5" t="str">
        <f t="shared" si="2"/>
        <v>N/A</v>
      </c>
      <c r="I9" s="6">
        <v>-1.1399999999999999</v>
      </c>
      <c r="J9" s="6">
        <v>-80.900000000000006</v>
      </c>
      <c r="K9" s="85" t="str">
        <f t="shared" si="3"/>
        <v>No</v>
      </c>
    </row>
    <row r="10" spans="1:11" x14ac:dyDescent="0.25">
      <c r="A10" s="105" t="s">
        <v>445</v>
      </c>
      <c r="B10" s="3" t="s">
        <v>213</v>
      </c>
      <c r="C10" s="44">
        <v>20.310609918000001</v>
      </c>
      <c r="D10" s="5" t="str">
        <f t="shared" si="0"/>
        <v>N/A</v>
      </c>
      <c r="E10" s="44">
        <v>20.959228299999999</v>
      </c>
      <c r="F10" s="5" t="str">
        <f t="shared" si="1"/>
        <v>N/A</v>
      </c>
      <c r="G10" s="44">
        <v>4.7310873650999996</v>
      </c>
      <c r="H10" s="5" t="str">
        <f t="shared" si="2"/>
        <v>N/A</v>
      </c>
      <c r="I10" s="6">
        <v>3.1930000000000001</v>
      </c>
      <c r="J10" s="6">
        <v>-77.400000000000006</v>
      </c>
      <c r="K10" s="85" t="str">
        <f t="shared" si="3"/>
        <v>No</v>
      </c>
    </row>
    <row r="11" spans="1:11" ht="13" x14ac:dyDescent="0.3">
      <c r="A11" s="105" t="s">
        <v>1615</v>
      </c>
      <c r="B11" s="3" t="s">
        <v>213</v>
      </c>
      <c r="C11" s="44">
        <v>99.743453982000005</v>
      </c>
      <c r="D11" s="5" t="str">
        <f t="shared" si="0"/>
        <v>N/A</v>
      </c>
      <c r="E11" s="44">
        <v>98.955390992999995</v>
      </c>
      <c r="F11" s="5" t="str">
        <f t="shared" si="1"/>
        <v>N/A</v>
      </c>
      <c r="G11" s="44">
        <v>95.568078444999998</v>
      </c>
      <c r="H11" s="5" t="str">
        <f t="shared" si="2"/>
        <v>N/A</v>
      </c>
      <c r="I11" s="6">
        <v>-0.79</v>
      </c>
      <c r="J11" s="6">
        <v>-3.42</v>
      </c>
      <c r="K11" s="85" t="str">
        <f t="shared" si="3"/>
        <v>Yes</v>
      </c>
    </row>
    <row r="12" spans="1:11" x14ac:dyDescent="0.25">
      <c r="A12" s="105" t="s">
        <v>16</v>
      </c>
      <c r="B12" s="3" t="s">
        <v>213</v>
      </c>
      <c r="C12" s="44">
        <v>1.3533516362</v>
      </c>
      <c r="D12" s="5" t="str">
        <f t="shared" si="0"/>
        <v>N/A</v>
      </c>
      <c r="E12" s="44">
        <v>1.9341383478</v>
      </c>
      <c r="F12" s="5" t="str">
        <f t="shared" si="1"/>
        <v>N/A</v>
      </c>
      <c r="G12" s="44">
        <v>7.6267223815999996</v>
      </c>
      <c r="H12" s="5" t="str">
        <f t="shared" si="2"/>
        <v>N/A</v>
      </c>
      <c r="I12" s="6">
        <v>42.91</v>
      </c>
      <c r="J12" s="6">
        <v>294.3</v>
      </c>
      <c r="K12" s="85" t="str">
        <f t="shared" si="3"/>
        <v>No</v>
      </c>
    </row>
    <row r="13" spans="1:11" x14ac:dyDescent="0.25">
      <c r="A13" s="105" t="s">
        <v>36</v>
      </c>
      <c r="B13" s="3" t="s">
        <v>213</v>
      </c>
      <c r="C13" s="44">
        <v>15.685831197000001</v>
      </c>
      <c r="D13" s="5" t="str">
        <f t="shared" si="0"/>
        <v>N/A</v>
      </c>
      <c r="E13" s="44">
        <v>18.460088600999999</v>
      </c>
      <c r="F13" s="5" t="str">
        <f t="shared" si="1"/>
        <v>N/A</v>
      </c>
      <c r="G13" s="44">
        <v>27.475612717000001</v>
      </c>
      <c r="H13" s="5" t="str">
        <f t="shared" si="2"/>
        <v>N/A</v>
      </c>
      <c r="I13" s="6">
        <v>17.690000000000001</v>
      </c>
      <c r="J13" s="6">
        <v>48.84</v>
      </c>
      <c r="K13" s="85" t="str">
        <f t="shared" si="3"/>
        <v>No</v>
      </c>
    </row>
    <row r="14" spans="1:11" x14ac:dyDescent="0.25">
      <c r="A14" s="105" t="s">
        <v>37</v>
      </c>
      <c r="B14" s="3" t="s">
        <v>213</v>
      </c>
      <c r="C14" s="44">
        <v>46.731943031999997</v>
      </c>
      <c r="D14" s="5" t="str">
        <f t="shared" si="0"/>
        <v>N/A</v>
      </c>
      <c r="E14" s="44">
        <v>54.151196777000003</v>
      </c>
      <c r="F14" s="5" t="str">
        <f t="shared" si="1"/>
        <v>N/A</v>
      </c>
      <c r="G14" s="44">
        <v>81.024471173999999</v>
      </c>
      <c r="H14" s="5" t="str">
        <f t="shared" si="2"/>
        <v>N/A</v>
      </c>
      <c r="I14" s="6">
        <v>15.88</v>
      </c>
      <c r="J14" s="6">
        <v>49.63</v>
      </c>
      <c r="K14" s="85" t="str">
        <f t="shared" si="3"/>
        <v>No</v>
      </c>
    </row>
    <row r="15" spans="1:11" x14ac:dyDescent="0.25">
      <c r="A15" s="105" t="s">
        <v>38</v>
      </c>
      <c r="B15" s="3" t="s">
        <v>213</v>
      </c>
      <c r="C15" s="44">
        <v>0.66602820630000004</v>
      </c>
      <c r="D15" s="5" t="str">
        <f t="shared" si="0"/>
        <v>N/A</v>
      </c>
      <c r="E15" s="44">
        <v>0.97367040059999999</v>
      </c>
      <c r="F15" s="5" t="str">
        <f t="shared" si="1"/>
        <v>N/A</v>
      </c>
      <c r="G15" s="44">
        <v>4.2183109970999997</v>
      </c>
      <c r="H15" s="5" t="str">
        <f t="shared" si="2"/>
        <v>N/A</v>
      </c>
      <c r="I15" s="6">
        <v>46.19</v>
      </c>
      <c r="J15" s="6">
        <v>333.2</v>
      </c>
      <c r="K15" s="85" t="str">
        <f t="shared" si="3"/>
        <v>No</v>
      </c>
    </row>
    <row r="16" spans="1:11" x14ac:dyDescent="0.25">
      <c r="A16" s="105" t="s">
        <v>376</v>
      </c>
      <c r="B16" s="3" t="s">
        <v>213</v>
      </c>
      <c r="C16" s="4">
        <v>39.460626785000002</v>
      </c>
      <c r="D16" s="5" t="str">
        <f t="shared" ref="D16:D41" si="4">IF($B16="N/A","N/A",IF(C16&lt;0,"No","Yes"))</f>
        <v>N/A</v>
      </c>
      <c r="E16" s="4">
        <v>37.815349243</v>
      </c>
      <c r="F16" s="5" t="str">
        <f t="shared" ref="F16:F41" si="5">IF($B16="N/A","N/A",IF(E16&lt;0,"No","Yes"))</f>
        <v>N/A</v>
      </c>
      <c r="G16" s="4">
        <v>16.169951474000001</v>
      </c>
      <c r="H16" s="5" t="str">
        <f t="shared" ref="H16:H41" si="6">IF($B16="N/A","N/A",IF(G16&lt;0,"No","Yes"))</f>
        <v>N/A</v>
      </c>
      <c r="I16" s="6">
        <v>-4.17</v>
      </c>
      <c r="J16" s="6">
        <v>-57.2</v>
      </c>
      <c r="K16" s="85" t="str">
        <f t="shared" ref="K16:K41" si="7">IF(J16="Div by 0", "N/A", IF(J16="N/A","N/A", IF(J16&gt;30, "No", IF(J16&lt;-30, "No", "Yes"))))</f>
        <v>No</v>
      </c>
    </row>
    <row r="17" spans="1:11" x14ac:dyDescent="0.25">
      <c r="A17" s="105" t="s">
        <v>377</v>
      </c>
      <c r="B17" s="3" t="s">
        <v>213</v>
      </c>
      <c r="C17" s="4">
        <v>0</v>
      </c>
      <c r="D17" s="5" t="str">
        <f t="shared" si="4"/>
        <v>N/A</v>
      </c>
      <c r="E17" s="4">
        <v>1.9323357000000001E-3</v>
      </c>
      <c r="F17" s="5" t="str">
        <f t="shared" si="5"/>
        <v>N/A</v>
      </c>
      <c r="G17" s="4">
        <v>8.9997497999999999E-3</v>
      </c>
      <c r="H17" s="5" t="str">
        <f t="shared" si="6"/>
        <v>N/A</v>
      </c>
      <c r="I17" s="6" t="s">
        <v>1747</v>
      </c>
      <c r="J17" s="6">
        <v>365.7</v>
      </c>
      <c r="K17" s="85" t="str">
        <f t="shared" si="7"/>
        <v>No</v>
      </c>
    </row>
    <row r="18" spans="1:11" x14ac:dyDescent="0.25">
      <c r="A18" s="105" t="s">
        <v>378</v>
      </c>
      <c r="B18" s="3" t="s">
        <v>213</v>
      </c>
      <c r="C18" s="4">
        <v>0.98531969919999995</v>
      </c>
      <c r="D18" s="5" t="str">
        <f t="shared" si="4"/>
        <v>N/A</v>
      </c>
      <c r="E18" s="4">
        <v>0.92878558339999995</v>
      </c>
      <c r="F18" s="5" t="str">
        <f t="shared" si="5"/>
        <v>N/A</v>
      </c>
      <c r="G18" s="4">
        <v>3.4442941999999997E-2</v>
      </c>
      <c r="H18" s="5" t="str">
        <f t="shared" si="6"/>
        <v>N/A</v>
      </c>
      <c r="I18" s="6">
        <v>-5.74</v>
      </c>
      <c r="J18" s="6">
        <v>-96.3</v>
      </c>
      <c r="K18" s="85" t="str">
        <f t="shared" si="7"/>
        <v>No</v>
      </c>
    </row>
    <row r="19" spans="1:11" x14ac:dyDescent="0.25">
      <c r="A19" s="105" t="s">
        <v>379</v>
      </c>
      <c r="B19" s="3" t="s">
        <v>213</v>
      </c>
      <c r="C19" s="4">
        <v>4.4068828398999997</v>
      </c>
      <c r="D19" s="5" t="str">
        <f t="shared" si="4"/>
        <v>N/A</v>
      </c>
      <c r="E19" s="4">
        <v>5.2430233117</v>
      </c>
      <c r="F19" s="5" t="str">
        <f t="shared" si="5"/>
        <v>N/A</v>
      </c>
      <c r="G19" s="4">
        <v>14.567361443999999</v>
      </c>
      <c r="H19" s="5" t="str">
        <f t="shared" si="6"/>
        <v>N/A</v>
      </c>
      <c r="I19" s="6">
        <v>18.97</v>
      </c>
      <c r="J19" s="6">
        <v>177.8</v>
      </c>
      <c r="K19" s="85" t="str">
        <f t="shared" si="7"/>
        <v>No</v>
      </c>
    </row>
    <row r="20" spans="1:11" x14ac:dyDescent="0.25">
      <c r="A20" s="105" t="s">
        <v>380</v>
      </c>
      <c r="B20" s="3" t="s">
        <v>213</v>
      </c>
      <c r="C20" s="4">
        <v>1.524857101</v>
      </c>
      <c r="D20" s="5" t="str">
        <f t="shared" si="4"/>
        <v>N/A</v>
      </c>
      <c r="E20" s="4">
        <v>2.5490944575999999</v>
      </c>
      <c r="F20" s="5" t="str">
        <f t="shared" si="5"/>
        <v>N/A</v>
      </c>
      <c r="G20" s="4">
        <v>5.5179060809999996</v>
      </c>
      <c r="H20" s="5" t="str">
        <f t="shared" si="6"/>
        <v>N/A</v>
      </c>
      <c r="I20" s="6">
        <v>67.17</v>
      </c>
      <c r="J20" s="6">
        <v>116.5</v>
      </c>
      <c r="K20" s="85" t="str">
        <f t="shared" si="7"/>
        <v>No</v>
      </c>
    </row>
    <row r="21" spans="1:11" x14ac:dyDescent="0.25">
      <c r="A21" s="105" t="s">
        <v>381</v>
      </c>
      <c r="B21" s="3" t="s">
        <v>213</v>
      </c>
      <c r="C21" s="4">
        <v>5.5178127700000003E-2</v>
      </c>
      <c r="D21" s="5" t="str">
        <f t="shared" si="4"/>
        <v>N/A</v>
      </c>
      <c r="E21" s="4">
        <v>8.2085361100000004E-2</v>
      </c>
      <c r="F21" s="5" t="str">
        <f t="shared" si="5"/>
        <v>N/A</v>
      </c>
      <c r="G21" s="4">
        <v>2.6607476200000001E-2</v>
      </c>
      <c r="H21" s="5" t="str">
        <f t="shared" si="6"/>
        <v>N/A</v>
      </c>
      <c r="I21" s="6">
        <v>48.76</v>
      </c>
      <c r="J21" s="6">
        <v>-67.599999999999994</v>
      </c>
      <c r="K21" s="85" t="str">
        <f t="shared" si="7"/>
        <v>No</v>
      </c>
    </row>
    <row r="22" spans="1:11" x14ac:dyDescent="0.25">
      <c r="A22" s="105" t="s">
        <v>382</v>
      </c>
      <c r="B22" s="3" t="s">
        <v>213</v>
      </c>
      <c r="C22" s="4">
        <v>25.467975635999998</v>
      </c>
      <c r="D22" s="5" t="str">
        <f t="shared" si="4"/>
        <v>N/A</v>
      </c>
      <c r="E22" s="4">
        <v>24.460309337999998</v>
      </c>
      <c r="F22" s="5" t="str">
        <f t="shared" si="5"/>
        <v>N/A</v>
      </c>
      <c r="G22" s="4">
        <v>27.809602154</v>
      </c>
      <c r="H22" s="5" t="str">
        <f t="shared" si="6"/>
        <v>N/A</v>
      </c>
      <c r="I22" s="6">
        <v>-3.96</v>
      </c>
      <c r="J22" s="6">
        <v>13.69</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1.0171678072000001</v>
      </c>
      <c r="D24" s="5" t="str">
        <f t="shared" si="4"/>
        <v>N/A</v>
      </c>
      <c r="E24" s="4">
        <v>1.0695672624999999</v>
      </c>
      <c r="F24" s="5" t="str">
        <f t="shared" si="5"/>
        <v>N/A</v>
      </c>
      <c r="G24" s="4">
        <v>0.1204289024</v>
      </c>
      <c r="H24" s="5" t="str">
        <f t="shared" si="6"/>
        <v>N/A</v>
      </c>
      <c r="I24" s="6">
        <v>5.1520000000000001</v>
      </c>
      <c r="J24" s="6">
        <v>-88.7</v>
      </c>
      <c r="K24" s="85" t="str">
        <f t="shared" si="7"/>
        <v>No</v>
      </c>
    </row>
    <row r="25" spans="1:11" x14ac:dyDescent="0.25">
      <c r="A25" s="105" t="s">
        <v>385</v>
      </c>
      <c r="B25" s="3" t="s">
        <v>213</v>
      </c>
      <c r="C25" s="4">
        <v>3.6100977658</v>
      </c>
      <c r="D25" s="5" t="str">
        <f t="shared" si="4"/>
        <v>N/A</v>
      </c>
      <c r="E25" s="4">
        <v>3.5785689965</v>
      </c>
      <c r="F25" s="5" t="str">
        <f t="shared" si="5"/>
        <v>N/A</v>
      </c>
      <c r="G25" s="4">
        <v>4.2475563555000004</v>
      </c>
      <c r="H25" s="5" t="str">
        <f t="shared" si="6"/>
        <v>N/A</v>
      </c>
      <c r="I25" s="6">
        <v>-0.873</v>
      </c>
      <c r="J25" s="6">
        <v>18.690000000000001</v>
      </c>
      <c r="K25" s="85" t="str">
        <f t="shared" si="7"/>
        <v>Yes</v>
      </c>
    </row>
    <row r="26" spans="1:11" x14ac:dyDescent="0.25">
      <c r="A26" s="105" t="s">
        <v>386</v>
      </c>
      <c r="B26" s="3" t="s">
        <v>213</v>
      </c>
      <c r="C26" s="4">
        <v>18.426652944000001</v>
      </c>
      <c r="D26" s="5" t="str">
        <f t="shared" si="4"/>
        <v>N/A</v>
      </c>
      <c r="E26" s="4">
        <v>16.857210313</v>
      </c>
      <c r="F26" s="5" t="str">
        <f t="shared" si="5"/>
        <v>N/A</v>
      </c>
      <c r="G26" s="4">
        <v>13.320153933</v>
      </c>
      <c r="H26" s="5" t="str">
        <f t="shared" si="6"/>
        <v>N/A</v>
      </c>
      <c r="I26" s="6">
        <v>-8.52</v>
      </c>
      <c r="J26" s="6">
        <v>-21</v>
      </c>
      <c r="K26" s="85" t="str">
        <f t="shared" si="7"/>
        <v>Yes</v>
      </c>
    </row>
    <row r="27" spans="1:11" x14ac:dyDescent="0.25">
      <c r="A27" s="105" t="s">
        <v>387</v>
      </c>
      <c r="B27" s="3" t="s">
        <v>213</v>
      </c>
      <c r="C27" s="4">
        <v>8.349691E-4</v>
      </c>
      <c r="D27" s="5" t="str">
        <f t="shared" si="4"/>
        <v>N/A</v>
      </c>
      <c r="E27" s="4">
        <v>8.7538700000000004E-4</v>
      </c>
      <c r="F27" s="5" t="str">
        <f t="shared" si="5"/>
        <v>N/A</v>
      </c>
      <c r="G27" s="4">
        <v>2.7589700000000001E-5</v>
      </c>
      <c r="H27" s="5" t="str">
        <f t="shared" si="6"/>
        <v>N/A</v>
      </c>
      <c r="I27" s="6">
        <v>4.8410000000000002</v>
      </c>
      <c r="J27" s="6">
        <v>-96.8</v>
      </c>
      <c r="K27" s="85" t="str">
        <f t="shared" si="7"/>
        <v>No</v>
      </c>
    </row>
    <row r="28" spans="1:11" x14ac:dyDescent="0.25">
      <c r="A28" s="105" t="s">
        <v>388</v>
      </c>
      <c r="B28" s="3" t="s">
        <v>213</v>
      </c>
      <c r="C28" s="4">
        <v>2.1049599999999999E-5</v>
      </c>
      <c r="D28" s="5" t="str">
        <f t="shared" si="4"/>
        <v>N/A</v>
      </c>
      <c r="E28" s="4">
        <v>2.59374E-5</v>
      </c>
      <c r="F28" s="5" t="str">
        <f t="shared" si="5"/>
        <v>N/A</v>
      </c>
      <c r="G28" s="4">
        <v>1.1035900000000001E-5</v>
      </c>
      <c r="H28" s="5" t="str">
        <f t="shared" si="6"/>
        <v>N/A</v>
      </c>
      <c r="I28" s="6">
        <v>23.22</v>
      </c>
      <c r="J28" s="6">
        <v>-57.5</v>
      </c>
      <c r="K28" s="85" t="str">
        <f t="shared" si="7"/>
        <v>No</v>
      </c>
    </row>
    <row r="29" spans="1:11" x14ac:dyDescent="0.25">
      <c r="A29" s="105" t="s">
        <v>389</v>
      </c>
      <c r="B29" s="3" t="s">
        <v>213</v>
      </c>
      <c r="C29" s="4">
        <v>2.0839144999999998E-3</v>
      </c>
      <c r="D29" s="5" t="str">
        <f t="shared" si="4"/>
        <v>N/A</v>
      </c>
      <c r="E29" s="4">
        <v>2.8271757000000002E-3</v>
      </c>
      <c r="F29" s="5" t="str">
        <f t="shared" si="5"/>
        <v>N/A</v>
      </c>
      <c r="G29" s="4">
        <v>2.2071729999999999E-4</v>
      </c>
      <c r="H29" s="5" t="str">
        <f t="shared" si="6"/>
        <v>N/A</v>
      </c>
      <c r="I29" s="6">
        <v>35.67</v>
      </c>
      <c r="J29" s="6">
        <v>-92.2</v>
      </c>
      <c r="K29" s="85" t="str">
        <f t="shared" si="7"/>
        <v>No</v>
      </c>
    </row>
    <row r="30" spans="1:11" x14ac:dyDescent="0.25">
      <c r="A30" s="105" t="s">
        <v>390</v>
      </c>
      <c r="B30" s="3" t="s">
        <v>213</v>
      </c>
      <c r="C30" s="4">
        <v>4.1987018799999998E-2</v>
      </c>
      <c r="D30" s="5" t="str">
        <f t="shared" si="4"/>
        <v>N/A</v>
      </c>
      <c r="E30" s="4">
        <v>4.4054660199999998E-2</v>
      </c>
      <c r="F30" s="5" t="str">
        <f t="shared" si="5"/>
        <v>N/A</v>
      </c>
      <c r="G30" s="4">
        <v>3.8106849900000003E-2</v>
      </c>
      <c r="H30" s="5" t="str">
        <f t="shared" si="6"/>
        <v>N/A</v>
      </c>
      <c r="I30" s="6">
        <v>4.9240000000000004</v>
      </c>
      <c r="J30" s="6">
        <v>-13.5</v>
      </c>
      <c r="K30" s="85" t="str">
        <f t="shared" si="7"/>
        <v>Yes</v>
      </c>
    </row>
    <row r="31" spans="1:11" x14ac:dyDescent="0.25">
      <c r="A31" s="105" t="s">
        <v>391</v>
      </c>
      <c r="B31" s="3" t="s">
        <v>213</v>
      </c>
      <c r="C31" s="4">
        <v>0.5614079797</v>
      </c>
      <c r="D31" s="5" t="str">
        <f t="shared" si="4"/>
        <v>N/A</v>
      </c>
      <c r="E31" s="4">
        <v>2.8343603784</v>
      </c>
      <c r="F31" s="5" t="str">
        <f t="shared" si="5"/>
        <v>N/A</v>
      </c>
      <c r="G31" s="4">
        <v>13.346082703</v>
      </c>
      <c r="H31" s="5" t="str">
        <f t="shared" si="6"/>
        <v>N/A</v>
      </c>
      <c r="I31" s="6">
        <v>404.9</v>
      </c>
      <c r="J31" s="6">
        <v>370.9</v>
      </c>
      <c r="K31" s="85" t="str">
        <f t="shared" si="7"/>
        <v>No</v>
      </c>
    </row>
    <row r="32" spans="1:11" x14ac:dyDescent="0.25">
      <c r="A32" s="105" t="s">
        <v>392</v>
      </c>
      <c r="B32" s="3" t="s">
        <v>213</v>
      </c>
      <c r="C32" s="4">
        <v>6.8993709200000003E-2</v>
      </c>
      <c r="D32" s="5" t="str">
        <f t="shared" si="4"/>
        <v>N/A</v>
      </c>
      <c r="E32" s="4">
        <v>6.77225303E-2</v>
      </c>
      <c r="F32" s="5" t="str">
        <f t="shared" si="5"/>
        <v>N/A</v>
      </c>
      <c r="G32" s="4">
        <v>3.2776526E-3</v>
      </c>
      <c r="H32" s="5" t="str">
        <f t="shared" si="6"/>
        <v>N/A</v>
      </c>
      <c r="I32" s="6">
        <v>-1.84</v>
      </c>
      <c r="J32" s="6">
        <v>-95.2</v>
      </c>
      <c r="K32" s="85" t="str">
        <f t="shared" si="7"/>
        <v>No</v>
      </c>
    </row>
    <row r="33" spans="1:11" x14ac:dyDescent="0.25">
      <c r="A33" s="105" t="s">
        <v>393</v>
      </c>
      <c r="B33" s="3" t="s">
        <v>213</v>
      </c>
      <c r="C33" s="4">
        <v>2.0839144999999998E-3</v>
      </c>
      <c r="D33" s="5" t="str">
        <f t="shared" si="4"/>
        <v>N/A</v>
      </c>
      <c r="E33" s="4">
        <v>5.6413827000000001E-3</v>
      </c>
      <c r="F33" s="5" t="str">
        <f t="shared" si="5"/>
        <v>N/A</v>
      </c>
      <c r="G33" s="4">
        <v>2.2071700000000001E-5</v>
      </c>
      <c r="H33" s="5" t="str">
        <f t="shared" si="6"/>
        <v>N/A</v>
      </c>
      <c r="I33" s="6">
        <v>170.7</v>
      </c>
      <c r="J33" s="6">
        <v>-99.6</v>
      </c>
      <c r="K33" s="85" t="str">
        <f t="shared" si="7"/>
        <v>No</v>
      </c>
    </row>
    <row r="34" spans="1:11" x14ac:dyDescent="0.25">
      <c r="A34" s="105" t="s">
        <v>394</v>
      </c>
      <c r="B34" s="3" t="s">
        <v>213</v>
      </c>
      <c r="C34" s="4">
        <v>2.9609828999999999E-3</v>
      </c>
      <c r="D34" s="5" t="str">
        <f t="shared" si="4"/>
        <v>N/A</v>
      </c>
      <c r="E34" s="4">
        <v>8.1832472000000003E-3</v>
      </c>
      <c r="F34" s="5" t="str">
        <f t="shared" si="5"/>
        <v>N/A</v>
      </c>
      <c r="G34" s="4">
        <v>6.6215200000000005E-4</v>
      </c>
      <c r="H34" s="5" t="str">
        <f t="shared" si="6"/>
        <v>N/A</v>
      </c>
      <c r="I34" s="6">
        <v>176.4</v>
      </c>
      <c r="J34" s="6">
        <v>-91.9</v>
      </c>
      <c r="K34" s="85" t="str">
        <f t="shared" si="7"/>
        <v>No</v>
      </c>
    </row>
    <row r="35" spans="1:11" x14ac:dyDescent="0.25">
      <c r="A35" s="105" t="s">
        <v>395</v>
      </c>
      <c r="B35" s="3" t="s">
        <v>213</v>
      </c>
      <c r="C35" s="4">
        <v>0.81575781800000002</v>
      </c>
      <c r="D35" s="5" t="str">
        <f t="shared" si="4"/>
        <v>N/A</v>
      </c>
      <c r="E35" s="4">
        <v>1.0647104859000001</v>
      </c>
      <c r="F35" s="5" t="str">
        <f t="shared" si="5"/>
        <v>N/A</v>
      </c>
      <c r="G35" s="4">
        <v>0.85801109610000004</v>
      </c>
      <c r="H35" s="5" t="str">
        <f t="shared" si="6"/>
        <v>N/A</v>
      </c>
      <c r="I35" s="6">
        <v>30.52</v>
      </c>
      <c r="J35" s="6">
        <v>-19.399999999999999</v>
      </c>
      <c r="K35" s="85" t="str">
        <f t="shared" si="7"/>
        <v>Yes</v>
      </c>
    </row>
    <row r="36" spans="1:11" x14ac:dyDescent="0.25">
      <c r="A36" s="105" t="s">
        <v>396</v>
      </c>
      <c r="B36" s="3" t="s">
        <v>213</v>
      </c>
      <c r="C36" s="4">
        <v>7.2179221700000004E-2</v>
      </c>
      <c r="D36" s="5" t="str">
        <f t="shared" si="4"/>
        <v>N/A</v>
      </c>
      <c r="E36" s="4">
        <v>7.2456104399999999E-2</v>
      </c>
      <c r="F36" s="5" t="str">
        <f t="shared" si="5"/>
        <v>N/A</v>
      </c>
      <c r="G36" s="4">
        <v>6.9139709000000001E-3</v>
      </c>
      <c r="H36" s="5" t="str">
        <f t="shared" si="6"/>
        <v>N/A</v>
      </c>
      <c r="I36" s="6">
        <v>0.3836</v>
      </c>
      <c r="J36" s="6">
        <v>-90.5</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3.4769307152</v>
      </c>
      <c r="D39" s="5" t="str">
        <f t="shared" si="4"/>
        <v>N/A</v>
      </c>
      <c r="E39" s="4">
        <v>2.3757418985999998</v>
      </c>
      <c r="F39" s="5" t="str">
        <f t="shared" si="5"/>
        <v>N/A</v>
      </c>
      <c r="G39" s="4">
        <v>2.4993149484999999</v>
      </c>
      <c r="H39" s="5" t="str">
        <f t="shared" si="6"/>
        <v>N/A</v>
      </c>
      <c r="I39" s="6">
        <v>-31.7</v>
      </c>
      <c r="J39" s="6">
        <v>5.2009999999999996</v>
      </c>
      <c r="K39" s="85" t="str">
        <f t="shared" si="7"/>
        <v>Yes</v>
      </c>
    </row>
    <row r="40" spans="1:11" x14ac:dyDescent="0.25">
      <c r="A40" s="105" t="s">
        <v>400</v>
      </c>
      <c r="B40" s="3" t="s">
        <v>213</v>
      </c>
      <c r="C40" s="4">
        <v>0</v>
      </c>
      <c r="D40" s="5" t="str">
        <f t="shared" si="4"/>
        <v>N/A</v>
      </c>
      <c r="E40" s="4">
        <v>0</v>
      </c>
      <c r="F40" s="5" t="str">
        <f t="shared" si="5"/>
        <v>N/A</v>
      </c>
      <c r="G40" s="4">
        <v>0</v>
      </c>
      <c r="H40" s="5" t="str">
        <f t="shared" si="6"/>
        <v>N/A</v>
      </c>
      <c r="I40" s="6" t="s">
        <v>1747</v>
      </c>
      <c r="J40" s="6" t="s">
        <v>1747</v>
      </c>
      <c r="K40" s="85" t="str">
        <f t="shared" si="7"/>
        <v>N/A</v>
      </c>
    </row>
    <row r="41" spans="1:11" x14ac:dyDescent="0.25">
      <c r="A41" s="105" t="s">
        <v>401</v>
      </c>
      <c r="B41" s="3" t="s">
        <v>213</v>
      </c>
      <c r="C41" s="4">
        <v>0</v>
      </c>
      <c r="D41" s="5" t="str">
        <f t="shared" si="4"/>
        <v>N/A</v>
      </c>
      <c r="E41" s="4">
        <v>0.93747460969999996</v>
      </c>
      <c r="F41" s="5" t="str">
        <f t="shared" si="5"/>
        <v>N/A</v>
      </c>
      <c r="G41" s="4">
        <v>1.4243387005000001</v>
      </c>
      <c r="H41" s="5" t="str">
        <f t="shared" si="6"/>
        <v>N/A</v>
      </c>
      <c r="I41" s="6" t="s">
        <v>1747</v>
      </c>
      <c r="J41" s="6">
        <v>51.93</v>
      </c>
      <c r="K41" s="85" t="str">
        <f t="shared" si="7"/>
        <v>No</v>
      </c>
    </row>
    <row r="42" spans="1:11" x14ac:dyDescent="0.25">
      <c r="A42" s="105" t="s">
        <v>32</v>
      </c>
      <c r="B42" s="3" t="s">
        <v>213</v>
      </c>
      <c r="C42" s="4">
        <v>98.484032864</v>
      </c>
      <c r="D42" s="5" t="str">
        <f t="shared" ref="D42:D51" si="8">IF($B42="N/A","N/A",IF(C42&lt;0,"No","Yes"))</f>
        <v>N/A</v>
      </c>
      <c r="E42" s="4">
        <v>98.257895618000006</v>
      </c>
      <c r="F42" s="5" t="str">
        <f t="shared" ref="F42:F51" si="9">IF($B42="N/A","N/A",IF(E42&lt;0,"No","Yes"))</f>
        <v>N/A</v>
      </c>
      <c r="G42" s="4">
        <v>98.994290372999998</v>
      </c>
      <c r="H42" s="5" t="str">
        <f t="shared" ref="H42:H51" si="10">IF($B42="N/A","N/A",IF(G42&lt;0,"No","Yes"))</f>
        <v>N/A</v>
      </c>
      <c r="I42" s="6">
        <v>-0.23</v>
      </c>
      <c r="J42" s="6">
        <v>0.74950000000000006</v>
      </c>
      <c r="K42" s="85" t="str">
        <f t="shared" ref="K42:K51" si="11">IF(J42="Div by 0", "N/A", IF(J42="N/A","N/A", IF(J42&gt;30, "No", IF(J42&lt;-30, "No", "Yes"))))</f>
        <v>Yes</v>
      </c>
    </row>
    <row r="43" spans="1:11" x14ac:dyDescent="0.25">
      <c r="A43" s="105" t="s">
        <v>39</v>
      </c>
      <c r="B43" s="3" t="s">
        <v>213</v>
      </c>
      <c r="C43" s="4">
        <v>99.993075017999999</v>
      </c>
      <c r="D43" s="5" t="str">
        <f t="shared" si="8"/>
        <v>N/A</v>
      </c>
      <c r="E43" s="4">
        <v>100</v>
      </c>
      <c r="F43" s="5" t="str">
        <f t="shared" si="9"/>
        <v>N/A</v>
      </c>
      <c r="G43" s="4">
        <v>100</v>
      </c>
      <c r="H43" s="5" t="str">
        <f t="shared" si="10"/>
        <v>N/A</v>
      </c>
      <c r="I43" s="6">
        <v>6.8999999999999999E-3</v>
      </c>
      <c r="J43" s="6">
        <v>0</v>
      </c>
      <c r="K43" s="85" t="str">
        <f t="shared" si="11"/>
        <v>Yes</v>
      </c>
    </row>
    <row r="44" spans="1:11" x14ac:dyDescent="0.25">
      <c r="A44" s="105" t="s">
        <v>40</v>
      </c>
      <c r="B44" s="3" t="s">
        <v>213</v>
      </c>
      <c r="C44" s="4">
        <v>41.848869989000001</v>
      </c>
      <c r="D44" s="5" t="str">
        <f t="shared" si="8"/>
        <v>N/A</v>
      </c>
      <c r="E44" s="4">
        <v>42.698161589000001</v>
      </c>
      <c r="F44" s="5" t="str">
        <f t="shared" si="9"/>
        <v>N/A</v>
      </c>
      <c r="G44" s="4">
        <v>36.781194734000003</v>
      </c>
      <c r="H44" s="5" t="str">
        <f t="shared" si="10"/>
        <v>N/A</v>
      </c>
      <c r="I44" s="6">
        <v>2.0289999999999999</v>
      </c>
      <c r="J44" s="6">
        <v>-13.9</v>
      </c>
      <c r="K44" s="85" t="str">
        <f t="shared" si="11"/>
        <v>Yes</v>
      </c>
    </row>
    <row r="45" spans="1:11" x14ac:dyDescent="0.25">
      <c r="A45" s="105" t="s">
        <v>163</v>
      </c>
      <c r="B45" s="3" t="s">
        <v>213</v>
      </c>
      <c r="C45" s="4">
        <v>92.193157967999994</v>
      </c>
      <c r="D45" s="5" t="str">
        <f t="shared" si="8"/>
        <v>N/A</v>
      </c>
      <c r="E45" s="4">
        <v>93.059620791</v>
      </c>
      <c r="F45" s="5" t="str">
        <f t="shared" si="9"/>
        <v>N/A</v>
      </c>
      <c r="G45" s="4">
        <v>96.547423383999998</v>
      </c>
      <c r="H45" s="5" t="str">
        <f t="shared" si="10"/>
        <v>N/A</v>
      </c>
      <c r="I45" s="6">
        <v>0.93979999999999997</v>
      </c>
      <c r="J45" s="6">
        <v>3.7480000000000002</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96.443567866999999</v>
      </c>
      <c r="D48" s="5" t="str">
        <f t="shared" si="8"/>
        <v>N/A</v>
      </c>
      <c r="E48" s="4">
        <v>96.951322164999993</v>
      </c>
      <c r="F48" s="5" t="str">
        <f t="shared" si="9"/>
        <v>N/A</v>
      </c>
      <c r="G48" s="4">
        <v>99.025856284</v>
      </c>
      <c r="H48" s="5" t="str">
        <f t="shared" si="10"/>
        <v>N/A</v>
      </c>
      <c r="I48" s="6">
        <v>0.52649999999999997</v>
      </c>
      <c r="J48" s="6">
        <v>2.14</v>
      </c>
      <c r="K48" s="85" t="str">
        <f t="shared" si="11"/>
        <v>Yes</v>
      </c>
    </row>
    <row r="49" spans="1:12" x14ac:dyDescent="0.25">
      <c r="A49" s="105" t="s">
        <v>44</v>
      </c>
      <c r="B49" s="3" t="s">
        <v>213</v>
      </c>
      <c r="C49" s="4">
        <v>73.650879252999999</v>
      </c>
      <c r="D49" s="5" t="str">
        <f t="shared" si="8"/>
        <v>N/A</v>
      </c>
      <c r="E49" s="4">
        <v>67.263643473000002</v>
      </c>
      <c r="F49" s="5" t="str">
        <f t="shared" si="9"/>
        <v>N/A</v>
      </c>
      <c r="G49" s="4">
        <v>76.059147198000005</v>
      </c>
      <c r="H49" s="5" t="str">
        <f t="shared" si="10"/>
        <v>N/A</v>
      </c>
      <c r="I49" s="6">
        <v>-8.67</v>
      </c>
      <c r="J49" s="6">
        <v>13.08</v>
      </c>
      <c r="K49" s="85" t="str">
        <f t="shared" si="11"/>
        <v>Yes</v>
      </c>
    </row>
    <row r="50" spans="1:12" x14ac:dyDescent="0.25">
      <c r="A50" s="105" t="s">
        <v>45</v>
      </c>
      <c r="B50" s="3" t="s">
        <v>213</v>
      </c>
      <c r="C50" s="4">
        <v>25.537355574999999</v>
      </c>
      <c r="D50" s="5" t="str">
        <f t="shared" si="8"/>
        <v>N/A</v>
      </c>
      <c r="E50" s="4">
        <v>22.014688021000001</v>
      </c>
      <c r="F50" s="5" t="str">
        <f t="shared" si="9"/>
        <v>N/A</v>
      </c>
      <c r="G50" s="4">
        <v>23.826164733999999</v>
      </c>
      <c r="H50" s="5" t="str">
        <f t="shared" si="10"/>
        <v>N/A</v>
      </c>
      <c r="I50" s="6">
        <v>-13.8</v>
      </c>
      <c r="J50" s="6">
        <v>8.2279999999999998</v>
      </c>
      <c r="K50" s="85" t="str">
        <f t="shared" si="11"/>
        <v>Yes</v>
      </c>
    </row>
    <row r="51" spans="1:12" x14ac:dyDescent="0.25">
      <c r="A51" s="105" t="s">
        <v>50</v>
      </c>
      <c r="B51" s="3" t="s">
        <v>213</v>
      </c>
      <c r="C51" s="4">
        <v>3.7825193E-2</v>
      </c>
      <c r="D51" s="5" t="str">
        <f t="shared" si="8"/>
        <v>N/A</v>
      </c>
      <c r="E51" s="4">
        <v>7.8068913399999995E-2</v>
      </c>
      <c r="F51" s="5" t="str">
        <f t="shared" si="9"/>
        <v>N/A</v>
      </c>
      <c r="G51" s="4">
        <v>1.0516073000000001E-3</v>
      </c>
      <c r="H51" s="5" t="str">
        <f t="shared" si="10"/>
        <v>N/A</v>
      </c>
      <c r="I51" s="6">
        <v>106.4</v>
      </c>
      <c r="J51" s="6">
        <v>-98.7</v>
      </c>
      <c r="K51" s="85" t="str">
        <f t="shared" si="11"/>
        <v>No</v>
      </c>
      <c r="L51" s="29"/>
    </row>
    <row r="52" spans="1:12" s="29" customFormat="1" x14ac:dyDescent="0.25">
      <c r="A52" s="104" t="s">
        <v>893</v>
      </c>
      <c r="B52" s="3" t="s">
        <v>213</v>
      </c>
      <c r="C52" s="4">
        <v>1.6678332800000001E-2</v>
      </c>
      <c r="D52" s="5" t="str">
        <f t="shared" ref="D52:D57" si="12">IF($B52="N/A","N/A",IF(C52&lt;0,"No","Yes"))</f>
        <v>N/A</v>
      </c>
      <c r="E52" s="4">
        <v>5.3041967000000004E-3</v>
      </c>
      <c r="F52" s="5" t="str">
        <f t="shared" ref="F52:F57" si="13">IF($B52="N/A","N/A",IF(E52&lt;0,"No","Yes"))</f>
        <v>N/A</v>
      </c>
      <c r="G52" s="4">
        <v>6.5663410000000005E-4</v>
      </c>
      <c r="H52" s="5" t="str">
        <f t="shared" ref="H52:H57" si="14">IF($B52="N/A","N/A",IF(G52&lt;0,"No","Yes"))</f>
        <v>N/A</v>
      </c>
      <c r="I52" s="6">
        <v>-68.2</v>
      </c>
      <c r="J52" s="6">
        <v>-87.6</v>
      </c>
      <c r="K52" s="85" t="str">
        <f t="shared" ref="K52:K57" si="15">IF(J52="Div by 0", "N/A", IF(J52="N/A","N/A", IF(J52&gt;30, "No", IF(J52&lt;-30, "No", "Yes"))))</f>
        <v>No</v>
      </c>
    </row>
    <row r="53" spans="1:12" s="29" customFormat="1" x14ac:dyDescent="0.25">
      <c r="A53" s="104" t="s">
        <v>894</v>
      </c>
      <c r="B53" s="3" t="s">
        <v>213</v>
      </c>
      <c r="C53" s="4">
        <v>6.0145843099999999E-2</v>
      </c>
      <c r="D53" s="5" t="str">
        <f t="shared" si="12"/>
        <v>N/A</v>
      </c>
      <c r="E53" s="4">
        <v>5.8151632699999997E-2</v>
      </c>
      <c r="F53" s="5" t="str">
        <f t="shared" si="13"/>
        <v>N/A</v>
      </c>
      <c r="G53" s="4">
        <v>3.8404818299999997E-2</v>
      </c>
      <c r="H53" s="5" t="str">
        <f t="shared" si="14"/>
        <v>N/A</v>
      </c>
      <c r="I53" s="6">
        <v>-3.32</v>
      </c>
      <c r="J53" s="6">
        <v>-34</v>
      </c>
      <c r="K53" s="85" t="str">
        <f t="shared" si="15"/>
        <v>No</v>
      </c>
    </row>
    <row r="54" spans="1:12" s="29" customFormat="1" x14ac:dyDescent="0.25">
      <c r="A54" s="104" t="s">
        <v>895</v>
      </c>
      <c r="B54" s="3" t="s">
        <v>213</v>
      </c>
      <c r="C54" s="4">
        <v>0.51399015329999997</v>
      </c>
      <c r="D54" s="5" t="str">
        <f t="shared" si="12"/>
        <v>N/A</v>
      </c>
      <c r="E54" s="4">
        <v>0.49367934940000002</v>
      </c>
      <c r="F54" s="5" t="str">
        <f t="shared" si="13"/>
        <v>N/A</v>
      </c>
      <c r="G54" s="4">
        <v>0.39248510409999998</v>
      </c>
      <c r="H54" s="5" t="str">
        <f t="shared" si="14"/>
        <v>N/A</v>
      </c>
      <c r="I54" s="6">
        <v>-3.95</v>
      </c>
      <c r="J54" s="6">
        <v>-20.5</v>
      </c>
      <c r="K54" s="85" t="str">
        <f t="shared" si="15"/>
        <v>Yes</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9.9365956722999993</v>
      </c>
      <c r="D56" s="5" t="str">
        <f t="shared" si="12"/>
        <v>N/A</v>
      </c>
      <c r="E56" s="4">
        <v>9.5093611613999993</v>
      </c>
      <c r="F56" s="5" t="str">
        <f t="shared" si="13"/>
        <v>N/A</v>
      </c>
      <c r="G56" s="4">
        <v>9.1551513828999997</v>
      </c>
      <c r="H56" s="5" t="str">
        <f t="shared" si="14"/>
        <v>N/A</v>
      </c>
      <c r="I56" s="6">
        <v>-4.3</v>
      </c>
      <c r="J56" s="6">
        <v>-3.72</v>
      </c>
      <c r="K56" s="85" t="str">
        <f t="shared" si="15"/>
        <v>Yes</v>
      </c>
    </row>
    <row r="57" spans="1:12" s="29" customFormat="1" ht="25" x14ac:dyDescent="0.25">
      <c r="A57" s="111" t="s">
        <v>933</v>
      </c>
      <c r="B57" s="113" t="s">
        <v>213</v>
      </c>
      <c r="C57" s="98">
        <v>9.7538146160999997</v>
      </c>
      <c r="D57" s="94" t="str">
        <f t="shared" si="12"/>
        <v>N/A</v>
      </c>
      <c r="E57" s="98">
        <v>8.1640664539000003</v>
      </c>
      <c r="F57" s="94" t="str">
        <f t="shared" si="13"/>
        <v>N/A</v>
      </c>
      <c r="G57" s="98">
        <v>9.0005885427999992</v>
      </c>
      <c r="H57" s="94" t="str">
        <f t="shared" si="14"/>
        <v>N/A</v>
      </c>
      <c r="I57" s="95">
        <v>-16.3</v>
      </c>
      <c r="J57" s="95">
        <v>10.25</v>
      </c>
      <c r="K57" s="96" t="str">
        <f t="shared" si="15"/>
        <v>Yes</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10105963</v>
      </c>
      <c r="D7" s="18" t="str">
        <f>IF($B7="N/A","N/A",IF(C7&gt;15,"No",IF(C7&lt;-15,"No","Yes")))</f>
        <v>N/A</v>
      </c>
      <c r="E7" s="17">
        <v>9975946</v>
      </c>
      <c r="F7" s="18" t="str">
        <f>IF($B7="N/A","N/A",IF(E7&gt;15,"No",IF(E7&lt;-15,"No","Yes")))</f>
        <v>N/A</v>
      </c>
      <c r="G7" s="17">
        <v>9391010</v>
      </c>
      <c r="H7" s="18" t="str">
        <f>IF($B7="N/A","N/A",IF(G7&gt;15,"No",IF(G7&lt;-15,"No","Yes")))</f>
        <v>N/A</v>
      </c>
      <c r="I7" s="19">
        <v>-1.29</v>
      </c>
      <c r="J7" s="19">
        <v>-5.86</v>
      </c>
      <c r="K7" s="86" t="str">
        <f t="shared" ref="K7:K22" si="0">IF(J7="Div by 0", "N/A", IF(J7="N/A","N/A", IF(J7&gt;30, "No", IF(J7&lt;-30, "No", "Yes"))))</f>
        <v>Yes</v>
      </c>
    </row>
    <row r="8" spans="1:11" x14ac:dyDescent="0.25">
      <c r="A8" s="84" t="s">
        <v>362</v>
      </c>
      <c r="B8" s="16" t="s">
        <v>213</v>
      </c>
      <c r="C8" s="20">
        <v>34.940490085</v>
      </c>
      <c r="D8" s="18" t="str">
        <f>IF($B8="N/A","N/A",IF(C8&gt;15,"No",IF(C8&lt;-15,"No","Yes")))</f>
        <v>N/A</v>
      </c>
      <c r="E8" s="20">
        <v>26.318616801000001</v>
      </c>
      <c r="F8" s="18" t="str">
        <f>IF($B8="N/A","N/A",IF(E8&gt;15,"No",IF(E8&lt;-15,"No","Yes")))</f>
        <v>N/A</v>
      </c>
      <c r="G8" s="20">
        <v>23.779529571000001</v>
      </c>
      <c r="H8" s="18" t="str">
        <f>IF($B8="N/A","N/A",IF(G8&gt;15,"No",IF(G8&lt;-15,"No","Yes")))</f>
        <v>N/A</v>
      </c>
      <c r="I8" s="19">
        <v>-24.7</v>
      </c>
      <c r="J8" s="19">
        <v>-9.65</v>
      </c>
      <c r="K8" s="86" t="str">
        <f t="shared" si="0"/>
        <v>Yes</v>
      </c>
    </row>
    <row r="9" spans="1:11" x14ac:dyDescent="0.25">
      <c r="A9" s="84" t="s">
        <v>119</v>
      </c>
      <c r="B9" s="21" t="s">
        <v>213</v>
      </c>
      <c r="C9" s="5">
        <v>65.059509915000007</v>
      </c>
      <c r="D9" s="5" t="str">
        <f>IF($B9="N/A","N/A",IF(C9&gt;15,"No",IF(C9&lt;-15,"No","Yes")))</f>
        <v>N/A</v>
      </c>
      <c r="E9" s="5">
        <v>73.681383198999995</v>
      </c>
      <c r="F9" s="5" t="str">
        <f>IF($B9="N/A","N/A",IF(E9&gt;15,"No",IF(E9&lt;-15,"No","Yes")))</f>
        <v>N/A</v>
      </c>
      <c r="G9" s="5">
        <v>76.220470429000002</v>
      </c>
      <c r="H9" s="5" t="str">
        <f>IF($B9="N/A","N/A",IF(G9&gt;15,"No",IF(G9&lt;-15,"No","Yes")))</f>
        <v>N/A</v>
      </c>
      <c r="I9" s="6">
        <v>13.25</v>
      </c>
      <c r="J9" s="6">
        <v>3.4460000000000002</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100</v>
      </c>
      <c r="D12" s="5" t="str">
        <f t="shared" ref="D12:D13" si="1">IF(OR($B12="N/A",$C12="N/A"),"N/A",IF(C12&gt;100,"No",IF(C12&lt;95,"No","Yes")))</f>
        <v>N/A</v>
      </c>
      <c r="E12" s="5">
        <v>99.914764976000001</v>
      </c>
      <c r="F12" s="5" t="str">
        <f t="shared" ref="F12:F13" si="2">IF(OR($B12="N/A",$E12="N/A"),"N/A",IF(E12&gt;100,"No",IF(E12&lt;95,"No","Yes")))</f>
        <v>N/A</v>
      </c>
      <c r="G12" s="5">
        <v>19.700404962</v>
      </c>
      <c r="H12" s="5" t="str">
        <f t="shared" ref="H12:H13" si="3">IF($B12="N/A","N/A",IF(G12&gt;100,"No",IF(G12&lt;95,"No","Yes")))</f>
        <v>N/A</v>
      </c>
      <c r="I12" s="6">
        <v>-8.5000000000000006E-2</v>
      </c>
      <c r="J12" s="6">
        <v>-80.3</v>
      </c>
      <c r="K12" s="85" t="str">
        <f t="shared" si="0"/>
        <v>No</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3531073</v>
      </c>
      <c r="D14" s="5" t="str">
        <f>IF($B14="N/A","N/A",IF(C14&gt;15,"No",IF(C14&lt;-15,"No","Yes")))</f>
        <v>N/A</v>
      </c>
      <c r="E14" s="22">
        <v>2625531</v>
      </c>
      <c r="F14" s="5" t="str">
        <f>IF($B14="N/A","N/A",IF(E14&gt;15,"No",IF(E14&lt;-15,"No","Yes")))</f>
        <v>N/A</v>
      </c>
      <c r="G14" s="22">
        <v>2233138</v>
      </c>
      <c r="H14" s="5" t="str">
        <f>IF($B14="N/A","N/A",IF(G14&gt;15,"No",IF(G14&lt;-15,"No","Yes")))</f>
        <v>N/A</v>
      </c>
      <c r="I14" s="6">
        <v>-25.6</v>
      </c>
      <c r="J14" s="6">
        <v>-14.9</v>
      </c>
      <c r="K14" s="85" t="str">
        <f t="shared" si="0"/>
        <v>Yes</v>
      </c>
    </row>
    <row r="15" spans="1:11" ht="14.25" customHeight="1" x14ac:dyDescent="0.25">
      <c r="A15" s="84" t="s">
        <v>441</v>
      </c>
      <c r="B15" s="21" t="s">
        <v>213</v>
      </c>
      <c r="C15" s="5">
        <v>0</v>
      </c>
      <c r="D15" s="5" t="str">
        <f>IF($B15="N/A","N/A",IF(C15&gt;15,"No",IF(C15&lt;-15,"No","Yes")))</f>
        <v>N/A</v>
      </c>
      <c r="E15" s="5">
        <v>0</v>
      </c>
      <c r="F15" s="5" t="str">
        <f>IF($B15="N/A","N/A",IF(E15&gt;15,"No",IF(E15&lt;-15,"No","Yes")))</f>
        <v>N/A</v>
      </c>
      <c r="G15" s="5">
        <v>0</v>
      </c>
      <c r="H15" s="5" t="str">
        <f>IF($B15="N/A","N/A",IF(G15&gt;15,"No",IF(G15&lt;-15,"No","Yes")))</f>
        <v>N/A</v>
      </c>
      <c r="I15" s="6" t="s">
        <v>1747</v>
      </c>
      <c r="J15" s="6" t="s">
        <v>1747</v>
      </c>
      <c r="K15" s="85" t="str">
        <f t="shared" si="0"/>
        <v>N/A</v>
      </c>
    </row>
    <row r="16" spans="1:11" ht="12.75" customHeight="1" x14ac:dyDescent="0.25">
      <c r="A16" s="84" t="s">
        <v>857</v>
      </c>
      <c r="B16" s="21" t="s">
        <v>213</v>
      </c>
      <c r="C16" s="23" t="s">
        <v>1747</v>
      </c>
      <c r="D16" s="5" t="str">
        <f>IF($B16="N/A","N/A",IF(C16&gt;15,"No",IF(C16&lt;-15,"No","Yes")))</f>
        <v>N/A</v>
      </c>
      <c r="E16" s="23" t="s">
        <v>1747</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844</v>
      </c>
      <c r="D17" s="5" t="str">
        <f>IF($B17="N/A","N/A",IF(C17&gt;15,"No",IF(C17&lt;-15,"No","Yes")))</f>
        <v>N/A</v>
      </c>
      <c r="E17" s="22">
        <v>750</v>
      </c>
      <c r="F17" s="5" t="str">
        <f>IF($B17="N/A","N/A",IF(E17&gt;15,"No",IF(E17&lt;-15,"No","Yes")))</f>
        <v>N/A</v>
      </c>
      <c r="G17" s="22">
        <v>9732</v>
      </c>
      <c r="H17" s="5" t="str">
        <f>IF($B17="N/A","N/A",IF(G17&gt;15,"No",IF(G17&lt;-15,"No","Yes")))</f>
        <v>N/A</v>
      </c>
      <c r="I17" s="6">
        <v>-11.1</v>
      </c>
      <c r="J17" s="6">
        <v>1198</v>
      </c>
      <c r="K17" s="85" t="str">
        <f t="shared" si="0"/>
        <v>No</v>
      </c>
    </row>
    <row r="18" spans="1:11" x14ac:dyDescent="0.25">
      <c r="A18" s="84" t="s">
        <v>346</v>
      </c>
      <c r="B18" s="21" t="s">
        <v>213</v>
      </c>
      <c r="C18" s="4">
        <v>8.3515049000000008E-3</v>
      </c>
      <c r="D18" s="5" t="str">
        <f>IF($B18="N/A","N/A",IF(C18&gt;15,"No",IF(C18&lt;-15,"No","Yes")))</f>
        <v>N/A</v>
      </c>
      <c r="E18" s="4">
        <v>7.5180840000000004E-3</v>
      </c>
      <c r="F18" s="5" t="str">
        <f>IF($B18="N/A","N/A",IF(E18&gt;15,"No",IF(E18&lt;-15,"No","Yes")))</f>
        <v>N/A</v>
      </c>
      <c r="G18" s="4">
        <v>0.1036310258</v>
      </c>
      <c r="H18" s="5" t="str">
        <f>IF($B18="N/A","N/A",IF(G18&gt;15,"No",IF(G18&lt;-15,"No","Yes")))</f>
        <v>N/A</v>
      </c>
      <c r="I18" s="6">
        <v>-9.98</v>
      </c>
      <c r="J18" s="6">
        <v>1278</v>
      </c>
      <c r="K18" s="85" t="str">
        <f t="shared" si="0"/>
        <v>No</v>
      </c>
    </row>
    <row r="19" spans="1:11" ht="27.75" customHeight="1" x14ac:dyDescent="0.25">
      <c r="A19" s="84" t="s">
        <v>836</v>
      </c>
      <c r="B19" s="21" t="s">
        <v>213</v>
      </c>
      <c r="C19" s="23">
        <v>23.071090046999998</v>
      </c>
      <c r="D19" s="5" t="str">
        <f>IF($B19="N/A","N/A",IF(C19&gt;60,"No",IF(C19&lt;15,"No","Yes")))</f>
        <v>N/A</v>
      </c>
      <c r="E19" s="23">
        <v>26.344000000000001</v>
      </c>
      <c r="F19" s="5" t="str">
        <f>IF($B19="N/A","N/A",IF(E19&gt;60,"No",IF(E19&lt;15,"No","Yes")))</f>
        <v>N/A</v>
      </c>
      <c r="G19" s="23">
        <v>22.981709822999999</v>
      </c>
      <c r="H19" s="5" t="str">
        <f>IF($B19="N/A","N/A",IF(G19&gt;60,"No",IF(G19&lt;15,"No","Yes")))</f>
        <v>N/A</v>
      </c>
      <c r="I19" s="6">
        <v>14.19</v>
      </c>
      <c r="J19" s="6">
        <v>-12.8</v>
      </c>
      <c r="K19" s="85" t="str">
        <f t="shared" si="0"/>
        <v>Yes</v>
      </c>
    </row>
    <row r="20" spans="1:11" x14ac:dyDescent="0.25">
      <c r="A20" s="84" t="s">
        <v>27</v>
      </c>
      <c r="B20" s="21" t="s">
        <v>217</v>
      </c>
      <c r="C20" s="22">
        <v>11</v>
      </c>
      <c r="D20" s="5" t="str">
        <f>IF($B20="N/A","N/A",IF(C20="N/A","N/A",IF(C20=0,"Yes","No")))</f>
        <v>No</v>
      </c>
      <c r="E20" s="22">
        <v>11</v>
      </c>
      <c r="F20" s="5" t="str">
        <f>IF($B20="N/A","N/A",IF(E20="N/A","N/A",IF(E20=0,"Yes","No")))</f>
        <v>No</v>
      </c>
      <c r="G20" s="22">
        <v>0</v>
      </c>
      <c r="H20" s="5" t="str">
        <f>IF($B20="N/A","N/A",IF(G20=0,"Yes","No"))</f>
        <v>Yes</v>
      </c>
      <c r="I20" s="6">
        <v>300</v>
      </c>
      <c r="J20" s="6">
        <v>-100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3531073</v>
      </c>
      <c r="D6" s="5" t="str">
        <f>IF($B6="N/A","N/A",IF(C6&gt;15,"No",IF(C6&lt;-15,"No","Yes")))</f>
        <v>N/A</v>
      </c>
      <c r="E6" s="22">
        <v>2625531</v>
      </c>
      <c r="F6" s="5" t="str">
        <f>IF($B6="N/A","N/A",IF(E6&gt;15,"No",IF(E6&lt;-15,"No","Yes")))</f>
        <v>N/A</v>
      </c>
      <c r="G6" s="22">
        <v>2233138</v>
      </c>
      <c r="H6" s="5" t="str">
        <f>IF($B6="N/A","N/A",IF(G6&gt;15,"No",IF(G6&lt;-15,"No","Yes")))</f>
        <v>N/A</v>
      </c>
      <c r="I6" s="6">
        <v>-25.6</v>
      </c>
      <c r="J6" s="6">
        <v>-14.9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48.829807256999999</v>
      </c>
      <c r="D9" s="5" t="str">
        <f>IF($B9="N/A","N/A",IF(C9&gt;60,"No",IF(C9&lt;15,"No","Yes")))</f>
        <v>Yes</v>
      </c>
      <c r="E9" s="23">
        <v>50.860393574</v>
      </c>
      <c r="F9" s="5" t="str">
        <f>IF($B9="N/A","N/A",IF(E9&gt;60,"No",IF(E9&lt;15,"No","Yes")))</f>
        <v>Yes</v>
      </c>
      <c r="G9" s="23">
        <v>52.278779456999999</v>
      </c>
      <c r="H9" s="5" t="str">
        <f>IF($B9="N/A","N/A",IF(G9&gt;60,"No",IF(G9&lt;15,"No","Yes")))</f>
        <v>Yes</v>
      </c>
      <c r="I9" s="6">
        <v>4.1580000000000004</v>
      </c>
      <c r="J9" s="6">
        <v>2.7890000000000001</v>
      </c>
      <c r="K9" s="85" t="str">
        <f t="shared" si="0"/>
        <v>Yes</v>
      </c>
    </row>
    <row r="10" spans="1:11" x14ac:dyDescent="0.25">
      <c r="A10" s="84" t="s">
        <v>14</v>
      </c>
      <c r="B10" s="21" t="s">
        <v>272</v>
      </c>
      <c r="C10" s="5">
        <v>4.1453971640000002</v>
      </c>
      <c r="D10" s="5" t="str">
        <f>IF($B10="N/A","N/A",IF(C10&gt;15,"No",IF(C10&lt;=0,"No","Yes")))</f>
        <v>Yes</v>
      </c>
      <c r="E10" s="5">
        <v>5.1555666262999997</v>
      </c>
      <c r="F10" s="5" t="str">
        <f>IF($B10="N/A","N/A",IF(E10&gt;15,"No",IF(E10&lt;=0,"No","Yes")))</f>
        <v>Yes</v>
      </c>
      <c r="G10" s="5">
        <v>1.3141597161</v>
      </c>
      <c r="H10" s="5" t="str">
        <f>IF($B10="N/A","N/A",IF(G10&gt;15,"No",IF(G10&lt;=0,"No","Yes")))</f>
        <v>Yes</v>
      </c>
      <c r="I10" s="6">
        <v>24.37</v>
      </c>
      <c r="J10" s="6">
        <v>-74.5</v>
      </c>
      <c r="K10" s="85" t="str">
        <f t="shared" si="0"/>
        <v>No</v>
      </c>
    </row>
    <row r="11" spans="1:11" x14ac:dyDescent="0.25">
      <c r="A11" s="84" t="s">
        <v>872</v>
      </c>
      <c r="B11" s="21" t="s">
        <v>213</v>
      </c>
      <c r="C11" s="23">
        <v>133.01990067</v>
      </c>
      <c r="D11" s="5" t="str">
        <f>IF($B11="N/A","N/A",IF(C11&gt;15,"No",IF(C11&lt;-15,"No","Yes")))</f>
        <v>N/A</v>
      </c>
      <c r="E11" s="23">
        <v>145.89497714000001</v>
      </c>
      <c r="F11" s="5" t="str">
        <f>IF($B11="N/A","N/A",IF(E11&gt;15,"No",IF(E11&lt;-15,"No","Yes")))</f>
        <v>N/A</v>
      </c>
      <c r="G11" s="23">
        <v>162.26970388999999</v>
      </c>
      <c r="H11" s="5" t="str">
        <f>IF($B11="N/A","N/A",IF(G11&gt;15,"No",IF(G11&lt;-15,"No","Yes")))</f>
        <v>N/A</v>
      </c>
      <c r="I11" s="6">
        <v>9.6790000000000003</v>
      </c>
      <c r="J11" s="6">
        <v>11.22</v>
      </c>
      <c r="K11" s="85" t="str">
        <f t="shared" si="0"/>
        <v>Yes</v>
      </c>
    </row>
    <row r="12" spans="1:11" x14ac:dyDescent="0.25">
      <c r="A12" s="84" t="s">
        <v>934</v>
      </c>
      <c r="B12" s="21" t="s">
        <v>213</v>
      </c>
      <c r="C12" s="5">
        <v>1.2341574360000001</v>
      </c>
      <c r="D12" s="5" t="str">
        <f>IF($B12="N/A","N/A",IF(C12&gt;15,"No",IF(C12&lt;-15,"No","Yes")))</f>
        <v>N/A</v>
      </c>
      <c r="E12" s="5">
        <v>1.5952201668999999</v>
      </c>
      <c r="F12" s="5" t="str">
        <f>IF($B12="N/A","N/A",IF(E12&gt;15,"No",IF(E12&lt;-15,"No","Yes")))</f>
        <v>N/A</v>
      </c>
      <c r="G12" s="5">
        <v>0.39330305609999999</v>
      </c>
      <c r="H12" s="5" t="str">
        <f>IF($B12="N/A","N/A",IF(G12&gt;15,"No",IF(G12&lt;-15,"No","Yes")))</f>
        <v>N/A</v>
      </c>
      <c r="I12" s="6">
        <v>29.26</v>
      </c>
      <c r="J12" s="6">
        <v>-75.3</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99.999886720000006</v>
      </c>
      <c r="D15" s="5" t="str">
        <f>IF($B15="N/A","N/A",IF(C15&gt;15,"No",IF(C15&lt;-15,"No","Yes")))</f>
        <v>N/A</v>
      </c>
      <c r="E15" s="5">
        <v>100</v>
      </c>
      <c r="F15" s="5" t="str">
        <f>IF($B15="N/A","N/A",IF(E15&gt;15,"No",IF(E15&lt;-15,"No","Yes")))</f>
        <v>N/A</v>
      </c>
      <c r="G15" s="5">
        <v>100</v>
      </c>
      <c r="H15" s="5" t="str">
        <f>IF($B15="N/A","N/A",IF(G15&gt;15,"No",IF(G15&lt;-15,"No","Yes")))</f>
        <v>N/A</v>
      </c>
      <c r="I15" s="6">
        <v>1E-4</v>
      </c>
      <c r="J15" s="6">
        <v>0</v>
      </c>
      <c r="K15" s="85" t="str">
        <f t="shared" si="0"/>
        <v>Yes</v>
      </c>
    </row>
    <row r="16" spans="1:11" x14ac:dyDescent="0.25">
      <c r="A16" s="84" t="s">
        <v>165</v>
      </c>
      <c r="B16" s="21" t="s">
        <v>275</v>
      </c>
      <c r="C16" s="5">
        <v>0</v>
      </c>
      <c r="D16" s="5" t="str">
        <f>IF($B16="N/A","N/A",IF(C16&gt;98,"Yes","No"))</f>
        <v>No</v>
      </c>
      <c r="E16" s="5">
        <v>0.1642334446</v>
      </c>
      <c r="F16" s="5" t="str">
        <f>IF($B16="N/A","N/A",IF(E16&gt;98,"Yes","No"))</f>
        <v>No</v>
      </c>
      <c r="G16" s="5">
        <v>76.557248141000002</v>
      </c>
      <c r="H16" s="5" t="str">
        <f>IF($B16="N/A","N/A",IF(G16&gt;98,"Yes","No"))</f>
        <v>No</v>
      </c>
      <c r="I16" s="6" t="s">
        <v>1747</v>
      </c>
      <c r="J16" s="6">
        <v>46515</v>
      </c>
      <c r="K16" s="85" t="str">
        <f t="shared" si="0"/>
        <v>No</v>
      </c>
    </row>
    <row r="17" spans="1:11" x14ac:dyDescent="0.25">
      <c r="A17" s="84" t="s">
        <v>21</v>
      </c>
      <c r="B17" s="21" t="s">
        <v>275</v>
      </c>
      <c r="C17" s="5">
        <v>99.946022072999995</v>
      </c>
      <c r="D17" s="5" t="str">
        <f>IF($B17="N/A","N/A",IF(C17&gt;98,"Yes","No"))</f>
        <v>Yes</v>
      </c>
      <c r="E17" s="5">
        <v>99.945649090000003</v>
      </c>
      <c r="F17" s="5" t="str">
        <f>IF($B17="N/A","N/A",IF(E17&gt;98,"Yes","No"))</f>
        <v>Yes</v>
      </c>
      <c r="G17" s="5">
        <v>99.985312148000006</v>
      </c>
      <c r="H17" s="5" t="str">
        <f>IF($B17="N/A","N/A",IF(G17&gt;98,"Yes","No"))</f>
        <v>Yes</v>
      </c>
      <c r="I17" s="6">
        <v>0</v>
      </c>
      <c r="J17" s="6">
        <v>3.9699999999999999E-2</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99.191633818</v>
      </c>
      <c r="D19" s="5" t="str">
        <f>IF($B19="N/A","N/A",IF(C19&gt;100,"No",IF(C19&lt;98,"No","Yes")))</f>
        <v>Yes</v>
      </c>
      <c r="E19" s="5">
        <v>99.619010402000001</v>
      </c>
      <c r="F19" s="5" t="str">
        <f>IF($B19="N/A","N/A",IF(E19&gt;100,"No",IF(E19&lt;98,"No","Yes")))</f>
        <v>Yes</v>
      </c>
      <c r="G19" s="5">
        <v>99.278414499999997</v>
      </c>
      <c r="H19" s="5" t="str">
        <f>IF($B19="N/A","N/A",IF(G19&gt;100,"No",IF(G19&lt;98,"No","Yes")))</f>
        <v>Yes</v>
      </c>
      <c r="I19" s="6">
        <v>0.43090000000000001</v>
      </c>
      <c r="J19" s="6">
        <v>-0.34200000000000003</v>
      </c>
      <c r="K19" s="85" t="str">
        <f>IF(J19="Div by 0", "N/A", IF(J19="N/A","N/A", IF(J19&gt;30, "No", IF(J19&lt;-30, "No", "Yes"))))</f>
        <v>Yes</v>
      </c>
    </row>
    <row r="20" spans="1:11" x14ac:dyDescent="0.25">
      <c r="A20" s="84" t="s">
        <v>674</v>
      </c>
      <c r="B20" s="21" t="s">
        <v>223</v>
      </c>
      <c r="C20" s="5">
        <v>99.998385760000005</v>
      </c>
      <c r="D20" s="5" t="str">
        <f>IF($B20="N/A","N/A",IF(C20&gt;100,"No",IF(C20&lt;98,"No","Yes")))</f>
        <v>Yes</v>
      </c>
      <c r="E20" s="5">
        <v>99.998019447999994</v>
      </c>
      <c r="F20" s="5" t="str">
        <f>IF($B20="N/A","N/A",IF(E20&gt;100,"No",IF(E20&lt;98,"No","Yes")))</f>
        <v>Yes</v>
      </c>
      <c r="G20" s="5">
        <v>99.463445609000004</v>
      </c>
      <c r="H20" s="5" t="str">
        <f>IF($B20="N/A","N/A",IF(G20&gt;100,"No",IF(G20&lt;98,"No","Yes")))</f>
        <v>Yes</v>
      </c>
      <c r="I20" s="6">
        <v>0</v>
      </c>
      <c r="J20" s="6">
        <v>-0.53500000000000003</v>
      </c>
      <c r="K20" s="85" t="str">
        <f>IF(J20="Div by 0", "N/A", IF(J20="N/A","N/A", IF(J20&gt;30, "No", IF(J20&lt;-30, "No", "Yes"))))</f>
        <v>Yes</v>
      </c>
    </row>
    <row r="21" spans="1:11" x14ac:dyDescent="0.25">
      <c r="A21" s="84" t="s">
        <v>675</v>
      </c>
      <c r="B21" s="21" t="s">
        <v>223</v>
      </c>
      <c r="C21" s="5">
        <v>99.998385760000005</v>
      </c>
      <c r="D21" s="5" t="str">
        <f>IF($B21="N/A","N/A",IF(C21&gt;100,"No",IF(C21&lt;98,"No","Yes")))</f>
        <v>Yes</v>
      </c>
      <c r="E21" s="5">
        <v>99.998019447999994</v>
      </c>
      <c r="F21" s="5" t="str">
        <f>IF($B21="N/A","N/A",IF(E21&gt;100,"No",IF(E21&lt;98,"No","Yes")))</f>
        <v>Yes</v>
      </c>
      <c r="G21" s="5">
        <v>99.463445609000004</v>
      </c>
      <c r="H21" s="5" t="str">
        <f>IF($B21="N/A","N/A",IF(G21&gt;100,"No",IF(G21&lt;98,"No","Yes")))</f>
        <v>Yes</v>
      </c>
      <c r="I21" s="6">
        <v>0</v>
      </c>
      <c r="J21" s="6">
        <v>-0.53500000000000003</v>
      </c>
      <c r="K21" s="85" t="str">
        <f>IF(J21="Div by 0", "N/A", IF(J21="N/A","N/A", IF(J21&gt;30, "No", IF(J21&lt;-30, "No", "Yes"))))</f>
        <v>Yes</v>
      </c>
    </row>
    <row r="22" spans="1:11" ht="15" customHeight="1" x14ac:dyDescent="0.25">
      <c r="A22" s="84" t="s">
        <v>1686</v>
      </c>
      <c r="B22" s="21" t="s">
        <v>213</v>
      </c>
      <c r="C22" s="5">
        <v>67.360912674000005</v>
      </c>
      <c r="D22" s="5" t="str">
        <f>IF($B22="N/A","N/A",IF(C22&gt;15,"No",IF(C22&lt;-15,"No","Yes")))</f>
        <v>N/A</v>
      </c>
      <c r="E22" s="5">
        <v>65.841804952999993</v>
      </c>
      <c r="F22" s="5" t="str">
        <f>IF($B22="N/A","N/A",IF(E22&gt;15,"No",IF(E22&lt;-15,"No","Yes")))</f>
        <v>N/A</v>
      </c>
      <c r="G22" s="5">
        <v>64.501880314000005</v>
      </c>
      <c r="H22" s="5" t="str">
        <f>IF($B22="N/A","N/A",IF(G22&gt;15,"No",IF(G22&lt;-15,"No","Yes")))</f>
        <v>N/A</v>
      </c>
      <c r="I22" s="6">
        <v>-2.2599999999999998</v>
      </c>
      <c r="J22" s="6">
        <v>-2.04</v>
      </c>
      <c r="K22" s="85" t="str">
        <f t="shared" ref="K22:K31" si="1">IF(J22="Div by 0", "N/A", IF(J22="N/A","N/A", IF(J22&gt;30, "No", IF(J22&lt;-30, "No", "Yes"))))</f>
        <v>Yes</v>
      </c>
    </row>
    <row r="23" spans="1:11" x14ac:dyDescent="0.25">
      <c r="A23" s="84" t="s">
        <v>935</v>
      </c>
      <c r="B23" s="21" t="s">
        <v>213</v>
      </c>
      <c r="C23" s="5">
        <v>32.506011629</v>
      </c>
      <c r="D23" s="5" t="str">
        <f>IF($B23="N/A","N/A",IF(C23&gt;15,"No",IF(C23&lt;-15,"No","Yes")))</f>
        <v>N/A</v>
      </c>
      <c r="E23" s="5">
        <v>33.967795467000002</v>
      </c>
      <c r="F23" s="5" t="str">
        <f>IF($B23="N/A","N/A",IF(E23&gt;15,"No",IF(E23&lt;-15,"No","Yes")))</f>
        <v>N/A</v>
      </c>
      <c r="G23" s="5">
        <v>34.687735375000003</v>
      </c>
      <c r="H23" s="5" t="str">
        <f>IF($B23="N/A","N/A",IF(G23&gt;15,"No",IF(G23&lt;-15,"No","Yes")))</f>
        <v>N/A</v>
      </c>
      <c r="I23" s="6">
        <v>4.4969999999999999</v>
      </c>
      <c r="J23" s="6">
        <v>2.1190000000000002</v>
      </c>
      <c r="K23" s="85" t="str">
        <f t="shared" si="1"/>
        <v>Yes</v>
      </c>
    </row>
    <row r="24" spans="1:11" ht="25" x14ac:dyDescent="0.25">
      <c r="A24" s="84" t="s">
        <v>936</v>
      </c>
      <c r="B24" s="21" t="s">
        <v>213</v>
      </c>
      <c r="C24" s="5">
        <v>0.1060584134</v>
      </c>
      <c r="D24" s="5" t="str">
        <f>IF($B24="N/A","N/A",IF(C24&gt;15,"No",IF(C24&lt;-15,"No","Yes")))</f>
        <v>N/A</v>
      </c>
      <c r="E24" s="5">
        <v>0.1856386384</v>
      </c>
      <c r="F24" s="5" t="str">
        <f>IF($B24="N/A","N/A",IF(E24&gt;15,"No",IF(E24&lt;-15,"No","Yes")))</f>
        <v>N/A</v>
      </c>
      <c r="G24" s="5">
        <v>0.27866616389999999</v>
      </c>
      <c r="H24" s="5" t="str">
        <f>IF($B24="N/A","N/A",IF(G24&gt;15,"No",IF(G24&lt;-15,"No","Yes")))</f>
        <v>N/A</v>
      </c>
      <c r="I24" s="6">
        <v>75.03</v>
      </c>
      <c r="J24" s="6">
        <v>50.11</v>
      </c>
      <c r="K24" s="85" t="str">
        <f t="shared" si="1"/>
        <v>No</v>
      </c>
    </row>
    <row r="25" spans="1:11" x14ac:dyDescent="0.25">
      <c r="A25" s="84" t="s">
        <v>166</v>
      </c>
      <c r="B25" s="21" t="s">
        <v>213</v>
      </c>
      <c r="C25" s="5">
        <v>99.998385760000005</v>
      </c>
      <c r="D25" s="5" t="str">
        <f t="shared" ref="D25:D27" si="2">IF($B25="N/A","N/A",IF(C25&gt;15,"No",IF(C25&lt;-15,"No","Yes")))</f>
        <v>N/A</v>
      </c>
      <c r="E25" s="5">
        <v>99.998019447999994</v>
      </c>
      <c r="F25" s="5" t="str">
        <f t="shared" ref="F25:F27" si="3">IF($B25="N/A","N/A",IF(E25&gt;15,"No",IF(E25&lt;-15,"No","Yes")))</f>
        <v>N/A</v>
      </c>
      <c r="G25" s="5">
        <v>99.463445609000004</v>
      </c>
      <c r="H25" s="5" t="str">
        <f t="shared" ref="H25:H27" si="4">IF($B25="N/A","N/A",IF(G25&gt;15,"No",IF(G25&lt;-15,"No","Yes")))</f>
        <v>N/A</v>
      </c>
      <c r="I25" s="6">
        <v>0</v>
      </c>
      <c r="J25" s="6">
        <v>-0.53500000000000003</v>
      </c>
      <c r="K25" s="85" t="str">
        <f t="shared" si="1"/>
        <v>Yes</v>
      </c>
    </row>
    <row r="26" spans="1:11" x14ac:dyDescent="0.25">
      <c r="A26" s="84" t="s">
        <v>167</v>
      </c>
      <c r="B26" s="21" t="s">
        <v>213</v>
      </c>
      <c r="C26" s="5">
        <v>99.998385760000005</v>
      </c>
      <c r="D26" s="5" t="str">
        <f t="shared" si="2"/>
        <v>N/A</v>
      </c>
      <c r="E26" s="5">
        <v>99.998019447999994</v>
      </c>
      <c r="F26" s="5" t="str">
        <f t="shared" si="3"/>
        <v>N/A</v>
      </c>
      <c r="G26" s="5">
        <v>99.463445609000004</v>
      </c>
      <c r="H26" s="5" t="str">
        <f t="shared" si="4"/>
        <v>N/A</v>
      </c>
      <c r="I26" s="6">
        <v>0</v>
      </c>
      <c r="J26" s="6">
        <v>-0.53500000000000003</v>
      </c>
      <c r="K26" s="85" t="str">
        <f t="shared" si="1"/>
        <v>Yes</v>
      </c>
    </row>
    <row r="27" spans="1:11" x14ac:dyDescent="0.25">
      <c r="A27" s="84" t="s">
        <v>168</v>
      </c>
      <c r="B27" s="21" t="s">
        <v>213</v>
      </c>
      <c r="C27" s="5">
        <v>99.998385760000005</v>
      </c>
      <c r="D27" s="5" t="str">
        <f t="shared" si="2"/>
        <v>N/A</v>
      </c>
      <c r="E27" s="5">
        <v>99.998019447999994</v>
      </c>
      <c r="F27" s="5" t="str">
        <f t="shared" si="3"/>
        <v>N/A</v>
      </c>
      <c r="G27" s="5">
        <v>99.463445609000004</v>
      </c>
      <c r="H27" s="5" t="str">
        <f t="shared" si="4"/>
        <v>N/A</v>
      </c>
      <c r="I27" s="6">
        <v>0</v>
      </c>
      <c r="J27" s="6">
        <v>-0.53500000000000003</v>
      </c>
      <c r="K27" s="85" t="str">
        <f t="shared" si="1"/>
        <v>Yes</v>
      </c>
    </row>
    <row r="28" spans="1:11" x14ac:dyDescent="0.25">
      <c r="A28" s="84" t="s">
        <v>54</v>
      </c>
      <c r="B28" s="21" t="s">
        <v>213</v>
      </c>
      <c r="C28" s="5">
        <v>27.753490228</v>
      </c>
      <c r="D28" s="5" t="str">
        <f>IF($B28="N/A","N/A",IF(C28&gt;15,"No",IF(C28&lt;-15,"No","Yes")))</f>
        <v>N/A</v>
      </c>
      <c r="E28" s="5">
        <v>33.583073290999998</v>
      </c>
      <c r="F28" s="5" t="str">
        <f>IF($B28="N/A","N/A",IF(E28&gt;15,"No",IF(E28&lt;-15,"No","Yes")))</f>
        <v>N/A</v>
      </c>
      <c r="G28" s="5">
        <v>34.543319758999999</v>
      </c>
      <c r="H28" s="5" t="str">
        <f>IF($B28="N/A","N/A",IF(G28&gt;15,"No",IF(G28&lt;-15,"No","Yes")))</f>
        <v>N/A</v>
      </c>
      <c r="I28" s="6">
        <v>21</v>
      </c>
      <c r="J28" s="6">
        <v>2.859</v>
      </c>
      <c r="K28" s="85" t="str">
        <f t="shared" si="1"/>
        <v>Yes</v>
      </c>
    </row>
    <row r="29" spans="1:11" x14ac:dyDescent="0.25">
      <c r="A29" s="84" t="s">
        <v>55</v>
      </c>
      <c r="B29" s="21" t="s">
        <v>213</v>
      </c>
      <c r="C29" s="5">
        <v>72.244895532000001</v>
      </c>
      <c r="D29" s="5" t="str">
        <f>IF($B29="N/A","N/A",IF(C29&gt;15,"No",IF(C29&lt;-15,"No","Yes")))</f>
        <v>N/A</v>
      </c>
      <c r="E29" s="5">
        <v>66.414946158000006</v>
      </c>
      <c r="F29" s="5" t="str">
        <f>IF($B29="N/A","N/A",IF(E29&gt;15,"No",IF(E29&lt;-15,"No","Yes")))</f>
        <v>N/A</v>
      </c>
      <c r="G29" s="5">
        <v>64.920125850000005</v>
      </c>
      <c r="H29" s="5" t="str">
        <f>IF($B29="N/A","N/A",IF(G29&gt;15,"No",IF(G29&lt;-15,"No","Yes")))</f>
        <v>N/A</v>
      </c>
      <c r="I29" s="6">
        <v>-8.07</v>
      </c>
      <c r="J29" s="6">
        <v>-2.25</v>
      </c>
      <c r="K29" s="85" t="str">
        <f t="shared" si="1"/>
        <v>Yes</v>
      </c>
    </row>
    <row r="30" spans="1:11" x14ac:dyDescent="0.25">
      <c r="A30" s="84" t="s">
        <v>56</v>
      </c>
      <c r="B30" s="21" t="s">
        <v>213</v>
      </c>
      <c r="C30" s="5">
        <v>81.104128971999998</v>
      </c>
      <c r="D30" s="5" t="str">
        <f>IF($B30="N/A","N/A",IF(C30&gt;15,"No",IF(C30&lt;-15,"No","Yes")))</f>
        <v>N/A</v>
      </c>
      <c r="E30" s="5">
        <v>82.549015799000003</v>
      </c>
      <c r="F30" s="5" t="str">
        <f>IF($B30="N/A","N/A",IF(E30&gt;15,"No",IF(E30&lt;-15,"No","Yes")))</f>
        <v>N/A</v>
      </c>
      <c r="G30" s="5">
        <v>83.371381436999997</v>
      </c>
      <c r="H30" s="5" t="str">
        <f>IF($B30="N/A","N/A",IF(G30&gt;15,"No",IF(G30&lt;-15,"No","Yes")))</f>
        <v>N/A</v>
      </c>
      <c r="I30" s="6">
        <v>1.782</v>
      </c>
      <c r="J30" s="6">
        <v>0.99619999999999997</v>
      </c>
      <c r="K30" s="85" t="str">
        <f t="shared" si="1"/>
        <v>Yes</v>
      </c>
    </row>
    <row r="31" spans="1:11" x14ac:dyDescent="0.25">
      <c r="A31" s="92" t="s">
        <v>57</v>
      </c>
      <c r="B31" s="93" t="s">
        <v>213</v>
      </c>
      <c r="C31" s="94">
        <v>12.49815566</v>
      </c>
      <c r="D31" s="94" t="str">
        <f>IF($B31="N/A","N/A",IF(C31&gt;15,"No",IF(C31&lt;-15,"No","Yes")))</f>
        <v>N/A</v>
      </c>
      <c r="E31" s="94">
        <v>13.063376513</v>
      </c>
      <c r="F31" s="94" t="str">
        <f>IF($B31="N/A","N/A",IF(E31&gt;15,"No",IF(E31&lt;-15,"No","Yes")))</f>
        <v>N/A</v>
      </c>
      <c r="G31" s="94">
        <v>12.155675108000001</v>
      </c>
      <c r="H31" s="94" t="str">
        <f>IF($B31="N/A","N/A",IF(G31&gt;15,"No",IF(G31&lt;-15,"No","Yes")))</f>
        <v>N/A</v>
      </c>
      <c r="I31" s="95">
        <v>4.5220000000000002</v>
      </c>
      <c r="J31" s="95">
        <v>-6.95</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6574890</v>
      </c>
      <c r="D6" s="5" t="str">
        <f t="shared" ref="D6:F18" si="0">IF($B6="N/A","N/A",IF(C6&lt;0,"No","Yes"))</f>
        <v>N/A</v>
      </c>
      <c r="E6" s="22">
        <v>7350415</v>
      </c>
      <c r="F6" s="5" t="str">
        <f t="shared" si="0"/>
        <v>N/A</v>
      </c>
      <c r="G6" s="22">
        <v>7157872</v>
      </c>
      <c r="H6" s="5" t="str">
        <f t="shared" ref="H6:H18" si="1">IF($B6="N/A","N/A",IF(G6&lt;0,"No","Yes"))</f>
        <v>N/A</v>
      </c>
      <c r="I6" s="6">
        <v>11.8</v>
      </c>
      <c r="J6" s="6">
        <v>-2.62</v>
      </c>
      <c r="K6" s="85" t="str">
        <f t="shared" ref="K6:K18" si="2">IF(J6="Div by 0", "N/A", IF(J6="N/A","N/A", IF(J6&gt;30, "No", IF(J6&lt;-30, "No", "Yes"))))</f>
        <v>Yes</v>
      </c>
    </row>
    <row r="7" spans="1:11" x14ac:dyDescent="0.25">
      <c r="A7" s="82" t="s">
        <v>442</v>
      </c>
      <c r="B7" s="42" t="s">
        <v>213</v>
      </c>
      <c r="C7" s="5">
        <v>1.7949501817</v>
      </c>
      <c r="D7" s="5" t="str">
        <f t="shared" si="0"/>
        <v>N/A</v>
      </c>
      <c r="E7" s="5">
        <v>1.8200605000000001</v>
      </c>
      <c r="F7" s="5" t="str">
        <f t="shared" si="0"/>
        <v>N/A</v>
      </c>
      <c r="G7" s="5">
        <v>0.44397273380000002</v>
      </c>
      <c r="H7" s="5" t="str">
        <f t="shared" si="1"/>
        <v>N/A</v>
      </c>
      <c r="I7" s="6">
        <v>1.399</v>
      </c>
      <c r="J7" s="6">
        <v>-75.599999999999994</v>
      </c>
      <c r="K7" s="85" t="str">
        <f t="shared" si="2"/>
        <v>No</v>
      </c>
    </row>
    <row r="8" spans="1:11" x14ac:dyDescent="0.25">
      <c r="A8" s="82" t="s">
        <v>443</v>
      </c>
      <c r="B8" s="42" t="s">
        <v>213</v>
      </c>
      <c r="C8" s="5">
        <v>42.828807781999998</v>
      </c>
      <c r="D8" s="5" t="str">
        <f t="shared" si="0"/>
        <v>N/A</v>
      </c>
      <c r="E8" s="5">
        <v>44.41264881</v>
      </c>
      <c r="F8" s="5" t="str">
        <f t="shared" si="0"/>
        <v>N/A</v>
      </c>
      <c r="G8" s="5">
        <v>10.509198823</v>
      </c>
      <c r="H8" s="5" t="str">
        <f t="shared" si="1"/>
        <v>N/A</v>
      </c>
      <c r="I8" s="6">
        <v>3.698</v>
      </c>
      <c r="J8" s="6">
        <v>-76.3</v>
      </c>
      <c r="K8" s="85" t="str">
        <f t="shared" si="2"/>
        <v>No</v>
      </c>
    </row>
    <row r="9" spans="1:11" x14ac:dyDescent="0.25">
      <c r="A9" s="82" t="s">
        <v>444</v>
      </c>
      <c r="B9" s="42" t="s">
        <v>213</v>
      </c>
      <c r="C9" s="5">
        <v>29.46062976</v>
      </c>
      <c r="D9" s="5" t="str">
        <f t="shared" si="0"/>
        <v>N/A</v>
      </c>
      <c r="E9" s="5">
        <v>27.928382275000001</v>
      </c>
      <c r="F9" s="5" t="str">
        <f t="shared" si="0"/>
        <v>N/A</v>
      </c>
      <c r="G9" s="5">
        <v>6.3948056070000003</v>
      </c>
      <c r="H9" s="5" t="str">
        <f t="shared" si="1"/>
        <v>N/A</v>
      </c>
      <c r="I9" s="6">
        <v>-5.2</v>
      </c>
      <c r="J9" s="6">
        <v>-77.099999999999994</v>
      </c>
      <c r="K9" s="85" t="str">
        <f t="shared" si="2"/>
        <v>No</v>
      </c>
    </row>
    <row r="10" spans="1:11" x14ac:dyDescent="0.25">
      <c r="A10" s="82" t="s">
        <v>445</v>
      </c>
      <c r="B10" s="42" t="s">
        <v>213</v>
      </c>
      <c r="C10" s="5">
        <v>25.903764168999999</v>
      </c>
      <c r="D10" s="5" t="str">
        <f t="shared" si="0"/>
        <v>N/A</v>
      </c>
      <c r="E10" s="5">
        <v>25.823752808999998</v>
      </c>
      <c r="F10" s="5" t="str">
        <f t="shared" si="0"/>
        <v>N/A</v>
      </c>
      <c r="G10" s="5">
        <v>6.0054161348999999</v>
      </c>
      <c r="H10" s="5" t="str">
        <f t="shared" si="1"/>
        <v>N/A</v>
      </c>
      <c r="I10" s="6">
        <v>-0.309</v>
      </c>
      <c r="J10" s="6">
        <v>-76.7</v>
      </c>
      <c r="K10" s="85" t="str">
        <f t="shared" si="2"/>
        <v>No</v>
      </c>
    </row>
    <row r="11" spans="1:11" x14ac:dyDescent="0.25">
      <c r="A11" s="108" t="s">
        <v>207</v>
      </c>
      <c r="B11" s="42" t="s">
        <v>213</v>
      </c>
      <c r="C11" s="5">
        <v>99.970432965000001</v>
      </c>
      <c r="D11" s="5" t="str">
        <f t="shared" si="0"/>
        <v>N/A</v>
      </c>
      <c r="E11" s="5">
        <v>99.973702165000006</v>
      </c>
      <c r="F11" s="5" t="str">
        <f t="shared" si="0"/>
        <v>N/A</v>
      </c>
      <c r="G11" s="5">
        <v>99.972561678000005</v>
      </c>
      <c r="H11" s="5" t="str">
        <f t="shared" si="1"/>
        <v>N/A</v>
      </c>
      <c r="I11" s="6">
        <v>3.3E-3</v>
      </c>
      <c r="J11" s="6">
        <v>-1E-3</v>
      </c>
      <c r="K11" s="85" t="str">
        <f t="shared" si="2"/>
        <v>Yes</v>
      </c>
    </row>
    <row r="12" spans="1:11" x14ac:dyDescent="0.25">
      <c r="A12" s="108" t="s">
        <v>934</v>
      </c>
      <c r="B12" s="42" t="s">
        <v>213</v>
      </c>
      <c r="C12" s="5">
        <v>1.6968953093000001</v>
      </c>
      <c r="D12" s="5" t="str">
        <f t="shared" si="0"/>
        <v>N/A</v>
      </c>
      <c r="E12" s="5">
        <v>1.6361797258999999</v>
      </c>
      <c r="F12" s="5" t="str">
        <f t="shared" si="0"/>
        <v>N/A</v>
      </c>
      <c r="G12" s="5">
        <v>0.30981274879999998</v>
      </c>
      <c r="H12" s="5" t="str">
        <f t="shared" si="1"/>
        <v>N/A</v>
      </c>
      <c r="I12" s="6">
        <v>-3.58</v>
      </c>
      <c r="J12" s="6">
        <v>-81.099999999999994</v>
      </c>
      <c r="K12" s="85" t="str">
        <f t="shared" si="2"/>
        <v>No</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99.952455478000005</v>
      </c>
      <c r="D15" s="5" t="str">
        <f t="shared" si="0"/>
        <v>N/A</v>
      </c>
      <c r="E15" s="5">
        <v>99.975865307999996</v>
      </c>
      <c r="F15" s="5" t="str">
        <f t="shared" si="0"/>
        <v>N/A</v>
      </c>
      <c r="G15" s="5">
        <v>99.990458058000002</v>
      </c>
      <c r="H15" s="5" t="str">
        <f t="shared" si="1"/>
        <v>N/A</v>
      </c>
      <c r="I15" s="6">
        <v>2.3400000000000001E-2</v>
      </c>
      <c r="J15" s="6">
        <v>1.46E-2</v>
      </c>
      <c r="K15" s="85" t="str">
        <f t="shared" si="2"/>
        <v>Yes</v>
      </c>
    </row>
    <row r="16" spans="1:11" x14ac:dyDescent="0.25">
      <c r="A16" s="108" t="s">
        <v>165</v>
      </c>
      <c r="B16" s="42" t="s">
        <v>213</v>
      </c>
      <c r="C16" s="5">
        <v>0</v>
      </c>
      <c r="D16" s="5" t="str">
        <f t="shared" si="0"/>
        <v>N/A</v>
      </c>
      <c r="E16" s="5">
        <v>5.70171888E-2</v>
      </c>
      <c r="F16" s="5" t="str">
        <f t="shared" si="0"/>
        <v>N/A</v>
      </c>
      <c r="G16" s="5">
        <v>81.467145543000001</v>
      </c>
      <c r="H16" s="5" t="str">
        <f t="shared" si="1"/>
        <v>N/A</v>
      </c>
      <c r="I16" s="6" t="s">
        <v>1747</v>
      </c>
      <c r="J16" s="6">
        <v>143000</v>
      </c>
      <c r="K16" s="85" t="str">
        <f t="shared" si="2"/>
        <v>No</v>
      </c>
    </row>
    <row r="17" spans="1:11" x14ac:dyDescent="0.25">
      <c r="A17" s="108" t="s">
        <v>21</v>
      </c>
      <c r="B17" s="42" t="s">
        <v>213</v>
      </c>
      <c r="C17" s="5">
        <v>99.868971192000004</v>
      </c>
      <c r="D17" s="5" t="str">
        <f t="shared" si="0"/>
        <v>N/A</v>
      </c>
      <c r="E17" s="5">
        <v>99.838879845999998</v>
      </c>
      <c r="F17" s="5" t="str">
        <f t="shared" si="0"/>
        <v>N/A</v>
      </c>
      <c r="G17" s="5">
        <v>99.980496997000003</v>
      </c>
      <c r="H17" s="5" t="str">
        <f t="shared" si="1"/>
        <v>N/A</v>
      </c>
      <c r="I17" s="6">
        <v>-0.03</v>
      </c>
      <c r="J17" s="6">
        <v>0.14180000000000001</v>
      </c>
      <c r="K17" s="85" t="str">
        <f t="shared" si="2"/>
        <v>Yes</v>
      </c>
    </row>
    <row r="18" spans="1:11" x14ac:dyDescent="0.25">
      <c r="A18" s="108" t="s">
        <v>53</v>
      </c>
      <c r="B18" s="42" t="s">
        <v>213</v>
      </c>
      <c r="C18" s="5">
        <v>99.999908743999995</v>
      </c>
      <c r="D18" s="5" t="str">
        <f t="shared" si="0"/>
        <v>N/A</v>
      </c>
      <c r="E18" s="5">
        <v>100</v>
      </c>
      <c r="F18" s="5" t="str">
        <f t="shared" si="0"/>
        <v>N/A</v>
      </c>
      <c r="G18" s="5">
        <v>99.988809523</v>
      </c>
      <c r="H18" s="5" t="str">
        <f t="shared" si="1"/>
        <v>N/A</v>
      </c>
      <c r="I18" s="6">
        <v>1E-4</v>
      </c>
      <c r="J18" s="6">
        <v>-1.0999999999999999E-2</v>
      </c>
      <c r="K18" s="85" t="str">
        <f t="shared" si="2"/>
        <v>Yes</v>
      </c>
    </row>
    <row r="19" spans="1:11" x14ac:dyDescent="0.25">
      <c r="A19" s="84" t="s">
        <v>673</v>
      </c>
      <c r="B19" s="42" t="s">
        <v>213</v>
      </c>
      <c r="C19" s="5">
        <v>99.637256289000007</v>
      </c>
      <c r="D19" s="5" t="str">
        <f t="shared" ref="D19:D21" si="3">IF($B19="N/A","N/A",IF(C19&lt;0,"No","Yes"))</f>
        <v>N/A</v>
      </c>
      <c r="E19" s="5">
        <v>99.580948831000001</v>
      </c>
      <c r="F19" s="5" t="str">
        <f t="shared" ref="F19:F21" si="4">IF($B19="N/A","N/A",IF(E19&lt;0,"No","Yes"))</f>
        <v>N/A</v>
      </c>
      <c r="G19" s="5">
        <v>99.663601137000001</v>
      </c>
      <c r="H19" s="5" t="str">
        <f t="shared" ref="H19:H21" si="5">IF($B19="N/A","N/A",IF(G19&lt;0,"No","Yes"))</f>
        <v>N/A</v>
      </c>
      <c r="I19" s="6">
        <v>-5.7000000000000002E-2</v>
      </c>
      <c r="J19" s="6">
        <v>8.3000000000000004E-2</v>
      </c>
      <c r="K19" s="85" t="str">
        <f>IF(J19="Div by 0", "N/A", IF(J19="N/A","N/A", IF(J19&gt;30, "No", IF(J19&lt;-30, "No", "Yes"))))</f>
        <v>Yes</v>
      </c>
    </row>
    <row r="20" spans="1:11" x14ac:dyDescent="0.25">
      <c r="A20" s="84" t="s">
        <v>674</v>
      </c>
      <c r="B20" s="42" t="s">
        <v>213</v>
      </c>
      <c r="C20" s="5">
        <v>99.999893533999995</v>
      </c>
      <c r="D20" s="5" t="str">
        <f t="shared" si="3"/>
        <v>N/A</v>
      </c>
      <c r="E20" s="5">
        <v>99.999265347999994</v>
      </c>
      <c r="F20" s="5" t="str">
        <f t="shared" si="4"/>
        <v>N/A</v>
      </c>
      <c r="G20" s="5">
        <v>99.767123525000002</v>
      </c>
      <c r="H20" s="5" t="str">
        <f t="shared" si="5"/>
        <v>N/A</v>
      </c>
      <c r="I20" s="6">
        <v>-1E-3</v>
      </c>
      <c r="J20" s="6">
        <v>-0.23200000000000001</v>
      </c>
      <c r="K20" s="85" t="str">
        <f>IF(J20="Div by 0", "N/A", IF(J20="N/A","N/A", IF(J20&gt;30, "No", IF(J20&lt;-30, "No", "Yes"))))</f>
        <v>Yes</v>
      </c>
    </row>
    <row r="21" spans="1:11" x14ac:dyDescent="0.25">
      <c r="A21" s="84" t="s">
        <v>675</v>
      </c>
      <c r="B21" s="42" t="s">
        <v>213</v>
      </c>
      <c r="C21" s="5">
        <v>99.999893533999995</v>
      </c>
      <c r="D21" s="5" t="str">
        <f t="shared" si="3"/>
        <v>N/A</v>
      </c>
      <c r="E21" s="5">
        <v>99.999265347999994</v>
      </c>
      <c r="F21" s="5" t="str">
        <f t="shared" si="4"/>
        <v>N/A</v>
      </c>
      <c r="G21" s="5">
        <v>99.767123525000002</v>
      </c>
      <c r="H21" s="5" t="str">
        <f t="shared" si="5"/>
        <v>N/A</v>
      </c>
      <c r="I21" s="6">
        <v>-1E-3</v>
      </c>
      <c r="J21" s="6">
        <v>-0.23200000000000001</v>
      </c>
      <c r="K21" s="85" t="str">
        <f>IF(J21="Div by 0", "N/A", IF(J21="N/A","N/A", IF(J21&gt;30, "No", IF(J21&lt;-30, "No", "Yes"))))</f>
        <v>Yes</v>
      </c>
    </row>
    <row r="22" spans="1:11" ht="16.5" customHeight="1" x14ac:dyDescent="0.25">
      <c r="A22" s="84" t="s">
        <v>1686</v>
      </c>
      <c r="B22" s="42" t="s">
        <v>213</v>
      </c>
      <c r="C22" s="5">
        <v>59.634670694</v>
      </c>
      <c r="D22" s="5" t="str">
        <f t="shared" ref="D22:D31" si="6">IF($B22="N/A","N/A",IF(C22&lt;0,"No","Yes"))</f>
        <v>N/A</v>
      </c>
      <c r="E22" s="5">
        <v>57.288030675999998</v>
      </c>
      <c r="F22" s="5" t="str">
        <f t="shared" ref="F22:F31" si="7">IF($B22="N/A","N/A",IF(E22&lt;0,"No","Yes"))</f>
        <v>N/A</v>
      </c>
      <c r="G22" s="5">
        <v>55.978564579</v>
      </c>
      <c r="I22" s="6">
        <v>-3.94</v>
      </c>
      <c r="J22" s="6">
        <v>-2.29</v>
      </c>
      <c r="K22" s="85" t="str">
        <f t="shared" ref="K22:K31" si="8">IF(J22="Div by 0", "N/A", IF(J22="N/A","N/A", IF(J22&gt;30, "No", IF(J22&lt;-30, "No", "Yes"))))</f>
        <v>Yes</v>
      </c>
    </row>
    <row r="23" spans="1:11" x14ac:dyDescent="0.25">
      <c r="A23" s="84" t="s">
        <v>937</v>
      </c>
      <c r="B23" s="42" t="s">
        <v>213</v>
      </c>
      <c r="C23" s="5">
        <v>40.205554769999999</v>
      </c>
      <c r="D23" s="5" t="str">
        <f t="shared" si="6"/>
        <v>N/A</v>
      </c>
      <c r="E23" s="5">
        <v>42.421958488000001</v>
      </c>
      <c r="F23" s="5" t="str">
        <f t="shared" si="7"/>
        <v>N/A</v>
      </c>
      <c r="G23" s="5">
        <v>43.392016509999998</v>
      </c>
      <c r="H23" s="5" t="str">
        <f t="shared" ref="H23:H31" si="9">IF($B23="N/A","N/A",IF(G23&lt;0,"No","Yes"))</f>
        <v>N/A</v>
      </c>
      <c r="I23" s="6">
        <v>5.5129999999999999</v>
      </c>
      <c r="J23" s="6">
        <v>2.2869999999999999</v>
      </c>
      <c r="K23" s="85" t="str">
        <f t="shared" si="8"/>
        <v>Yes</v>
      </c>
    </row>
    <row r="24" spans="1:11" ht="25" x14ac:dyDescent="0.25">
      <c r="A24" s="84" t="s">
        <v>938</v>
      </c>
      <c r="B24" s="42" t="s">
        <v>213</v>
      </c>
      <c r="C24" s="5">
        <v>0.14639028179999999</v>
      </c>
      <c r="D24" s="5" t="str">
        <f t="shared" si="6"/>
        <v>N/A</v>
      </c>
      <c r="E24" s="5">
        <v>0.27880058470000002</v>
      </c>
      <c r="F24" s="5" t="str">
        <f t="shared" si="7"/>
        <v>N/A</v>
      </c>
      <c r="G24" s="5">
        <v>0.3078987721</v>
      </c>
      <c r="H24" s="5" t="str">
        <f t="shared" si="9"/>
        <v>N/A</v>
      </c>
      <c r="I24" s="6">
        <v>90.45</v>
      </c>
      <c r="J24" s="6">
        <v>10.44</v>
      </c>
      <c r="K24" s="85" t="str">
        <f t="shared" si="8"/>
        <v>Yes</v>
      </c>
    </row>
    <row r="25" spans="1:11" x14ac:dyDescent="0.25">
      <c r="A25" s="108" t="s">
        <v>166</v>
      </c>
      <c r="B25" s="42" t="s">
        <v>213</v>
      </c>
      <c r="C25" s="5">
        <v>99.999893533999995</v>
      </c>
      <c r="D25" s="5" t="str">
        <f t="shared" si="6"/>
        <v>N/A</v>
      </c>
      <c r="E25" s="5">
        <v>99.999265347999994</v>
      </c>
      <c r="F25" s="5" t="str">
        <f t="shared" si="7"/>
        <v>N/A</v>
      </c>
      <c r="G25" s="5">
        <v>99.767123525000002</v>
      </c>
      <c r="H25" s="5" t="str">
        <f t="shared" si="9"/>
        <v>N/A</v>
      </c>
      <c r="I25" s="6">
        <v>-1E-3</v>
      </c>
      <c r="J25" s="6">
        <v>-0.23200000000000001</v>
      </c>
      <c r="K25" s="85" t="str">
        <f t="shared" si="8"/>
        <v>Yes</v>
      </c>
    </row>
    <row r="26" spans="1:11" x14ac:dyDescent="0.25">
      <c r="A26" s="108" t="s">
        <v>167</v>
      </c>
      <c r="B26" s="42" t="s">
        <v>213</v>
      </c>
      <c r="C26" s="5">
        <v>99.999893533999995</v>
      </c>
      <c r="D26" s="5" t="str">
        <f t="shared" si="6"/>
        <v>N/A</v>
      </c>
      <c r="E26" s="5">
        <v>99.999265347999994</v>
      </c>
      <c r="F26" s="5" t="str">
        <f t="shared" si="7"/>
        <v>N/A</v>
      </c>
      <c r="G26" s="5">
        <v>99.767123525000002</v>
      </c>
      <c r="H26" s="5" t="str">
        <f t="shared" si="9"/>
        <v>N/A</v>
      </c>
      <c r="I26" s="6">
        <v>-1E-3</v>
      </c>
      <c r="J26" s="6">
        <v>-0.23200000000000001</v>
      </c>
      <c r="K26" s="85" t="str">
        <f t="shared" si="8"/>
        <v>Yes</v>
      </c>
    </row>
    <row r="27" spans="1:11" x14ac:dyDescent="0.25">
      <c r="A27" s="108" t="s">
        <v>168</v>
      </c>
      <c r="B27" s="42" t="s">
        <v>213</v>
      </c>
      <c r="C27" s="5">
        <v>99.999893533999995</v>
      </c>
      <c r="D27" s="5" t="str">
        <f t="shared" si="6"/>
        <v>N/A</v>
      </c>
      <c r="E27" s="5">
        <v>99.999265347999994</v>
      </c>
      <c r="F27" s="5" t="str">
        <f t="shared" si="7"/>
        <v>N/A</v>
      </c>
      <c r="G27" s="5">
        <v>99.767123525000002</v>
      </c>
      <c r="H27" s="5" t="str">
        <f t="shared" si="9"/>
        <v>N/A</v>
      </c>
      <c r="I27" s="6">
        <v>-1E-3</v>
      </c>
      <c r="J27" s="6">
        <v>-0.23200000000000001</v>
      </c>
      <c r="K27" s="85" t="str">
        <f t="shared" si="8"/>
        <v>Yes</v>
      </c>
    </row>
    <row r="28" spans="1:11" x14ac:dyDescent="0.25">
      <c r="A28" s="108" t="s">
        <v>54</v>
      </c>
      <c r="B28" s="42" t="s">
        <v>213</v>
      </c>
      <c r="C28" s="5">
        <v>6.0900182359999997</v>
      </c>
      <c r="D28" s="5" t="str">
        <f t="shared" si="6"/>
        <v>N/A</v>
      </c>
      <c r="E28" s="5">
        <v>6.3641440652999997</v>
      </c>
      <c r="F28" s="5" t="str">
        <f t="shared" si="7"/>
        <v>N/A</v>
      </c>
      <c r="G28" s="5">
        <v>7.4897539379999998</v>
      </c>
      <c r="H28" s="5" t="str">
        <f t="shared" si="9"/>
        <v>N/A</v>
      </c>
      <c r="I28" s="6">
        <v>4.5010000000000003</v>
      </c>
      <c r="J28" s="6">
        <v>17.690000000000001</v>
      </c>
      <c r="K28" s="85" t="str">
        <f t="shared" si="8"/>
        <v>Yes</v>
      </c>
    </row>
    <row r="29" spans="1:11" x14ac:dyDescent="0.25">
      <c r="A29" s="108" t="s">
        <v>55</v>
      </c>
      <c r="B29" s="42" t="s">
        <v>213</v>
      </c>
      <c r="C29" s="5">
        <v>93.909875298000003</v>
      </c>
      <c r="D29" s="5" t="str">
        <f t="shared" si="6"/>
        <v>N/A</v>
      </c>
      <c r="E29" s="5">
        <v>93.635121282</v>
      </c>
      <c r="F29" s="5" t="str">
        <f t="shared" si="7"/>
        <v>N/A</v>
      </c>
      <c r="G29" s="5">
        <v>92.277369586999995</v>
      </c>
      <c r="H29" s="5" t="str">
        <f t="shared" si="9"/>
        <v>N/A</v>
      </c>
      <c r="I29" s="6">
        <v>-0.29299999999999998</v>
      </c>
      <c r="J29" s="6">
        <v>-1.45</v>
      </c>
      <c r="K29" s="85" t="str">
        <f t="shared" si="8"/>
        <v>Yes</v>
      </c>
    </row>
    <row r="30" spans="1:11" x14ac:dyDescent="0.25">
      <c r="A30" s="108" t="s">
        <v>56</v>
      </c>
      <c r="B30" s="42" t="s">
        <v>213</v>
      </c>
      <c r="C30" s="5">
        <v>83.989511612000001</v>
      </c>
      <c r="D30" s="5" t="str">
        <f t="shared" si="6"/>
        <v>N/A</v>
      </c>
      <c r="E30" s="5">
        <v>85.114228244000003</v>
      </c>
      <c r="F30" s="5" t="str">
        <f t="shared" si="7"/>
        <v>N/A</v>
      </c>
      <c r="G30" s="5">
        <v>84.774231783000005</v>
      </c>
      <c r="H30" s="5" t="str">
        <f t="shared" si="9"/>
        <v>N/A</v>
      </c>
      <c r="I30" s="6">
        <v>1.339</v>
      </c>
      <c r="J30" s="6">
        <v>-0.39900000000000002</v>
      </c>
      <c r="K30" s="85" t="str">
        <f t="shared" si="8"/>
        <v>Yes</v>
      </c>
    </row>
    <row r="31" spans="1:11" x14ac:dyDescent="0.25">
      <c r="A31" s="109" t="s">
        <v>57</v>
      </c>
      <c r="B31" s="115" t="s">
        <v>213</v>
      </c>
      <c r="C31" s="94">
        <v>12.578948089000001</v>
      </c>
      <c r="D31" s="94" t="str">
        <f t="shared" si="6"/>
        <v>N/A</v>
      </c>
      <c r="E31" s="94">
        <v>11.840311056999999</v>
      </c>
      <c r="F31" s="94" t="str">
        <f t="shared" si="7"/>
        <v>N/A</v>
      </c>
      <c r="G31" s="94">
        <v>12.711599202</v>
      </c>
      <c r="H31" s="94" t="str">
        <f t="shared" si="9"/>
        <v>N/A</v>
      </c>
      <c r="I31" s="95">
        <v>-5.87</v>
      </c>
      <c r="J31" s="95">
        <v>7.359</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1240099</v>
      </c>
      <c r="D7" s="39" t="str">
        <f>IF($B7="N/A","N/A",IF(C7&gt;10,"No",IF(C7&lt;-10,"No","Yes")))</f>
        <v>N/A</v>
      </c>
      <c r="E7" s="17">
        <v>1283303</v>
      </c>
      <c r="F7" s="39" t="str">
        <f>IF($B7="N/A","N/A",IF(E7&gt;10,"No",IF(E7&lt;-10,"No","Yes")))</f>
        <v>N/A</v>
      </c>
      <c r="G7" s="17">
        <v>1353724</v>
      </c>
      <c r="H7" s="39" t="str">
        <f>IF($B7="N/A","N/A",IF(G7&gt;10,"No",IF(G7&lt;-10,"No","Yes")))</f>
        <v>N/A</v>
      </c>
      <c r="I7" s="40">
        <v>3.484</v>
      </c>
      <c r="J7" s="40">
        <v>5.4870000000000001</v>
      </c>
      <c r="K7" s="41" t="s">
        <v>734</v>
      </c>
      <c r="L7" s="86" t="str">
        <f>IF(J7="Div by 0", "N/A", IF(K7="N/A","N/A", IF(J7&gt;VALUE(MID(K7,1,2)), "No", IF(J7&lt;-1*VALUE(MID(K7,1,2)), "No", "Yes"))))</f>
        <v>Yes</v>
      </c>
    </row>
    <row r="8" spans="1:12" x14ac:dyDescent="0.25">
      <c r="A8" s="84" t="s">
        <v>58</v>
      </c>
      <c r="B8" s="21" t="s">
        <v>213</v>
      </c>
      <c r="C8" s="26">
        <v>6135114899</v>
      </c>
      <c r="D8" s="7" t="str">
        <f>IF($B8="N/A","N/A",IF(C8&gt;10,"No",IF(C8&lt;-10,"No","Yes")))</f>
        <v>N/A</v>
      </c>
      <c r="E8" s="26">
        <v>6407434779</v>
      </c>
      <c r="F8" s="7" t="str">
        <f>IF($B8="N/A","N/A",IF(E8&gt;10,"No",IF(E8&lt;-10,"No","Yes")))</f>
        <v>N/A</v>
      </c>
      <c r="G8" s="26">
        <v>5043125529</v>
      </c>
      <c r="H8" s="7" t="str">
        <f>IF($B8="N/A","N/A",IF(G8&gt;10,"No",IF(G8&lt;-10,"No","Yes")))</f>
        <v>N/A</v>
      </c>
      <c r="I8" s="8">
        <v>4.4390000000000001</v>
      </c>
      <c r="J8" s="8">
        <v>-21.3</v>
      </c>
      <c r="K8" s="25" t="s">
        <v>734</v>
      </c>
      <c r="L8" s="85" t="str">
        <f>IF(J8="Div by 0", "N/A", IF(K8="N/A","N/A", IF(J8&gt;VALUE(MID(K8,1,2)), "No", IF(J8&lt;-1*VALUE(MID(K8,1,2)), "No", "Yes"))))</f>
        <v>Yes</v>
      </c>
    </row>
    <row r="9" spans="1:12" x14ac:dyDescent="0.25">
      <c r="A9" s="116" t="s">
        <v>939</v>
      </c>
      <c r="B9" s="5" t="s">
        <v>213</v>
      </c>
      <c r="C9" s="4">
        <v>14.956628462999999</v>
      </c>
      <c r="D9" s="7" t="str">
        <f>IF($B9="N/A","N/A",IF(C9&gt;10,"No",IF(C9&lt;-10,"No","Yes")))</f>
        <v>N/A</v>
      </c>
      <c r="E9" s="4">
        <v>16.242695607000002</v>
      </c>
      <c r="F9" s="7" t="str">
        <f>IF($B9="N/A","N/A",IF(E9&gt;10,"No",IF(E9&lt;-10,"No","Yes")))</f>
        <v>N/A</v>
      </c>
      <c r="G9" s="4">
        <v>18.396512139999999</v>
      </c>
      <c r="H9" s="7" t="str">
        <f>IF($B9="N/A","N/A",IF(G9&gt;10,"No",IF(G9&lt;-10,"No","Yes")))</f>
        <v>N/A</v>
      </c>
      <c r="I9" s="8">
        <v>8.5990000000000002</v>
      </c>
      <c r="J9" s="8">
        <v>13.26</v>
      </c>
      <c r="K9" s="5" t="s">
        <v>213</v>
      </c>
      <c r="L9" s="85" t="str">
        <f>IF(J9="Div by 0", "N/A", IF(K9="N/A","N/A", IF(J9&gt;VALUE(MID(K9,1,2)), "No", IF(J9&lt;-1*VALUE(MID(K9,1,2)), "No", "Yes"))))</f>
        <v>N/A</v>
      </c>
    </row>
    <row r="10" spans="1:12" x14ac:dyDescent="0.25">
      <c r="A10" s="116" t="s">
        <v>940</v>
      </c>
      <c r="B10" s="5" t="s">
        <v>213</v>
      </c>
      <c r="C10" s="4">
        <v>17.034365805</v>
      </c>
      <c r="D10" s="7" t="str">
        <f t="shared" ref="D10:D20" si="0">IF($B10="N/A","N/A",IF(C10&gt;10,"No",IF(C10&lt;-10,"No","Yes")))</f>
        <v>N/A</v>
      </c>
      <c r="E10" s="4">
        <v>16.054743112000001</v>
      </c>
      <c r="F10" s="7" t="str">
        <f t="shared" ref="F10:F20" si="1">IF($B10="N/A","N/A",IF(E10&gt;10,"No",IF(E10&lt;-10,"No","Yes")))</f>
        <v>N/A</v>
      </c>
      <c r="G10" s="4">
        <v>11.87398613</v>
      </c>
      <c r="H10" s="7" t="str">
        <f t="shared" ref="H10:H20" si="2">IF($B10="N/A","N/A",IF(G10&gt;10,"No",IF(G10&lt;-10,"No","Yes")))</f>
        <v>N/A</v>
      </c>
      <c r="I10" s="8">
        <v>-5.75</v>
      </c>
      <c r="J10" s="8">
        <v>-26</v>
      </c>
      <c r="K10" s="5" t="s">
        <v>213</v>
      </c>
      <c r="L10" s="85" t="str">
        <f t="shared" ref="L10:L27" si="3">IF(J10="Div by 0", "N/A", IF(K10="N/A","N/A", IF(J10&gt;VALUE(MID(K10,1,2)), "No", IF(J10&lt;-1*VALUE(MID(K10,1,2)), "No", "Yes"))))</f>
        <v>N/A</v>
      </c>
    </row>
    <row r="11" spans="1:12" x14ac:dyDescent="0.25">
      <c r="A11" s="116" t="s">
        <v>941</v>
      </c>
      <c r="B11" s="5" t="s">
        <v>213</v>
      </c>
      <c r="C11" s="4">
        <v>6.8338092361999996</v>
      </c>
      <c r="D11" s="7" t="str">
        <f t="shared" si="0"/>
        <v>N/A</v>
      </c>
      <c r="E11" s="4">
        <v>6.6154290920000003</v>
      </c>
      <c r="F11" s="7" t="str">
        <f t="shared" si="1"/>
        <v>N/A</v>
      </c>
      <c r="G11" s="4">
        <v>8.7941116504999997</v>
      </c>
      <c r="H11" s="7" t="str">
        <f t="shared" si="2"/>
        <v>N/A</v>
      </c>
      <c r="I11" s="8">
        <v>-3.2</v>
      </c>
      <c r="J11" s="8">
        <v>32.93</v>
      </c>
      <c r="K11" s="5" t="s">
        <v>213</v>
      </c>
      <c r="L11" s="85" t="str">
        <f t="shared" si="3"/>
        <v>N/A</v>
      </c>
    </row>
    <row r="12" spans="1:12" x14ac:dyDescent="0.25">
      <c r="A12" s="116" t="s">
        <v>942</v>
      </c>
      <c r="B12" s="5" t="s">
        <v>213</v>
      </c>
      <c r="C12" s="4">
        <v>2.0479010143999998</v>
      </c>
      <c r="D12" s="7" t="str">
        <f t="shared" si="0"/>
        <v>N/A</v>
      </c>
      <c r="E12" s="4">
        <v>1.8696286068000001</v>
      </c>
      <c r="F12" s="7" t="str">
        <f t="shared" si="1"/>
        <v>N/A</v>
      </c>
      <c r="G12" s="4">
        <v>0.4029624946</v>
      </c>
      <c r="H12" s="7" t="str">
        <f t="shared" si="2"/>
        <v>N/A</v>
      </c>
      <c r="I12" s="8">
        <v>-8.7100000000000009</v>
      </c>
      <c r="J12" s="8">
        <v>-78.400000000000006</v>
      </c>
      <c r="K12" s="5" t="s">
        <v>213</v>
      </c>
      <c r="L12" s="85" t="str">
        <f t="shared" si="3"/>
        <v>N/A</v>
      </c>
    </row>
    <row r="13" spans="1:12" x14ac:dyDescent="0.25">
      <c r="A13" s="116" t="s">
        <v>943</v>
      </c>
      <c r="B13" s="7" t="s">
        <v>213</v>
      </c>
      <c r="C13" s="4">
        <v>2.9546834567000002</v>
      </c>
      <c r="D13" s="7" t="str">
        <f t="shared" si="0"/>
        <v>N/A</v>
      </c>
      <c r="E13" s="4">
        <v>2.9311082418000001</v>
      </c>
      <c r="F13" s="7" t="str">
        <f t="shared" si="1"/>
        <v>N/A</v>
      </c>
      <c r="G13" s="4">
        <v>4.3328625333000002</v>
      </c>
      <c r="H13" s="7" t="str">
        <f t="shared" si="2"/>
        <v>N/A</v>
      </c>
      <c r="I13" s="8">
        <v>-0.79800000000000004</v>
      </c>
      <c r="J13" s="8">
        <v>47.82</v>
      </c>
      <c r="K13" s="5" t="s">
        <v>213</v>
      </c>
      <c r="L13" s="85" t="str">
        <f t="shared" si="3"/>
        <v>N/A</v>
      </c>
    </row>
    <row r="14" spans="1:12" ht="12.75" customHeight="1" x14ac:dyDescent="0.25">
      <c r="A14" s="116" t="s">
        <v>944</v>
      </c>
      <c r="B14" s="7" t="s">
        <v>213</v>
      </c>
      <c r="C14" s="4">
        <v>27.469177863999999</v>
      </c>
      <c r="D14" s="7" t="str">
        <f t="shared" si="0"/>
        <v>N/A</v>
      </c>
      <c r="E14" s="4">
        <v>25.791258962000001</v>
      </c>
      <c r="F14" s="7" t="str">
        <f t="shared" si="1"/>
        <v>N/A</v>
      </c>
      <c r="G14" s="4">
        <v>31.056626017999999</v>
      </c>
      <c r="H14" s="7" t="str">
        <f t="shared" si="2"/>
        <v>N/A</v>
      </c>
      <c r="I14" s="8">
        <v>-6.11</v>
      </c>
      <c r="J14" s="8">
        <v>20.420000000000002</v>
      </c>
      <c r="K14" s="5" t="s">
        <v>213</v>
      </c>
      <c r="L14" s="85" t="str">
        <f t="shared" si="3"/>
        <v>N/A</v>
      </c>
    </row>
    <row r="15" spans="1:12" x14ac:dyDescent="0.25">
      <c r="A15" s="116" t="s">
        <v>945</v>
      </c>
      <c r="B15" s="7" t="s">
        <v>213</v>
      </c>
      <c r="C15" s="4">
        <v>3.8842060190000001</v>
      </c>
      <c r="D15" s="7" t="str">
        <f t="shared" si="0"/>
        <v>N/A</v>
      </c>
      <c r="E15" s="4">
        <v>4.0406669352</v>
      </c>
      <c r="F15" s="7" t="str">
        <f t="shared" si="1"/>
        <v>N/A</v>
      </c>
      <c r="G15" s="4">
        <v>2.1909931418999999</v>
      </c>
      <c r="H15" s="7" t="str">
        <f t="shared" si="2"/>
        <v>N/A</v>
      </c>
      <c r="I15" s="8">
        <v>4.0279999999999996</v>
      </c>
      <c r="J15" s="8">
        <v>-45.8</v>
      </c>
      <c r="K15" s="5" t="s">
        <v>213</v>
      </c>
      <c r="L15" s="85" t="str">
        <f t="shared" si="3"/>
        <v>N/A</v>
      </c>
    </row>
    <row r="16" spans="1:12" ht="12.75" customHeight="1" x14ac:dyDescent="0.25">
      <c r="A16" s="116" t="s">
        <v>946</v>
      </c>
      <c r="B16" s="7" t="s">
        <v>213</v>
      </c>
      <c r="C16" s="4">
        <v>24.819228142</v>
      </c>
      <c r="D16" s="7" t="str">
        <f t="shared" si="0"/>
        <v>N/A</v>
      </c>
      <c r="E16" s="4">
        <v>26.454469443000001</v>
      </c>
      <c r="F16" s="7" t="str">
        <f t="shared" si="1"/>
        <v>N/A</v>
      </c>
      <c r="G16" s="4">
        <v>22.951945891000001</v>
      </c>
      <c r="H16" s="7" t="str">
        <f t="shared" si="2"/>
        <v>N/A</v>
      </c>
      <c r="I16" s="8">
        <v>6.5890000000000004</v>
      </c>
      <c r="J16" s="8">
        <v>-13.2</v>
      </c>
      <c r="K16" s="5" t="s">
        <v>213</v>
      </c>
      <c r="L16" s="85" t="str">
        <f t="shared" si="3"/>
        <v>N/A</v>
      </c>
    </row>
    <row r="17" spans="1:12" ht="12.75" customHeight="1" x14ac:dyDescent="0.25">
      <c r="A17" s="116" t="s">
        <v>947</v>
      </c>
      <c r="B17" s="7" t="s">
        <v>213</v>
      </c>
      <c r="C17" s="4">
        <v>48.692483422999999</v>
      </c>
      <c r="D17" s="7" t="str">
        <f t="shared" si="0"/>
        <v>N/A</v>
      </c>
      <c r="E17" s="4">
        <v>49.480987732000003</v>
      </c>
      <c r="F17" s="7" t="str">
        <f t="shared" si="1"/>
        <v>N/A</v>
      </c>
      <c r="G17" s="4">
        <v>41.349787696999996</v>
      </c>
      <c r="H17" s="7" t="str">
        <f t="shared" si="2"/>
        <v>N/A</v>
      </c>
      <c r="I17" s="8">
        <v>1.619</v>
      </c>
      <c r="J17" s="8">
        <v>-16.399999999999999</v>
      </c>
      <c r="K17" s="5" t="s">
        <v>213</v>
      </c>
      <c r="L17" s="85" t="str">
        <f t="shared" si="3"/>
        <v>N/A</v>
      </c>
    </row>
    <row r="18" spans="1:12" ht="12.75" customHeight="1" x14ac:dyDescent="0.25">
      <c r="A18" s="116" t="s">
        <v>1704</v>
      </c>
      <c r="B18" s="7" t="s">
        <v>213</v>
      </c>
      <c r="C18" s="4" t="s">
        <v>213</v>
      </c>
      <c r="D18" s="7" t="str">
        <f t="shared" si="0"/>
        <v>N/A</v>
      </c>
      <c r="E18" s="4">
        <v>33.426244619999999</v>
      </c>
      <c r="F18" s="7" t="str">
        <f t="shared" si="1"/>
        <v>N/A</v>
      </c>
      <c r="G18" s="4">
        <v>29.475801567000001</v>
      </c>
      <c r="H18" s="7" t="str">
        <f t="shared" si="2"/>
        <v>N/A</v>
      </c>
      <c r="I18" s="8" t="s">
        <v>213</v>
      </c>
      <c r="J18" s="8">
        <v>-11.8</v>
      </c>
      <c r="K18" s="5" t="s">
        <v>213</v>
      </c>
      <c r="L18" s="85" t="str">
        <f t="shared" si="3"/>
        <v>N/A</v>
      </c>
    </row>
    <row r="19" spans="1:12" ht="12.75" customHeight="1" x14ac:dyDescent="0.25">
      <c r="A19" s="116" t="s">
        <v>948</v>
      </c>
      <c r="B19" s="7" t="s">
        <v>213</v>
      </c>
      <c r="C19" s="4">
        <v>36.350888114999997</v>
      </c>
      <c r="D19" s="7" t="str">
        <f t="shared" si="0"/>
        <v>N/A</v>
      </c>
      <c r="E19" s="4">
        <v>34.276316661000003</v>
      </c>
      <c r="F19" s="7" t="str">
        <f t="shared" si="1"/>
        <v>N/A</v>
      </c>
      <c r="G19" s="4">
        <v>40.253700162999998</v>
      </c>
      <c r="H19" s="7" t="str">
        <f t="shared" si="2"/>
        <v>N/A</v>
      </c>
      <c r="I19" s="8">
        <v>-5.71</v>
      </c>
      <c r="J19" s="8">
        <v>17.440000000000001</v>
      </c>
      <c r="K19" s="5" t="s">
        <v>213</v>
      </c>
      <c r="L19" s="85" t="str">
        <f t="shared" si="3"/>
        <v>N/A</v>
      </c>
    </row>
    <row r="20" spans="1:12" ht="12.75" customHeight="1" x14ac:dyDescent="0.25">
      <c r="A20" s="117" t="s">
        <v>132</v>
      </c>
      <c r="B20" s="1" t="s">
        <v>213</v>
      </c>
      <c r="C20" s="22">
        <v>4552</v>
      </c>
      <c r="D20" s="7" t="str">
        <f t="shared" si="0"/>
        <v>N/A</v>
      </c>
      <c r="E20" s="22">
        <v>5807</v>
      </c>
      <c r="F20" s="7" t="str">
        <f t="shared" si="1"/>
        <v>N/A</v>
      </c>
      <c r="G20" s="22">
        <v>6701</v>
      </c>
      <c r="H20" s="7" t="str">
        <f t="shared" si="2"/>
        <v>N/A</v>
      </c>
      <c r="I20" s="8">
        <v>27.57</v>
      </c>
      <c r="J20" s="8">
        <v>15.4</v>
      </c>
      <c r="K20" s="22" t="s">
        <v>213</v>
      </c>
      <c r="L20" s="85" t="str">
        <f t="shared" si="3"/>
        <v>N/A</v>
      </c>
    </row>
    <row r="21" spans="1:12" ht="12.75" customHeight="1" x14ac:dyDescent="0.25">
      <c r="A21" s="117" t="s">
        <v>133</v>
      </c>
      <c r="B21" s="25" t="s">
        <v>276</v>
      </c>
      <c r="C21" s="4">
        <v>0.36706746800000001</v>
      </c>
      <c r="D21" s="7" t="str">
        <f>IF($B21="N/A","N/A",IF(C21&gt;=2,"No",IF(C21&lt;0,"No","Yes")))</f>
        <v>Yes</v>
      </c>
      <c r="E21" s="4">
        <v>0.45250420200000002</v>
      </c>
      <c r="F21" s="7" t="str">
        <f>IF($B21="N/A","N/A",IF(E21&gt;=2,"No",IF(E21&lt;0,"No","Yes")))</f>
        <v>Yes</v>
      </c>
      <c r="G21" s="4">
        <v>0.49500489019999999</v>
      </c>
      <c r="H21" s="7" t="str">
        <f>IF($B21="N/A","N/A",IF(G21&gt;=2,"No",IF(G21&lt;0,"No","Yes")))</f>
        <v>Yes</v>
      </c>
      <c r="I21" s="8">
        <v>23.28</v>
      </c>
      <c r="J21" s="8">
        <v>9.3919999999999995</v>
      </c>
      <c r="K21" s="5" t="s">
        <v>213</v>
      </c>
      <c r="L21" s="85" t="str">
        <f t="shared" si="3"/>
        <v>N/A</v>
      </c>
    </row>
    <row r="22" spans="1:12" x14ac:dyDescent="0.25">
      <c r="A22" s="108" t="s">
        <v>134</v>
      </c>
      <c r="B22" s="25" t="s">
        <v>213</v>
      </c>
      <c r="C22" s="26">
        <v>9226057</v>
      </c>
      <c r="D22" s="7" t="str">
        <f t="shared" ref="D22:D27" si="4">IF($B22="N/A","N/A",IF(C22&gt;10,"No",IF(C22&lt;-10,"No","Yes")))</f>
        <v>N/A</v>
      </c>
      <c r="E22" s="26">
        <v>2719318</v>
      </c>
      <c r="F22" s="7" t="str">
        <f t="shared" ref="F22:F27" si="5">IF($B22="N/A","N/A",IF(E22&gt;10,"No",IF(E22&lt;-10,"No","Yes")))</f>
        <v>N/A</v>
      </c>
      <c r="G22" s="26">
        <v>13960259</v>
      </c>
      <c r="H22" s="7" t="str">
        <f t="shared" ref="H22:H27" si="6">IF($B22="N/A","N/A",IF(G22&gt;10,"No",IF(G22&lt;-10,"No","Yes")))</f>
        <v>N/A</v>
      </c>
      <c r="I22" s="8">
        <v>-70.5</v>
      </c>
      <c r="J22" s="8">
        <v>413.4</v>
      </c>
      <c r="K22" s="5" t="s">
        <v>213</v>
      </c>
      <c r="L22" s="85" t="str">
        <f t="shared" si="3"/>
        <v>N/A</v>
      </c>
    </row>
    <row r="23" spans="1:12" x14ac:dyDescent="0.25">
      <c r="A23" s="108" t="s">
        <v>1680</v>
      </c>
      <c r="B23" s="25" t="s">
        <v>213</v>
      </c>
      <c r="C23" s="26">
        <v>2026.8139279</v>
      </c>
      <c r="D23" s="7" t="str">
        <f t="shared" si="4"/>
        <v>N/A</v>
      </c>
      <c r="E23" s="26">
        <v>468.28276218000002</v>
      </c>
      <c r="F23" s="7" t="str">
        <f t="shared" si="5"/>
        <v>N/A</v>
      </c>
      <c r="G23" s="26">
        <v>2083.3098045000002</v>
      </c>
      <c r="H23" s="7" t="str">
        <f t="shared" si="6"/>
        <v>N/A</v>
      </c>
      <c r="I23" s="8">
        <v>-76.900000000000006</v>
      </c>
      <c r="J23" s="8">
        <v>344.9</v>
      </c>
      <c r="K23" s="5" t="s">
        <v>213</v>
      </c>
      <c r="L23" s="85" t="str">
        <f t="shared" si="3"/>
        <v>N/A</v>
      </c>
    </row>
    <row r="24" spans="1:12" ht="12.75" customHeight="1" x14ac:dyDescent="0.25">
      <c r="A24" s="117" t="s">
        <v>135</v>
      </c>
      <c r="B24" s="21" t="s">
        <v>213</v>
      </c>
      <c r="C24" s="1">
        <v>1081</v>
      </c>
      <c r="D24" s="7" t="str">
        <f t="shared" si="4"/>
        <v>N/A</v>
      </c>
      <c r="E24" s="1">
        <v>1651</v>
      </c>
      <c r="F24" s="7" t="str">
        <f t="shared" si="5"/>
        <v>N/A</v>
      </c>
      <c r="G24" s="1">
        <v>3016</v>
      </c>
      <c r="H24" s="7" t="str">
        <f t="shared" si="6"/>
        <v>N/A</v>
      </c>
      <c r="I24" s="8">
        <v>52.73</v>
      </c>
      <c r="J24" s="8">
        <v>82.68</v>
      </c>
      <c r="K24" s="22" t="s">
        <v>213</v>
      </c>
      <c r="L24" s="85" t="str">
        <f t="shared" si="3"/>
        <v>N/A</v>
      </c>
    </row>
    <row r="25" spans="1:12" ht="12.75" customHeight="1" x14ac:dyDescent="0.25">
      <c r="A25" s="117" t="s">
        <v>136</v>
      </c>
      <c r="B25" s="21" t="s">
        <v>213</v>
      </c>
      <c r="C25" s="9">
        <v>8.7170459800000002E-2</v>
      </c>
      <c r="D25" s="7" t="str">
        <f t="shared" si="4"/>
        <v>N/A</v>
      </c>
      <c r="E25" s="9">
        <v>0.12865239149999999</v>
      </c>
      <c r="F25" s="7" t="str">
        <f t="shared" si="5"/>
        <v>N/A</v>
      </c>
      <c r="G25" s="9">
        <v>0.22279282929999999</v>
      </c>
      <c r="H25" s="7" t="str">
        <f t="shared" si="6"/>
        <v>N/A</v>
      </c>
      <c r="I25" s="8">
        <v>47.59</v>
      </c>
      <c r="J25" s="8">
        <v>73.17</v>
      </c>
      <c r="K25" s="5" t="s">
        <v>213</v>
      </c>
      <c r="L25" s="85" t="str">
        <f t="shared" si="3"/>
        <v>N/A</v>
      </c>
    </row>
    <row r="26" spans="1:12" ht="25" x14ac:dyDescent="0.25">
      <c r="A26" s="108" t="s">
        <v>137</v>
      </c>
      <c r="B26" s="21" t="s">
        <v>213</v>
      </c>
      <c r="C26" s="10">
        <v>8910502</v>
      </c>
      <c r="D26" s="7" t="str">
        <f t="shared" si="4"/>
        <v>N/A</v>
      </c>
      <c r="E26" s="10">
        <v>2143423</v>
      </c>
      <c r="F26" s="7" t="str">
        <f t="shared" si="5"/>
        <v>N/A</v>
      </c>
      <c r="G26" s="10">
        <v>13447776</v>
      </c>
      <c r="H26" s="7" t="str">
        <f t="shared" si="6"/>
        <v>N/A</v>
      </c>
      <c r="I26" s="8">
        <v>-75.900000000000006</v>
      </c>
      <c r="J26" s="8">
        <v>527.4</v>
      </c>
      <c r="K26" s="5" t="s">
        <v>213</v>
      </c>
      <c r="L26" s="85" t="str">
        <f t="shared" si="3"/>
        <v>N/A</v>
      </c>
    </row>
    <row r="27" spans="1:12" ht="25" x14ac:dyDescent="0.25">
      <c r="A27" s="108" t="s">
        <v>949</v>
      </c>
      <c r="B27" s="21" t="s">
        <v>213</v>
      </c>
      <c r="C27" s="10">
        <v>8242.8325624000008</v>
      </c>
      <c r="D27" s="7" t="str">
        <f t="shared" si="4"/>
        <v>N/A</v>
      </c>
      <c r="E27" s="10">
        <v>1298.2574196999999</v>
      </c>
      <c r="F27" s="7" t="str">
        <f t="shared" si="5"/>
        <v>N/A</v>
      </c>
      <c r="G27" s="10">
        <v>4458.8116711000002</v>
      </c>
      <c r="H27" s="7" t="str">
        <f t="shared" si="6"/>
        <v>N/A</v>
      </c>
      <c r="I27" s="8">
        <v>-84.2</v>
      </c>
      <c r="J27" s="8">
        <v>243.4</v>
      </c>
      <c r="K27" s="5" t="s">
        <v>213</v>
      </c>
      <c r="L27" s="85" t="str">
        <f t="shared" si="3"/>
        <v>N/A</v>
      </c>
    </row>
    <row r="28" spans="1:12" x14ac:dyDescent="0.25">
      <c r="A28" s="117" t="s">
        <v>138</v>
      </c>
      <c r="B28" s="1" t="s">
        <v>213</v>
      </c>
      <c r="C28" s="22">
        <v>64128</v>
      </c>
      <c r="D28" s="7" t="str">
        <f>IF($B28="N/A","N/A",IF(C28&gt;10,"No",IF(C28&lt;-10,"No","Yes")))</f>
        <v>N/A</v>
      </c>
      <c r="E28" s="22">
        <v>64505</v>
      </c>
      <c r="F28" s="7" t="str">
        <f>IF($B28="N/A","N/A",IF(E28&gt;10,"No",IF(E28&lt;-10,"No","Yes")))</f>
        <v>N/A</v>
      </c>
      <c r="G28" s="22">
        <v>60205</v>
      </c>
      <c r="H28" s="7" t="str">
        <f>IF($B28="N/A","N/A",IF(G28&gt;10,"No",IF(G28&lt;-10,"No","Yes")))</f>
        <v>N/A</v>
      </c>
      <c r="I28" s="8">
        <v>0.58789999999999998</v>
      </c>
      <c r="J28" s="8">
        <v>-6.67</v>
      </c>
      <c r="K28" s="22" t="s">
        <v>213</v>
      </c>
      <c r="L28" s="85" t="str">
        <f>IF(J28="Div by 0", "N/A", IF(K28="N/A","N/A", IF(J28&gt;VALUE(MID(K28,1,2)), "No", IF(J28&lt;-1*VALUE(MID(K28,1,2)), "No", "Yes"))))</f>
        <v>N/A</v>
      </c>
    </row>
    <row r="29" spans="1:12" x14ac:dyDescent="0.25">
      <c r="A29" s="108" t="s">
        <v>139</v>
      </c>
      <c r="B29" s="25" t="s">
        <v>213</v>
      </c>
      <c r="C29" s="4">
        <v>5.1712000412999997</v>
      </c>
      <c r="D29" s="7" t="str">
        <f>IF($B29="N/A","N/A",IF(C29&gt;10,"No",IF(C29&lt;-10,"No","Yes")))</f>
        <v>N/A</v>
      </c>
      <c r="E29" s="4">
        <v>5.0264824441</v>
      </c>
      <c r="F29" s="7" t="str">
        <f>IF($B29="N/A","N/A",IF(E29&gt;10,"No",IF(E29&lt;-10,"No","Yes")))</f>
        <v>N/A</v>
      </c>
      <c r="G29" s="4">
        <v>4.4473615005999996</v>
      </c>
      <c r="H29" s="7" t="str">
        <f>IF($B29="N/A","N/A",IF(G29&gt;10,"No",IF(G29&lt;-10,"No","Yes")))</f>
        <v>N/A</v>
      </c>
      <c r="I29" s="8">
        <v>-2.8</v>
      </c>
      <c r="J29" s="8">
        <v>-11.5</v>
      </c>
      <c r="K29" s="5" t="s">
        <v>213</v>
      </c>
      <c r="L29" s="85" t="str">
        <f>IF(J29="Div by 0", "N/A", IF(K29="N/A","N/A", IF(J29&gt;VALUE(MID(K29,1,2)), "No", IF(J29&lt;-1*VALUE(MID(K29,1,2)), "No", "Yes"))))</f>
        <v>N/A</v>
      </c>
    </row>
    <row r="30" spans="1:12" x14ac:dyDescent="0.25">
      <c r="A30" s="117" t="s">
        <v>140</v>
      </c>
      <c r="B30" s="22" t="s">
        <v>213</v>
      </c>
      <c r="C30" s="22">
        <v>106067</v>
      </c>
      <c r="D30" s="7" t="str">
        <f>IF($B30="N/A","N/A",IF(C30&gt;10,"No",IF(C30&lt;-10,"No","Yes")))</f>
        <v>N/A</v>
      </c>
      <c r="E30" s="22">
        <v>107270</v>
      </c>
      <c r="F30" s="7" t="str">
        <f>IF($B30="N/A","N/A",IF(E30&gt;10,"No",IF(E30&lt;-10,"No","Yes")))</f>
        <v>N/A</v>
      </c>
      <c r="G30" s="22">
        <v>100773</v>
      </c>
      <c r="H30" s="7" t="str">
        <f>IF($B30="N/A","N/A",IF(G30&gt;10,"No",IF(G30&lt;-10,"No","Yes")))</f>
        <v>N/A</v>
      </c>
      <c r="I30" s="8">
        <v>1.1339999999999999</v>
      </c>
      <c r="J30" s="8">
        <v>-6.06</v>
      </c>
      <c r="K30" s="22" t="s">
        <v>213</v>
      </c>
      <c r="L30" s="85" t="str">
        <f>IF(J30="Div by 0", "N/A", IF(K30="N/A","N/A", IF(J30&gt;VALUE(MID(K30,1,2)), "No", IF(J30&lt;-1*VALUE(MID(K30,1,2)), "No", "Yes"))))</f>
        <v>N/A</v>
      </c>
    </row>
    <row r="31" spans="1:12" x14ac:dyDescent="0.25">
      <c r="A31" s="108" t="s">
        <v>141</v>
      </c>
      <c r="B31" s="21" t="s">
        <v>213</v>
      </c>
      <c r="C31" s="4">
        <v>8.5531074534999991</v>
      </c>
      <c r="D31" s="7" t="str">
        <f>IF($B31="N/A","N/A",IF(C31&gt;10,"No",IF(C31&lt;-10,"No","Yes")))</f>
        <v>N/A</v>
      </c>
      <c r="E31" s="4">
        <v>8.3588988726999993</v>
      </c>
      <c r="F31" s="7" t="str">
        <f>IF($B31="N/A","N/A",IF(E31&gt;10,"No",IF(E31&lt;-10,"No","Yes")))</f>
        <v>N/A</v>
      </c>
      <c r="G31" s="4">
        <v>7.4441318909999996</v>
      </c>
      <c r="H31" s="7" t="str">
        <f>IF($B31="N/A","N/A",IF(G31&gt;10,"No",IF(G31&lt;-10,"No","Yes")))</f>
        <v>N/A</v>
      </c>
      <c r="I31" s="8">
        <v>-2.27</v>
      </c>
      <c r="J31" s="8">
        <v>-10.9</v>
      </c>
      <c r="K31" s="5" t="s">
        <v>213</v>
      </c>
      <c r="L31" s="85" t="str">
        <f>IF(J31="Div by 0", "N/A", IF(K31="N/A","N/A", IF(J31&gt;VALUE(MID(K31,1,2)), "No", IF(J31&lt;-1*VALUE(MID(K31,1,2)), "No", "Yes"))))</f>
        <v>N/A</v>
      </c>
    </row>
    <row r="32" spans="1:12" ht="12.75" customHeight="1" x14ac:dyDescent="0.25">
      <c r="A32" s="117" t="s">
        <v>142</v>
      </c>
      <c r="B32" s="1" t="s">
        <v>213</v>
      </c>
      <c r="C32" s="1">
        <v>68926.75</v>
      </c>
      <c r="D32" s="7" t="str">
        <f>IF($B32="N/A","N/A",IF(C32&gt;10,"No",IF(C32&lt;-10,"No","Yes")))</f>
        <v>N/A</v>
      </c>
      <c r="E32" s="1">
        <v>69042</v>
      </c>
      <c r="F32" s="7" t="str">
        <f>IF($B32="N/A","N/A",IF(E32&gt;10,"No",IF(E32&lt;-10,"No","Yes")))</f>
        <v>N/A</v>
      </c>
      <c r="G32" s="1">
        <v>67201.75</v>
      </c>
      <c r="H32" s="7" t="str">
        <f>IF($B32="N/A","N/A",IF(G32&gt;10,"No",IF(G32&lt;-10,"No","Yes")))</f>
        <v>N/A</v>
      </c>
      <c r="I32" s="8">
        <v>0.16719999999999999</v>
      </c>
      <c r="J32" s="8">
        <v>-2.67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1238933</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95.780038793000003</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4887042088</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2" sqref="A2:L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1171419</v>
      </c>
      <c r="D6" s="7" t="str">
        <f>IF($B6="N/A","N/A",IF(C6&gt;10,"No",IF(C6&lt;-10,"No","Yes")))</f>
        <v>N/A</v>
      </c>
      <c r="E6" s="22">
        <v>1212991</v>
      </c>
      <c r="F6" s="7" t="str">
        <f>IF($B6="N/A","N/A",IF(E6&gt;10,"No",IF(E6&lt;-10,"No","Yes")))</f>
        <v>N/A</v>
      </c>
      <c r="G6" s="22">
        <v>1286818</v>
      </c>
      <c r="H6" s="7" t="str">
        <f>IF($B6="N/A","N/A",IF(G6&gt;10,"No",IF(G6&lt;-10,"No","Yes")))</f>
        <v>N/A</v>
      </c>
      <c r="I6" s="8">
        <v>3.5489999999999999</v>
      </c>
      <c r="J6" s="8">
        <v>6.0860000000000003</v>
      </c>
      <c r="K6" s="1" t="s">
        <v>734</v>
      </c>
      <c r="L6" s="85" t="str">
        <f>IF(J6="Div by 0", "N/A", IF(K6="N/A","N/A", IF(J6&gt;VALUE(MID(K6,1,2)), "No", IF(J6&lt;-1*VALUE(MID(K6,1,2)), "No", "Yes"))))</f>
        <v>Yes</v>
      </c>
    </row>
    <row r="7" spans="1:12" x14ac:dyDescent="0.25">
      <c r="A7" s="117" t="s">
        <v>59</v>
      </c>
      <c r="B7" s="22" t="s">
        <v>213</v>
      </c>
      <c r="C7" s="22">
        <v>964323.32</v>
      </c>
      <c r="D7" s="7" t="str">
        <f>IF($B7="N/A","N/A",IF(C7&gt;10,"No",IF(C7&lt;-10,"No","Yes")))</f>
        <v>N/A</v>
      </c>
      <c r="E7" s="22">
        <v>994730.82</v>
      </c>
      <c r="F7" s="7" t="str">
        <f>IF($B7="N/A","N/A",IF(E7&gt;10,"No",IF(E7&lt;-10,"No","Yes")))</f>
        <v>N/A</v>
      </c>
      <c r="G7" s="22">
        <v>1037882.95</v>
      </c>
      <c r="H7" s="7" t="str">
        <f>IF($B7="N/A","N/A",IF(G7&gt;10,"No",IF(G7&lt;-10,"No","Yes")))</f>
        <v>N/A</v>
      </c>
      <c r="I7" s="8">
        <v>3.153</v>
      </c>
      <c r="J7" s="8">
        <v>4.3380000000000001</v>
      </c>
      <c r="K7" s="1" t="s">
        <v>735</v>
      </c>
      <c r="L7" s="85" t="str">
        <f>IF(J7="Div by 0", "N/A", IF(K7="N/A","N/A", IF(J7&gt;VALUE(MID(K7,1,2)), "No", IF(J7&lt;-1*VALUE(MID(K7,1,2)), "No", "Yes"))))</f>
        <v>Yes</v>
      </c>
    </row>
    <row r="8" spans="1:12" x14ac:dyDescent="0.25">
      <c r="A8" s="127" t="s">
        <v>143</v>
      </c>
      <c r="B8" s="22" t="s">
        <v>213</v>
      </c>
      <c r="C8" s="22">
        <v>90645</v>
      </c>
      <c r="D8" s="7" t="str">
        <f>IF($B8="N/A","N/A",IF(C8&gt;10,"No",IF(C8&lt;-10,"No","Yes")))</f>
        <v>N/A</v>
      </c>
      <c r="E8" s="22">
        <v>92168</v>
      </c>
      <c r="F8" s="7" t="str">
        <f>IF($B8="N/A","N/A",IF(E8&gt;10,"No",IF(E8&lt;-10,"No","Yes")))</f>
        <v>N/A</v>
      </c>
      <c r="G8" s="22">
        <v>87815</v>
      </c>
      <c r="H8" s="7" t="str">
        <f>IF($B8="N/A","N/A",IF(G8&gt;10,"No",IF(G8&lt;-10,"No","Yes")))</f>
        <v>N/A</v>
      </c>
      <c r="I8" s="8">
        <v>1.68</v>
      </c>
      <c r="J8" s="8">
        <v>-4.72</v>
      </c>
      <c r="K8" s="22" t="s">
        <v>213</v>
      </c>
      <c r="L8" s="85" t="str">
        <f>IF(J8="Div by 0", "N/A", IF(K8="N/A","N/A", IF(J8&gt;VALUE(MID(K8,1,2)), "No", IF(J8&lt;-1*VALUE(MID(K8,1,2)), "No", "Yes"))))</f>
        <v>N/A</v>
      </c>
    </row>
    <row r="9" spans="1:12" x14ac:dyDescent="0.25">
      <c r="A9" s="117" t="s">
        <v>676</v>
      </c>
      <c r="B9" s="22" t="s">
        <v>213</v>
      </c>
      <c r="C9" s="22">
        <v>86771</v>
      </c>
      <c r="D9" s="7" t="str">
        <f t="shared" ref="D9:D11" si="0">IF($B9="N/A","N/A",IF(C9&gt;10,"No",IF(C9&lt;-10,"No","Yes")))</f>
        <v>N/A</v>
      </c>
      <c r="E9" s="22">
        <v>88197</v>
      </c>
      <c r="F9" s="7" t="str">
        <f t="shared" ref="F9:F11" si="1">IF($B9="N/A","N/A",IF(E9&gt;10,"No",IF(E9&lt;-10,"No","Yes")))</f>
        <v>N/A</v>
      </c>
      <c r="G9" s="22">
        <v>84283</v>
      </c>
      <c r="H9" s="7" t="str">
        <f t="shared" ref="H9:H11" si="2">IF($B9="N/A","N/A",IF(G9&gt;10,"No",IF(G9&lt;-10,"No","Yes")))</f>
        <v>N/A</v>
      </c>
      <c r="I9" s="8">
        <v>1.643</v>
      </c>
      <c r="J9" s="8">
        <v>-4.4400000000000004</v>
      </c>
      <c r="K9" s="22" t="s">
        <v>213</v>
      </c>
      <c r="L9" s="85" t="str">
        <f t="shared" ref="L9:L11" si="3">IF(J9="Div by 0", "N/A", IF(K9="N/A","N/A", IF(J9&gt;VALUE(MID(K9,1,2)), "No", IF(J9&lt;-1*VALUE(MID(K9,1,2)), "No", "Yes"))))</f>
        <v>N/A</v>
      </c>
    </row>
    <row r="10" spans="1:12" x14ac:dyDescent="0.25">
      <c r="A10" s="117" t="s">
        <v>423</v>
      </c>
      <c r="B10" s="22" t="s">
        <v>213</v>
      </c>
      <c r="C10" s="22">
        <v>3874</v>
      </c>
      <c r="D10" s="7" t="str">
        <f t="shared" si="0"/>
        <v>N/A</v>
      </c>
      <c r="E10" s="22">
        <v>3971</v>
      </c>
      <c r="F10" s="7" t="str">
        <f t="shared" si="1"/>
        <v>N/A</v>
      </c>
      <c r="G10" s="22">
        <v>3532</v>
      </c>
      <c r="H10" s="7" t="str">
        <f t="shared" si="2"/>
        <v>N/A</v>
      </c>
      <c r="I10" s="8">
        <v>2.504</v>
      </c>
      <c r="J10" s="8">
        <v>-11.1</v>
      </c>
      <c r="K10" s="22" t="s">
        <v>213</v>
      </c>
      <c r="L10" s="85" t="str">
        <f t="shared" si="3"/>
        <v>N/A</v>
      </c>
    </row>
    <row r="11" spans="1:12" x14ac:dyDescent="0.25">
      <c r="A11" s="117" t="s">
        <v>169</v>
      </c>
      <c r="B11" s="22" t="s">
        <v>213</v>
      </c>
      <c r="C11" s="4">
        <v>7.7380510304000003</v>
      </c>
      <c r="D11" s="7" t="str">
        <f t="shared" si="0"/>
        <v>N/A</v>
      </c>
      <c r="E11" s="4">
        <v>7.5984075727000002</v>
      </c>
      <c r="F11" s="7" t="str">
        <f t="shared" si="1"/>
        <v>N/A</v>
      </c>
      <c r="G11" s="4">
        <v>6.8241973612000004</v>
      </c>
      <c r="H11" s="7" t="str">
        <f t="shared" si="2"/>
        <v>N/A</v>
      </c>
      <c r="I11" s="8">
        <v>-1.8</v>
      </c>
      <c r="J11" s="8">
        <v>-10.199999999999999</v>
      </c>
      <c r="K11" s="22" t="s">
        <v>213</v>
      </c>
      <c r="L11" s="85" t="str">
        <f t="shared" si="3"/>
        <v>N/A</v>
      </c>
    </row>
    <row r="12" spans="1:12" x14ac:dyDescent="0.25">
      <c r="A12" s="117" t="s">
        <v>144</v>
      </c>
      <c r="B12" s="22" t="s">
        <v>213</v>
      </c>
      <c r="C12" s="22">
        <v>51570.333333000002</v>
      </c>
      <c r="D12" s="7" t="str">
        <f>IF($B12="N/A","N/A",IF(C12&gt;10,"No",IF(C12&lt;-10,"No","Yes")))</f>
        <v>N/A</v>
      </c>
      <c r="E12" s="22">
        <v>52869.166666999998</v>
      </c>
      <c r="F12" s="7" t="str">
        <f>IF($B12="N/A","N/A",IF(E12&gt;10,"No",IF(E12&lt;-10,"No","Yes")))</f>
        <v>N/A</v>
      </c>
      <c r="G12" s="22">
        <v>53270.416666999998</v>
      </c>
      <c r="H12" s="7" t="str">
        <f>IF($B12="N/A","N/A",IF(G12&gt;10,"No",IF(G12&lt;-10,"No","Yes")))</f>
        <v>N/A</v>
      </c>
      <c r="I12" s="8">
        <v>2.5190000000000001</v>
      </c>
      <c r="J12" s="8">
        <v>0.75890000000000002</v>
      </c>
      <c r="K12" s="22" t="s">
        <v>213</v>
      </c>
      <c r="L12" s="85" t="str">
        <f>IF(J12="Div by 0", "N/A", IF(K12="N/A","N/A", IF(J12&gt;VALUE(MID(K12,1,2)), "No", IF(J12&lt;-1*VALUE(MID(K12,1,2)), "No", "Yes"))))</f>
        <v>N/A</v>
      </c>
    </row>
    <row r="13" spans="1:12" x14ac:dyDescent="0.25">
      <c r="A13" s="84" t="s">
        <v>364</v>
      </c>
      <c r="B13" s="33" t="s">
        <v>213</v>
      </c>
      <c r="C13" s="4">
        <v>97.778420871999998</v>
      </c>
      <c r="D13" s="9" t="str">
        <f>IF($B13="N/A","N/A",IF(C13&gt;=95,"Yes","No"))</f>
        <v>N/A</v>
      </c>
      <c r="E13" s="4">
        <v>98.604771181000004</v>
      </c>
      <c r="F13" s="9" t="str">
        <f>IF($B13="N/A","N/A",IF(E13&gt;=95,"Yes","No"))</f>
        <v>N/A</v>
      </c>
      <c r="G13" s="4">
        <v>98.474998017999994</v>
      </c>
      <c r="H13" s="7" t="str">
        <f>IF($B13="N/A","N/A",IF(G13&gt;=95,"Yes","No"))</f>
        <v>N/A</v>
      </c>
      <c r="I13" s="8">
        <v>0.84509999999999996</v>
      </c>
      <c r="J13" s="8">
        <v>-0.13200000000000001</v>
      </c>
      <c r="K13" s="25" t="s">
        <v>735</v>
      </c>
      <c r="L13" s="85" t="str">
        <f t="shared" ref="L13:L70" si="4">IF(J13="Div by 0", "N/A", IF(K13="N/A","N/A", IF(J13&gt;VALUE(MID(K13,1,2)), "No", IF(J13&lt;-1*VALUE(MID(K13,1,2)), "No", "Yes"))))</f>
        <v>Yes</v>
      </c>
    </row>
    <row r="14" spans="1:12" x14ac:dyDescent="0.25">
      <c r="A14" s="128" t="s">
        <v>365</v>
      </c>
      <c r="B14" s="33" t="s">
        <v>213</v>
      </c>
      <c r="C14" s="34">
        <v>2.2200425296000001</v>
      </c>
      <c r="D14" s="34" t="str">
        <f>IF($B14="N/A","N/A",IF(C14&gt;10,"No",IF(C14&lt;-10,"No","Yes")))</f>
        <v>N/A</v>
      </c>
      <c r="E14" s="34">
        <v>0.97403855429999997</v>
      </c>
      <c r="F14" s="9" t="str">
        <f>IF($B14="N/A","N/A",IF(E14&gt;95,"Yes","No"))</f>
        <v>N/A</v>
      </c>
      <c r="G14" s="34">
        <v>0.1409678758</v>
      </c>
      <c r="H14" s="7" t="str">
        <f>IF($B14="N/A","N/A",IF(G14&gt;95,"Yes","No"))</f>
        <v>N/A</v>
      </c>
      <c r="I14" s="35">
        <v>-56.1</v>
      </c>
      <c r="J14" s="35">
        <v>-85.5</v>
      </c>
      <c r="K14" s="36" t="s">
        <v>213</v>
      </c>
      <c r="L14" s="85" t="str">
        <f t="shared" si="4"/>
        <v>N/A</v>
      </c>
    </row>
    <row r="15" spans="1:12" x14ac:dyDescent="0.25">
      <c r="A15" s="128" t="s">
        <v>366</v>
      </c>
      <c r="B15" s="33" t="s">
        <v>213</v>
      </c>
      <c r="C15" s="34">
        <v>1.5365979000000001E-3</v>
      </c>
      <c r="D15" s="34" t="str">
        <f t="shared" ref="D15:D21" si="5">IF($B15="N/A","N/A",IF(C15&gt;10,"No",IF(C15&lt;-10,"No","Yes")))</f>
        <v>N/A</v>
      </c>
      <c r="E15" s="34">
        <v>0.42119026440000001</v>
      </c>
      <c r="F15" s="34" t="str">
        <f t="shared" ref="F15:F21" si="6">IF($B15="N/A","N/A",IF(E15&gt;10,"No",IF(E15&lt;-10,"No","Yes")))</f>
        <v>N/A</v>
      </c>
      <c r="G15" s="34">
        <v>1.3840341058000001</v>
      </c>
      <c r="H15" s="37" t="str">
        <f t="shared" ref="H15:H21" si="7">IF($B15="N/A","N/A",IF(G15&gt;10,"No",IF(G15&lt;-10,"No","Yes")))</f>
        <v>N/A</v>
      </c>
      <c r="I15" s="35">
        <v>27311</v>
      </c>
      <c r="J15" s="35">
        <v>228.6</v>
      </c>
      <c r="K15" s="36" t="s">
        <v>213</v>
      </c>
      <c r="L15" s="85" t="str">
        <f t="shared" si="4"/>
        <v>N/A</v>
      </c>
    </row>
    <row r="16" spans="1:12" x14ac:dyDescent="0.25">
      <c r="A16" s="128" t="s">
        <v>367</v>
      </c>
      <c r="B16" s="33" t="s">
        <v>213</v>
      </c>
      <c r="C16" s="38">
        <v>26024</v>
      </c>
      <c r="D16" s="38" t="str">
        <f t="shared" si="5"/>
        <v>N/A</v>
      </c>
      <c r="E16" s="38">
        <v>16924</v>
      </c>
      <c r="F16" s="38" t="str">
        <f t="shared" si="6"/>
        <v>N/A</v>
      </c>
      <c r="G16" s="38">
        <v>19624</v>
      </c>
      <c r="H16" s="37" t="str">
        <f t="shared" si="7"/>
        <v>N/A</v>
      </c>
      <c r="I16" s="35">
        <v>-35</v>
      </c>
      <c r="J16" s="35">
        <v>15.95</v>
      </c>
      <c r="K16" s="36" t="s">
        <v>213</v>
      </c>
      <c r="L16" s="85" t="str">
        <f t="shared" si="4"/>
        <v>N/A</v>
      </c>
    </row>
    <row r="17" spans="1:12" x14ac:dyDescent="0.25">
      <c r="A17" s="129" t="s">
        <v>368</v>
      </c>
      <c r="B17" s="33" t="s">
        <v>213</v>
      </c>
      <c r="C17" s="34">
        <v>2.2215791275000001</v>
      </c>
      <c r="D17" s="37" t="str">
        <f t="shared" si="5"/>
        <v>N/A</v>
      </c>
      <c r="E17" s="34">
        <v>1.3952288186999999</v>
      </c>
      <c r="F17" s="37" t="str">
        <f t="shared" si="6"/>
        <v>N/A</v>
      </c>
      <c r="G17" s="34">
        <v>1.5250019816</v>
      </c>
      <c r="H17" s="37" t="str">
        <f t="shared" si="7"/>
        <v>N/A</v>
      </c>
      <c r="I17" s="35">
        <v>-37.200000000000003</v>
      </c>
      <c r="J17" s="35">
        <v>9.3010000000000002</v>
      </c>
      <c r="K17" s="36" t="s">
        <v>213</v>
      </c>
      <c r="L17" s="85" t="str">
        <f t="shared" si="4"/>
        <v>N/A</v>
      </c>
    </row>
    <row r="18" spans="1:12" x14ac:dyDescent="0.25">
      <c r="A18" s="128" t="s">
        <v>677</v>
      </c>
      <c r="B18" s="33" t="s">
        <v>213</v>
      </c>
      <c r="C18" s="34">
        <v>78.312327083</v>
      </c>
      <c r="D18" s="37" t="str">
        <f t="shared" si="5"/>
        <v>N/A</v>
      </c>
      <c r="E18" s="34">
        <v>68.884424486</v>
      </c>
      <c r="F18" s="37" t="str">
        <f t="shared" si="6"/>
        <v>N/A</v>
      </c>
      <c r="G18" s="34">
        <v>74.266204646999995</v>
      </c>
      <c r="H18" s="37" t="str">
        <f t="shared" si="7"/>
        <v>N/A</v>
      </c>
      <c r="I18" s="8">
        <v>-12</v>
      </c>
      <c r="J18" s="8">
        <v>7.8129999999999997</v>
      </c>
      <c r="K18" s="36" t="s">
        <v>213</v>
      </c>
      <c r="L18" s="85" t="str">
        <f t="shared" si="4"/>
        <v>N/A</v>
      </c>
    </row>
    <row r="19" spans="1:12" x14ac:dyDescent="0.25">
      <c r="A19" s="128" t="s">
        <v>678</v>
      </c>
      <c r="B19" s="33" t="s">
        <v>213</v>
      </c>
      <c r="C19" s="34">
        <v>46.756839839999998</v>
      </c>
      <c r="D19" s="37" t="str">
        <f t="shared" si="5"/>
        <v>N/A</v>
      </c>
      <c r="E19" s="34">
        <v>31.411013945000001</v>
      </c>
      <c r="F19" s="37" t="str">
        <f t="shared" si="6"/>
        <v>N/A</v>
      </c>
      <c r="G19" s="34">
        <v>37.459233591999997</v>
      </c>
      <c r="H19" s="37" t="str">
        <f t="shared" si="7"/>
        <v>N/A</v>
      </c>
      <c r="I19" s="8">
        <v>-32.799999999999997</v>
      </c>
      <c r="J19" s="8">
        <v>19.260000000000002</v>
      </c>
      <c r="K19" s="36" t="s">
        <v>213</v>
      </c>
      <c r="L19" s="85" t="str">
        <f t="shared" si="4"/>
        <v>N/A</v>
      </c>
    </row>
    <row r="20" spans="1:12" ht="25" x14ac:dyDescent="0.25">
      <c r="A20" s="128" t="s">
        <v>679</v>
      </c>
      <c r="B20" s="33" t="s">
        <v>213</v>
      </c>
      <c r="C20" s="34">
        <v>21.299569628</v>
      </c>
      <c r="D20" s="37" t="str">
        <f t="shared" si="5"/>
        <v>N/A</v>
      </c>
      <c r="E20" s="34">
        <v>29.467029070999999</v>
      </c>
      <c r="F20" s="37" t="str">
        <f t="shared" si="6"/>
        <v>N/A</v>
      </c>
      <c r="G20" s="34">
        <v>3.5313901345000001</v>
      </c>
      <c r="H20" s="37" t="str">
        <f t="shared" si="7"/>
        <v>N/A</v>
      </c>
      <c r="I20" s="8">
        <v>38.35</v>
      </c>
      <c r="J20" s="8">
        <v>-88</v>
      </c>
      <c r="K20" s="36" t="s">
        <v>213</v>
      </c>
      <c r="L20" s="85" t="str">
        <f t="shared" si="4"/>
        <v>N/A</v>
      </c>
    </row>
    <row r="21" spans="1:12" ht="25" x14ac:dyDescent="0.25">
      <c r="A21" s="128" t="s">
        <v>680</v>
      </c>
      <c r="B21" s="33" t="s">
        <v>213</v>
      </c>
      <c r="C21" s="34">
        <v>0.1729173071</v>
      </c>
      <c r="D21" s="37" t="str">
        <f t="shared" si="5"/>
        <v>N/A</v>
      </c>
      <c r="E21" s="34">
        <v>0.4313401087</v>
      </c>
      <c r="F21" s="37" t="str">
        <f t="shared" si="6"/>
        <v>N/A</v>
      </c>
      <c r="G21" s="34">
        <v>0.91214838970000001</v>
      </c>
      <c r="H21" s="37" t="str">
        <f t="shared" si="7"/>
        <v>N/A</v>
      </c>
      <c r="I21" s="8">
        <v>149.4</v>
      </c>
      <c r="J21" s="8">
        <v>111.5</v>
      </c>
      <c r="K21" s="36" t="s">
        <v>213</v>
      </c>
      <c r="L21" s="85" t="str">
        <f t="shared" si="4"/>
        <v>N/A</v>
      </c>
    </row>
    <row r="22" spans="1:12" x14ac:dyDescent="0.25">
      <c r="A22" s="108" t="s">
        <v>1687</v>
      </c>
      <c r="B22" s="25" t="s">
        <v>217</v>
      </c>
      <c r="C22" s="1">
        <v>26</v>
      </c>
      <c r="D22" s="7" t="str">
        <f>IF($B22="N/A","N/A",IF(C22&gt;0,"No",IF(C22&lt;0,"No","Yes")))</f>
        <v>No</v>
      </c>
      <c r="E22" s="1">
        <v>693</v>
      </c>
      <c r="F22" s="7" t="str">
        <f>IF($B22="N/A","N/A",IF(E22&gt;0,"No",IF(E22&lt;0,"No","Yes")))</f>
        <v>No</v>
      </c>
      <c r="G22" s="1">
        <v>2038</v>
      </c>
      <c r="H22" s="7" t="str">
        <f>IF($B22="N/A","N/A",IF(G22&gt;0,"No",IF(G22&lt;0,"No","Yes")))</f>
        <v>No</v>
      </c>
      <c r="I22" s="8">
        <v>2565</v>
      </c>
      <c r="J22" s="8">
        <v>194.1</v>
      </c>
      <c r="K22" s="25" t="s">
        <v>213</v>
      </c>
      <c r="L22" s="85" t="str">
        <f t="shared" si="4"/>
        <v>N/A</v>
      </c>
    </row>
    <row r="23" spans="1:12" x14ac:dyDescent="0.25">
      <c r="A23" s="130" t="s">
        <v>145</v>
      </c>
      <c r="B23" s="25" t="s">
        <v>279</v>
      </c>
      <c r="C23" s="4">
        <v>4.4390606999999997E-3</v>
      </c>
      <c r="D23" s="7" t="str">
        <f>IF($B23="N/A","N/A",IF(C23&gt;=10,"No",IF(C23&lt;0,"No","Yes")))</f>
        <v>Yes</v>
      </c>
      <c r="E23" s="4">
        <v>0.33058777849999998</v>
      </c>
      <c r="F23" s="7" t="str">
        <f>IF($B23="N/A","N/A",IF(E23&gt;=10,"No",IF(E23&lt;0,"No","Yes")))</f>
        <v>Yes</v>
      </c>
      <c r="G23" s="4">
        <v>1.0764537021</v>
      </c>
      <c r="H23" s="7" t="str">
        <f>IF($B23="N/A","N/A",IF(G23&gt;=10,"No",IF(G23&lt;0,"No","Yes")))</f>
        <v>Yes</v>
      </c>
      <c r="I23" s="8">
        <v>7347</v>
      </c>
      <c r="J23" s="8">
        <v>225.6</v>
      </c>
      <c r="K23" s="25" t="s">
        <v>213</v>
      </c>
      <c r="L23" s="85" t="str">
        <f t="shared" si="4"/>
        <v>N/A</v>
      </c>
    </row>
    <row r="24" spans="1:12" x14ac:dyDescent="0.25">
      <c r="A24" s="108" t="s">
        <v>424</v>
      </c>
      <c r="B24" s="21" t="s">
        <v>213</v>
      </c>
      <c r="C24" s="9">
        <v>90.384615385000004</v>
      </c>
      <c r="D24" s="37" t="str">
        <f t="shared" ref="D24:D27" si="8">IF($B24="N/A","N/A",IF(C24&gt;10,"No",IF(C24&lt;-10,"No","Yes")))</f>
        <v>N/A</v>
      </c>
      <c r="E24" s="9">
        <v>99.226932668000003</v>
      </c>
      <c r="F24" s="7" t="str">
        <f t="shared" ref="F24:F27" si="9">IF($B24="N/A","N/A",IF(E24&gt;10,"No",IF(E24&lt;-10,"No","Yes")))</f>
        <v>N/A</v>
      </c>
      <c r="G24" s="9">
        <v>86.478486860999993</v>
      </c>
      <c r="H24" s="7" t="str">
        <f t="shared" ref="H24:H27" si="10">IF($B24="N/A","N/A",IF(G24&gt;10,"No",IF(G24&lt;-10,"No","Yes")))</f>
        <v>N/A</v>
      </c>
      <c r="I24" s="8">
        <v>9.7829999999999995</v>
      </c>
      <c r="J24" s="8">
        <v>-12.8</v>
      </c>
      <c r="K24" s="25" t="s">
        <v>213</v>
      </c>
      <c r="L24" s="85" t="str">
        <f t="shared" si="4"/>
        <v>N/A</v>
      </c>
    </row>
    <row r="25" spans="1:12" x14ac:dyDescent="0.25">
      <c r="A25" s="108" t="s">
        <v>425</v>
      </c>
      <c r="B25" s="21" t="s">
        <v>213</v>
      </c>
      <c r="C25" s="9">
        <v>30.769230769</v>
      </c>
      <c r="D25" s="37" t="str">
        <f t="shared" si="8"/>
        <v>N/A</v>
      </c>
      <c r="E25" s="9">
        <v>78.653366583999997</v>
      </c>
      <c r="F25" s="7" t="str">
        <f t="shared" si="9"/>
        <v>N/A</v>
      </c>
      <c r="G25" s="9">
        <v>52.216286457000002</v>
      </c>
      <c r="H25" s="7" t="str">
        <f t="shared" si="10"/>
        <v>N/A</v>
      </c>
      <c r="I25" s="8">
        <v>155.6</v>
      </c>
      <c r="J25" s="8">
        <v>-33.6</v>
      </c>
      <c r="K25" s="25" t="s">
        <v>213</v>
      </c>
      <c r="L25" s="85" t="str">
        <f t="shared" si="4"/>
        <v>N/A</v>
      </c>
    </row>
    <row r="26" spans="1:12" x14ac:dyDescent="0.25">
      <c r="A26" s="108" t="s">
        <v>421</v>
      </c>
      <c r="B26" s="21" t="s">
        <v>213</v>
      </c>
      <c r="C26" s="9">
        <v>3.8461538462</v>
      </c>
      <c r="D26" s="37" t="str">
        <f t="shared" si="8"/>
        <v>N/A</v>
      </c>
      <c r="E26" s="9">
        <v>0.19950124690000001</v>
      </c>
      <c r="F26" s="7" t="str">
        <f t="shared" si="9"/>
        <v>N/A</v>
      </c>
      <c r="G26" s="9">
        <v>0.23823274620000001</v>
      </c>
      <c r="H26" s="7" t="str">
        <f t="shared" si="10"/>
        <v>N/A</v>
      </c>
      <c r="I26" s="8">
        <v>-94.8</v>
      </c>
      <c r="J26" s="8">
        <v>19.41</v>
      </c>
      <c r="K26" s="25" t="s">
        <v>213</v>
      </c>
      <c r="L26" s="85" t="str">
        <f t="shared" si="4"/>
        <v>N/A</v>
      </c>
    </row>
    <row r="27" spans="1:12" x14ac:dyDescent="0.25">
      <c r="A27" s="108" t="s">
        <v>422</v>
      </c>
      <c r="B27" s="21" t="s">
        <v>213</v>
      </c>
      <c r="C27" s="9">
        <v>0</v>
      </c>
      <c r="D27" s="37" t="str">
        <f t="shared" si="8"/>
        <v>N/A</v>
      </c>
      <c r="E27" s="9">
        <v>9.9750623400000002E-2</v>
      </c>
      <c r="F27" s="7" t="str">
        <f t="shared" si="9"/>
        <v>N/A</v>
      </c>
      <c r="G27" s="9">
        <v>0.66416401960000004</v>
      </c>
      <c r="H27" s="7" t="str">
        <f t="shared" si="10"/>
        <v>N/A</v>
      </c>
      <c r="I27" s="8" t="s">
        <v>1747</v>
      </c>
      <c r="J27" s="8">
        <v>565.79999999999995</v>
      </c>
      <c r="K27" s="25" t="s">
        <v>213</v>
      </c>
      <c r="L27" s="85" t="str">
        <f t="shared" si="4"/>
        <v>N/A</v>
      </c>
    </row>
    <row r="28" spans="1:12" x14ac:dyDescent="0.25">
      <c r="A28" s="108" t="s">
        <v>950</v>
      </c>
      <c r="B28" s="21" t="s">
        <v>213</v>
      </c>
      <c r="C28" s="34">
        <v>18.191441319999999</v>
      </c>
      <c r="D28" s="37" t="str">
        <f>IF($B28="N/A","N/A",IF(C28&gt;10,"No",IF(C28&lt;-10,"No","Yes")))</f>
        <v>N/A</v>
      </c>
      <c r="E28" s="34">
        <v>17.884963697</v>
      </c>
      <c r="F28" s="37" t="str">
        <f>IF($B28="N/A","N/A",IF(E28&gt;10,"No",IF(E28&lt;-10,"No","Yes")))</f>
        <v>N/A</v>
      </c>
      <c r="G28" s="34">
        <v>17.140263814000001</v>
      </c>
      <c r="H28" s="37" t="str">
        <f>IF($B28="N/A","N/A",IF(G28&gt;10,"No",IF(G28&lt;-10,"No","Yes")))</f>
        <v>N/A</v>
      </c>
      <c r="I28" s="8">
        <v>-1.68</v>
      </c>
      <c r="J28" s="8">
        <v>-4.16</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98.820490363000005</v>
      </c>
      <c r="D30" s="7" t="str">
        <f>IF($B30="N/A","N/A",IF(C30&gt;=98,"Yes","No"))</f>
        <v>Yes</v>
      </c>
      <c r="E30" s="9">
        <v>98.811285491999996</v>
      </c>
      <c r="F30" s="7" t="str">
        <f>IF($B30="N/A","N/A",IF(E30&gt;=98,"Yes","No"))</f>
        <v>Yes</v>
      </c>
      <c r="G30" s="9">
        <v>97.924104263000004</v>
      </c>
      <c r="H30" s="7" t="str">
        <f>IF($B30="N/A","N/A",IF(G30&gt;=98,"Yes","No"))</f>
        <v>No</v>
      </c>
      <c r="I30" s="8">
        <v>-8.9999999999999993E-3</v>
      </c>
      <c r="J30" s="8">
        <v>-0.89800000000000002</v>
      </c>
      <c r="K30" s="25" t="s">
        <v>735</v>
      </c>
      <c r="L30" s="85" t="str">
        <f t="shared" si="4"/>
        <v>Yes</v>
      </c>
    </row>
    <row r="31" spans="1:12" x14ac:dyDescent="0.25">
      <c r="A31" s="108" t="s">
        <v>18</v>
      </c>
      <c r="B31" s="25" t="s">
        <v>277</v>
      </c>
      <c r="C31" s="9">
        <v>99.999743899999999</v>
      </c>
      <c r="D31" s="7" t="str">
        <f>IF($B31="N/A","N/A",IF(C31&gt;=95,"Yes","No"))</f>
        <v>Yes</v>
      </c>
      <c r="E31" s="9">
        <v>99.999752677000004</v>
      </c>
      <c r="F31" s="7" t="str">
        <f>IF($B31="N/A","N/A",IF(E31&gt;=95,"Yes","No"))</f>
        <v>Yes</v>
      </c>
      <c r="G31" s="9">
        <v>98.142472362000007</v>
      </c>
      <c r="H31" s="7" t="str">
        <f>IF($B31="N/A","N/A",IF(G31&gt;=95,"Yes","No"))</f>
        <v>Yes</v>
      </c>
      <c r="I31" s="8">
        <v>0</v>
      </c>
      <c r="J31" s="8">
        <v>-1.86</v>
      </c>
      <c r="K31" s="25" t="s">
        <v>735</v>
      </c>
      <c r="L31" s="85" t="str">
        <f t="shared" si="4"/>
        <v>Yes</v>
      </c>
    </row>
    <row r="32" spans="1:12" x14ac:dyDescent="0.25">
      <c r="A32" s="108" t="s">
        <v>23</v>
      </c>
      <c r="B32" s="21" t="s">
        <v>213</v>
      </c>
      <c r="C32" s="9">
        <v>41.108945646000002</v>
      </c>
      <c r="D32" s="7" t="str">
        <f t="shared" ref="D32:D37" si="11">IF($B32="N/A","N/A",IF(C32&gt;10,"No",IF(C32&lt;-10,"No","Yes")))</f>
        <v>N/A</v>
      </c>
      <c r="E32" s="9">
        <v>41.572196331000001</v>
      </c>
      <c r="F32" s="7" t="str">
        <f t="shared" ref="F32:F37" si="12">IF($B32="N/A","N/A",IF(E32&gt;10,"No",IF(E32&lt;-10,"No","Yes")))</f>
        <v>N/A</v>
      </c>
      <c r="G32" s="9">
        <v>45.517858779999997</v>
      </c>
      <c r="H32" s="7" t="str">
        <f t="shared" ref="H32:H37" si="13">IF($B32="N/A","N/A",IF(G32&gt;10,"No",IF(G32&lt;-10,"No","Yes")))</f>
        <v>N/A</v>
      </c>
      <c r="I32" s="8">
        <v>1.127</v>
      </c>
      <c r="J32" s="8">
        <v>9.4909999999999997</v>
      </c>
      <c r="K32" s="25" t="s">
        <v>735</v>
      </c>
      <c r="L32" s="85" t="str">
        <f t="shared" si="4"/>
        <v>Yes</v>
      </c>
    </row>
    <row r="33" spans="1:12" x14ac:dyDescent="0.25">
      <c r="A33" s="108" t="s">
        <v>24</v>
      </c>
      <c r="B33" s="21" t="s">
        <v>213</v>
      </c>
      <c r="C33" s="9">
        <v>37.495208802000001</v>
      </c>
      <c r="D33" s="7" t="str">
        <f t="shared" si="11"/>
        <v>N/A</v>
      </c>
      <c r="E33" s="9">
        <v>37.038527078999998</v>
      </c>
      <c r="F33" s="7" t="str">
        <f t="shared" si="12"/>
        <v>N/A</v>
      </c>
      <c r="G33" s="9">
        <v>37.162986529999998</v>
      </c>
      <c r="H33" s="7" t="str">
        <f t="shared" si="13"/>
        <v>N/A</v>
      </c>
      <c r="I33" s="8">
        <v>-1.22</v>
      </c>
      <c r="J33" s="8">
        <v>0.33600000000000002</v>
      </c>
      <c r="K33" s="25" t="s">
        <v>735</v>
      </c>
      <c r="L33" s="85" t="str">
        <f t="shared" si="4"/>
        <v>Yes</v>
      </c>
    </row>
    <row r="34" spans="1:12" x14ac:dyDescent="0.25">
      <c r="A34" s="108" t="s">
        <v>25</v>
      </c>
      <c r="B34" s="21" t="s">
        <v>213</v>
      </c>
      <c r="C34" s="9">
        <v>0.21333101139999999</v>
      </c>
      <c r="D34" s="7" t="str">
        <f t="shared" si="11"/>
        <v>N/A</v>
      </c>
      <c r="E34" s="9">
        <v>0.24633323739999999</v>
      </c>
      <c r="F34" s="7" t="str">
        <f t="shared" si="12"/>
        <v>N/A</v>
      </c>
      <c r="G34" s="9">
        <v>0.30859064759999999</v>
      </c>
      <c r="H34" s="7" t="str">
        <f t="shared" si="13"/>
        <v>N/A</v>
      </c>
      <c r="I34" s="8">
        <v>15.47</v>
      </c>
      <c r="J34" s="8">
        <v>25.27</v>
      </c>
      <c r="K34" s="25" t="s">
        <v>735</v>
      </c>
      <c r="L34" s="85" t="str">
        <f t="shared" si="4"/>
        <v>No</v>
      </c>
    </row>
    <row r="35" spans="1:12" x14ac:dyDescent="0.25">
      <c r="A35" s="108" t="s">
        <v>26</v>
      </c>
      <c r="B35" s="25" t="s">
        <v>213</v>
      </c>
      <c r="C35" s="9">
        <v>2.6573753712000001</v>
      </c>
      <c r="D35" s="7" t="str">
        <f t="shared" si="11"/>
        <v>N/A</v>
      </c>
      <c r="E35" s="9">
        <v>2.6997727106</v>
      </c>
      <c r="F35" s="7" t="str">
        <f t="shared" si="12"/>
        <v>N/A</v>
      </c>
      <c r="G35" s="9">
        <v>3.0734727055</v>
      </c>
      <c r="H35" s="7" t="str">
        <f t="shared" si="13"/>
        <v>N/A</v>
      </c>
      <c r="I35" s="8">
        <v>1.595</v>
      </c>
      <c r="J35" s="8">
        <v>13.84</v>
      </c>
      <c r="K35" s="25" t="s">
        <v>213</v>
      </c>
      <c r="L35" s="85" t="str">
        <f t="shared" si="4"/>
        <v>N/A</v>
      </c>
    </row>
    <row r="36" spans="1:12" x14ac:dyDescent="0.25">
      <c r="A36" s="108" t="s">
        <v>60</v>
      </c>
      <c r="B36" s="25" t="s">
        <v>213</v>
      </c>
      <c r="C36" s="9">
        <v>0.31474647410000001</v>
      </c>
      <c r="D36" s="7" t="str">
        <f t="shared" si="11"/>
        <v>N/A</v>
      </c>
      <c r="E36" s="9">
        <v>0.30560820319999998</v>
      </c>
      <c r="F36" s="7" t="str">
        <f t="shared" si="12"/>
        <v>N/A</v>
      </c>
      <c r="G36" s="9">
        <v>0.37783120850000002</v>
      </c>
      <c r="H36" s="7" t="str">
        <f t="shared" si="13"/>
        <v>N/A</v>
      </c>
      <c r="I36" s="8">
        <v>-2.9</v>
      </c>
      <c r="J36" s="8">
        <v>23.63</v>
      </c>
      <c r="K36" s="25" t="s">
        <v>213</v>
      </c>
      <c r="L36" s="85" t="str">
        <f t="shared" si="4"/>
        <v>N/A</v>
      </c>
    </row>
    <row r="37" spans="1:12" x14ac:dyDescent="0.25">
      <c r="A37" s="108" t="s">
        <v>61</v>
      </c>
      <c r="B37" s="25" t="s">
        <v>213</v>
      </c>
      <c r="C37" s="9">
        <v>0.58006571520000005</v>
      </c>
      <c r="D37" s="7" t="str">
        <f t="shared" si="11"/>
        <v>N/A</v>
      </c>
      <c r="E37" s="9">
        <v>0.61954293149999995</v>
      </c>
      <c r="F37" s="7" t="str">
        <f t="shared" si="12"/>
        <v>N/A</v>
      </c>
      <c r="G37" s="9">
        <v>1.0213565554999999</v>
      </c>
      <c r="H37" s="7" t="str">
        <f t="shared" si="13"/>
        <v>N/A</v>
      </c>
      <c r="I37" s="8">
        <v>6.806</v>
      </c>
      <c r="J37" s="8">
        <v>64.86</v>
      </c>
      <c r="K37" s="25" t="s">
        <v>213</v>
      </c>
      <c r="L37" s="85" t="str">
        <f t="shared" si="4"/>
        <v>N/A</v>
      </c>
    </row>
    <row r="38" spans="1:12" x14ac:dyDescent="0.25">
      <c r="A38" s="108" t="s">
        <v>62</v>
      </c>
      <c r="B38" s="25" t="s">
        <v>278</v>
      </c>
      <c r="C38" s="9">
        <v>18.790458409999999</v>
      </c>
      <c r="D38" s="7" t="str">
        <f>IF($B38="N/A","N/A",IF(C38&gt;=5,"No",IF(C38&lt;0,"No","Yes")))</f>
        <v>No</v>
      </c>
      <c r="E38" s="9">
        <v>18.757600015000001</v>
      </c>
      <c r="F38" s="7" t="str">
        <f>IF($B38="N/A","N/A",IF(E38&gt;=5,"No",IF(E38&lt;0,"No","Yes")))</f>
        <v>No</v>
      </c>
      <c r="G38" s="9">
        <v>14.584424525999999</v>
      </c>
      <c r="H38" s="7" t="str">
        <f>IF($B38="N/A","N/A",IF(G38&gt;=5,"No",IF(G38&lt;0,"No","Yes")))</f>
        <v>No</v>
      </c>
      <c r="I38" s="8">
        <v>-0.17499999999999999</v>
      </c>
      <c r="J38" s="8">
        <v>-22.2</v>
      </c>
      <c r="K38" s="25" t="s">
        <v>735</v>
      </c>
      <c r="L38" s="85" t="str">
        <f t="shared" si="4"/>
        <v>No</v>
      </c>
    </row>
    <row r="39" spans="1:12" x14ac:dyDescent="0.25">
      <c r="A39" s="108" t="s">
        <v>63</v>
      </c>
      <c r="B39" s="25" t="s">
        <v>213</v>
      </c>
      <c r="C39" s="9">
        <v>11.491447552</v>
      </c>
      <c r="D39" s="7" t="str">
        <f>IF($B39="N/A","N/A",IF(C39&gt;10,"No",IF(C39&lt;-10,"No","Yes")))</f>
        <v>N/A</v>
      </c>
      <c r="E39" s="9">
        <v>13.448492198</v>
      </c>
      <c r="F39" s="7" t="str">
        <f>IF($B39="N/A","N/A",IF(E39&gt;10,"No",IF(E39&lt;-10,"No","Yes")))</f>
        <v>N/A</v>
      </c>
      <c r="G39" s="9">
        <v>13.145060141</v>
      </c>
      <c r="H39" s="7" t="str">
        <f>IF($B39="N/A","N/A",IF(G39&gt;10,"No",IF(G39&lt;-10,"No","Yes")))</f>
        <v>N/A</v>
      </c>
      <c r="I39" s="8">
        <v>17.03</v>
      </c>
      <c r="J39" s="8">
        <v>-2.2599999999999998</v>
      </c>
      <c r="K39" s="25" t="s">
        <v>735</v>
      </c>
      <c r="L39" s="85" t="str">
        <f t="shared" si="4"/>
        <v>Yes</v>
      </c>
    </row>
    <row r="40" spans="1:12" x14ac:dyDescent="0.25">
      <c r="A40" s="108" t="s">
        <v>64</v>
      </c>
      <c r="B40" s="25" t="s">
        <v>213</v>
      </c>
      <c r="C40" s="9">
        <v>100</v>
      </c>
      <c r="D40" s="7" t="str">
        <f>IF($B40="N/A","N/A",IF(C40&gt;10,"No",IF(C40&lt;-10,"No","Yes")))</f>
        <v>N/A</v>
      </c>
      <c r="E40" s="9">
        <v>82.651766393000003</v>
      </c>
      <c r="F40" s="7" t="str">
        <f>IF($B40="N/A","N/A",IF(E40&gt;10,"No",IF(E40&lt;-10,"No","Yes")))</f>
        <v>N/A</v>
      </c>
      <c r="G40" s="9">
        <v>64.598913409999994</v>
      </c>
      <c r="H40" s="7" t="str">
        <f>IF($B40="N/A","N/A",IF(G40&gt;10,"No",IF(G40&lt;-10,"No","Yes")))</f>
        <v>N/A</v>
      </c>
      <c r="I40" s="8">
        <v>-17.3</v>
      </c>
      <c r="J40" s="8">
        <v>-21.8</v>
      </c>
      <c r="K40" s="25" t="s">
        <v>735</v>
      </c>
      <c r="L40" s="85" t="str">
        <f t="shared" si="4"/>
        <v>No</v>
      </c>
    </row>
    <row r="41" spans="1:12" x14ac:dyDescent="0.25">
      <c r="A41" s="84" t="s">
        <v>19</v>
      </c>
      <c r="B41" s="21" t="s">
        <v>281</v>
      </c>
      <c r="C41" s="4">
        <v>3.6528347243999999</v>
      </c>
      <c r="D41" s="7" t="str">
        <f>IF($B41="N/A","N/A",IF(C41&gt;8,"No",IF(C41&lt;2,"No","Yes")))</f>
        <v>Yes</v>
      </c>
      <c r="E41" s="4">
        <v>3.4558376772999999</v>
      </c>
      <c r="F41" s="7" t="str">
        <f>IF($B41="N/A","N/A",IF(E41&gt;8,"No",IF(E41&lt;2,"No","Yes")))</f>
        <v>Yes</v>
      </c>
      <c r="G41" s="4">
        <v>3.4579870657999998</v>
      </c>
      <c r="H41" s="7" t="str">
        <f>IF($B41="N/A","N/A",IF(G41&gt;8,"No",IF(G41&lt;2,"No","Yes")))</f>
        <v>Yes</v>
      </c>
      <c r="I41" s="8">
        <v>-5.39</v>
      </c>
      <c r="J41" s="8">
        <v>6.2199999999999998E-2</v>
      </c>
      <c r="K41" s="25" t="s">
        <v>735</v>
      </c>
      <c r="L41" s="85" t="str">
        <f t="shared" si="4"/>
        <v>Yes</v>
      </c>
    </row>
    <row r="42" spans="1:12" x14ac:dyDescent="0.25">
      <c r="A42" s="84" t="s">
        <v>170</v>
      </c>
      <c r="B42" s="21" t="s">
        <v>213</v>
      </c>
      <c r="C42" s="4">
        <v>18.288246989000001</v>
      </c>
      <c r="D42" s="7" t="str">
        <f t="shared" ref="D42:D49" si="14">IF($B42="N/A","N/A",IF(C42&gt;10,"No",IF(C42&lt;-10,"No","Yes")))</f>
        <v>N/A</v>
      </c>
      <c r="E42" s="4">
        <v>17.400458866000001</v>
      </c>
      <c r="F42" s="7" t="str">
        <f t="shared" ref="F42:F49" si="15">IF($B42="N/A","N/A",IF(E42&gt;10,"No",IF(E42&lt;-10,"No","Yes")))</f>
        <v>N/A</v>
      </c>
      <c r="G42" s="4">
        <v>16.270132995000001</v>
      </c>
      <c r="H42" s="7" t="str">
        <f t="shared" ref="H42:H49" si="16">IF($B42="N/A","N/A",IF(G42&gt;10,"No",IF(G42&lt;-10,"No","Yes")))</f>
        <v>N/A</v>
      </c>
      <c r="I42" s="8">
        <v>-4.8499999999999996</v>
      </c>
      <c r="J42" s="8">
        <v>-6.5</v>
      </c>
      <c r="K42" s="25" t="s">
        <v>735</v>
      </c>
      <c r="L42" s="85" t="str">
        <f>IF(J42="Div by 0", "N/A", IF(OR(J42="N/A",K42="N/A"),"N/A", IF(J42&gt;VALUE(MID(K42,1,2)), "No", IF(J42&lt;-1*VALUE(MID(K42,1,2)), "No", "Yes"))))</f>
        <v>Yes</v>
      </c>
    </row>
    <row r="43" spans="1:12" x14ac:dyDescent="0.25">
      <c r="A43" s="84" t="s">
        <v>171</v>
      </c>
      <c r="B43" s="21" t="s">
        <v>213</v>
      </c>
      <c r="C43" s="4">
        <v>34.470671895000002</v>
      </c>
      <c r="D43" s="7" t="str">
        <f t="shared" si="14"/>
        <v>N/A</v>
      </c>
      <c r="E43" s="4">
        <v>34.331252251999999</v>
      </c>
      <c r="F43" s="7" t="str">
        <f t="shared" si="15"/>
        <v>N/A</v>
      </c>
      <c r="G43" s="4">
        <v>33.711838038000003</v>
      </c>
      <c r="H43" s="7" t="str">
        <f t="shared" si="16"/>
        <v>N/A</v>
      </c>
      <c r="I43" s="8">
        <v>-0.40400000000000003</v>
      </c>
      <c r="J43" s="8">
        <v>-1.8</v>
      </c>
      <c r="K43" s="25" t="s">
        <v>735</v>
      </c>
      <c r="L43" s="85" t="str">
        <f>IF(J43="Div by 0", "N/A", IF(OR(J43="N/A",K43="N/A"),"N/A", IF(J43&gt;VALUE(MID(K43,1,2)), "No", IF(J43&lt;-1*VALUE(MID(K43,1,2)), "No", "Yes"))))</f>
        <v>Yes</v>
      </c>
    </row>
    <row r="44" spans="1:12" x14ac:dyDescent="0.25">
      <c r="A44" s="84" t="s">
        <v>172</v>
      </c>
      <c r="B44" s="21" t="s">
        <v>213</v>
      </c>
      <c r="C44" s="4">
        <v>2.8631941260999998</v>
      </c>
      <c r="D44" s="7" t="str">
        <f t="shared" si="14"/>
        <v>N/A</v>
      </c>
      <c r="E44" s="4">
        <v>2.8428900131999999</v>
      </c>
      <c r="F44" s="7" t="str">
        <f t="shared" si="15"/>
        <v>N/A</v>
      </c>
      <c r="G44" s="4">
        <v>2.833267797</v>
      </c>
      <c r="H44" s="7" t="str">
        <f t="shared" si="16"/>
        <v>N/A</v>
      </c>
      <c r="I44" s="8">
        <v>-0.70899999999999996</v>
      </c>
      <c r="J44" s="8">
        <v>-0.33800000000000002</v>
      </c>
      <c r="K44" s="25" t="s">
        <v>735</v>
      </c>
      <c r="L44" s="85" t="str">
        <f t="shared" ref="L44:L53" si="17">IF(J44="Div by 0", "N/A", IF(OR(J44="N/A",K44="N/A"),"N/A", IF(J44&gt;VALUE(MID(K44,1,2)), "No", IF(J44&lt;-1*VALUE(MID(K44,1,2)), "No", "Yes"))))</f>
        <v>Yes</v>
      </c>
    </row>
    <row r="45" spans="1:12" x14ac:dyDescent="0.25">
      <c r="A45" s="84" t="s">
        <v>173</v>
      </c>
      <c r="B45" s="21" t="s">
        <v>213</v>
      </c>
      <c r="C45" s="4">
        <v>20.174250204</v>
      </c>
      <c r="D45" s="7" t="str">
        <f t="shared" si="14"/>
        <v>N/A</v>
      </c>
      <c r="E45" s="4">
        <v>21.190511719</v>
      </c>
      <c r="F45" s="7" t="str">
        <f t="shared" si="15"/>
        <v>N/A</v>
      </c>
      <c r="G45" s="4">
        <v>22.530536563999998</v>
      </c>
      <c r="H45" s="7" t="str">
        <f t="shared" si="16"/>
        <v>N/A</v>
      </c>
      <c r="I45" s="8">
        <v>5.0369999999999999</v>
      </c>
      <c r="J45" s="8">
        <v>6.3239999999999998</v>
      </c>
      <c r="K45" s="25" t="s">
        <v>735</v>
      </c>
      <c r="L45" s="85" t="str">
        <f t="shared" si="17"/>
        <v>Yes</v>
      </c>
    </row>
    <row r="46" spans="1:12" x14ac:dyDescent="0.25">
      <c r="A46" s="84" t="s">
        <v>174</v>
      </c>
      <c r="B46" s="21" t="s">
        <v>213</v>
      </c>
      <c r="C46" s="4">
        <v>10.651611422</v>
      </c>
      <c r="D46" s="7" t="str">
        <f t="shared" si="14"/>
        <v>N/A</v>
      </c>
      <c r="E46" s="4">
        <v>11.119703278999999</v>
      </c>
      <c r="F46" s="7" t="str">
        <f t="shared" si="15"/>
        <v>N/A</v>
      </c>
      <c r="G46" s="4">
        <v>12.069616681999999</v>
      </c>
      <c r="H46" s="7" t="str">
        <f t="shared" si="16"/>
        <v>N/A</v>
      </c>
      <c r="I46" s="8">
        <v>4.3949999999999996</v>
      </c>
      <c r="J46" s="8">
        <v>8.5429999999999993</v>
      </c>
      <c r="K46" s="25" t="s">
        <v>735</v>
      </c>
      <c r="L46" s="85" t="str">
        <f t="shared" si="17"/>
        <v>Yes</v>
      </c>
    </row>
    <row r="47" spans="1:12" x14ac:dyDescent="0.25">
      <c r="A47" s="84" t="s">
        <v>175</v>
      </c>
      <c r="B47" s="21" t="s">
        <v>213</v>
      </c>
      <c r="C47" s="4">
        <v>4.4394021268000001</v>
      </c>
      <c r="D47" s="7" t="str">
        <f t="shared" si="14"/>
        <v>N/A</v>
      </c>
      <c r="E47" s="4">
        <v>4.4012692592000002</v>
      </c>
      <c r="F47" s="7" t="str">
        <f t="shared" si="15"/>
        <v>N/A</v>
      </c>
      <c r="G47" s="4">
        <v>4.2345537596999998</v>
      </c>
      <c r="H47" s="7" t="str">
        <f t="shared" si="16"/>
        <v>N/A</v>
      </c>
      <c r="I47" s="8">
        <v>-0.85899999999999999</v>
      </c>
      <c r="J47" s="8">
        <v>-3.79</v>
      </c>
      <c r="K47" s="25" t="s">
        <v>735</v>
      </c>
      <c r="L47" s="85" t="str">
        <f t="shared" si="17"/>
        <v>Yes</v>
      </c>
    </row>
    <row r="48" spans="1:12" x14ac:dyDescent="0.25">
      <c r="A48" s="84" t="s">
        <v>176</v>
      </c>
      <c r="B48" s="21" t="s">
        <v>213</v>
      </c>
      <c r="C48" s="4">
        <v>3.3336491896</v>
      </c>
      <c r="D48" s="7" t="str">
        <f t="shared" si="14"/>
        <v>N/A</v>
      </c>
      <c r="E48" s="4">
        <v>3.2188202550999998</v>
      </c>
      <c r="F48" s="7" t="str">
        <f t="shared" si="15"/>
        <v>N/A</v>
      </c>
      <c r="G48" s="4">
        <v>3.0064080546</v>
      </c>
      <c r="H48" s="7" t="str">
        <f t="shared" si="16"/>
        <v>N/A</v>
      </c>
      <c r="I48" s="8">
        <v>-3.44</v>
      </c>
      <c r="J48" s="8">
        <v>-6.6</v>
      </c>
      <c r="K48" s="25" t="s">
        <v>735</v>
      </c>
      <c r="L48" s="85" t="str">
        <f t="shared" si="17"/>
        <v>Yes</v>
      </c>
    </row>
    <row r="49" spans="1:12" x14ac:dyDescent="0.25">
      <c r="A49" s="84" t="s">
        <v>952</v>
      </c>
      <c r="B49" s="21" t="s">
        <v>213</v>
      </c>
      <c r="C49" s="4">
        <v>2.1253710244000001</v>
      </c>
      <c r="D49" s="7" t="str">
        <f t="shared" si="14"/>
        <v>N/A</v>
      </c>
      <c r="E49" s="4">
        <v>2.0385971536</v>
      </c>
      <c r="F49" s="7" t="str">
        <f t="shared" si="15"/>
        <v>N/A</v>
      </c>
      <c r="G49" s="4">
        <v>1.8851150668000001</v>
      </c>
      <c r="H49" s="7" t="str">
        <f t="shared" si="16"/>
        <v>N/A</v>
      </c>
      <c r="I49" s="8">
        <v>-4.08</v>
      </c>
      <c r="J49" s="8">
        <v>-7.53</v>
      </c>
      <c r="K49" s="25" t="s">
        <v>735</v>
      </c>
      <c r="L49" s="85" t="str">
        <f t="shared" si="17"/>
        <v>Yes</v>
      </c>
    </row>
    <row r="50" spans="1:12" x14ac:dyDescent="0.25">
      <c r="A50" s="108" t="s">
        <v>208</v>
      </c>
      <c r="B50" s="21" t="s">
        <v>213</v>
      </c>
      <c r="C50" s="22">
        <v>659676</v>
      </c>
      <c r="D50" s="5" t="str">
        <f t="shared" ref="D50:D53" si="18">IF($B50="N/A","N/A",IF(C50&lt;0,"No","Yes"))</f>
        <v>N/A</v>
      </c>
      <c r="E50" s="22">
        <v>668267</v>
      </c>
      <c r="F50" s="5" t="str">
        <f t="shared" ref="F50:F53" si="19">IF($B50="N/A","N/A",IF(E50&lt;0,"No","Yes"))</f>
        <v>N/A</v>
      </c>
      <c r="G50" s="22">
        <v>687446</v>
      </c>
      <c r="H50" s="5" t="str">
        <f t="shared" ref="H50:H53" si="20">IF($B50="N/A","N/A",IF(G50&lt;0,"No","Yes"))</f>
        <v>N/A</v>
      </c>
      <c r="I50" s="8">
        <v>1.302</v>
      </c>
      <c r="J50" s="8">
        <v>2.87</v>
      </c>
      <c r="K50" s="25" t="s">
        <v>735</v>
      </c>
      <c r="L50" s="85" t="str">
        <f t="shared" si="17"/>
        <v>Yes</v>
      </c>
    </row>
    <row r="51" spans="1:12" x14ac:dyDescent="0.25">
      <c r="A51" s="108" t="s">
        <v>209</v>
      </c>
      <c r="B51" s="21" t="s">
        <v>213</v>
      </c>
      <c r="C51" s="22">
        <v>33424</v>
      </c>
      <c r="D51" s="5" t="str">
        <f t="shared" si="18"/>
        <v>N/A</v>
      </c>
      <c r="E51" s="22">
        <v>34367</v>
      </c>
      <c r="F51" s="5" t="str">
        <f t="shared" si="19"/>
        <v>N/A</v>
      </c>
      <c r="G51" s="22">
        <v>36418</v>
      </c>
      <c r="H51" s="5" t="str">
        <f t="shared" si="20"/>
        <v>N/A</v>
      </c>
      <c r="I51" s="8">
        <v>2.8210000000000002</v>
      </c>
      <c r="J51" s="8">
        <v>5.968</v>
      </c>
      <c r="K51" s="25" t="s">
        <v>735</v>
      </c>
      <c r="L51" s="85" t="str">
        <f t="shared" si="17"/>
        <v>Yes</v>
      </c>
    </row>
    <row r="52" spans="1:12" x14ac:dyDescent="0.25">
      <c r="A52" s="108" t="s">
        <v>210</v>
      </c>
      <c r="B52" s="21" t="s">
        <v>213</v>
      </c>
      <c r="C52" s="22">
        <v>353850</v>
      </c>
      <c r="D52" s="5" t="str">
        <f t="shared" si="18"/>
        <v>N/A</v>
      </c>
      <c r="E52" s="22">
        <v>384698</v>
      </c>
      <c r="F52" s="5" t="str">
        <f t="shared" si="19"/>
        <v>N/A</v>
      </c>
      <c r="G52" s="22">
        <v>439326</v>
      </c>
      <c r="H52" s="5" t="str">
        <f t="shared" si="20"/>
        <v>N/A</v>
      </c>
      <c r="I52" s="8">
        <v>8.718</v>
      </c>
      <c r="J52" s="8">
        <v>14.2</v>
      </c>
      <c r="K52" s="25" t="s">
        <v>735</v>
      </c>
      <c r="L52" s="85" t="str">
        <f t="shared" si="17"/>
        <v>No</v>
      </c>
    </row>
    <row r="53" spans="1:12" x14ac:dyDescent="0.25">
      <c r="A53" s="108" t="s">
        <v>953</v>
      </c>
      <c r="B53" s="21" t="s">
        <v>213</v>
      </c>
      <c r="C53" s="22">
        <v>94364</v>
      </c>
      <c r="D53" s="5" t="str">
        <f t="shared" si="18"/>
        <v>N/A</v>
      </c>
      <c r="E53" s="22">
        <v>96070</v>
      </c>
      <c r="F53" s="5" t="str">
        <f t="shared" si="19"/>
        <v>N/A</v>
      </c>
      <c r="G53" s="22">
        <v>96845</v>
      </c>
      <c r="H53" s="5" t="str">
        <f t="shared" si="20"/>
        <v>N/A</v>
      </c>
      <c r="I53" s="8">
        <v>1.8080000000000001</v>
      </c>
      <c r="J53" s="8">
        <v>0.80669999999999997</v>
      </c>
      <c r="K53" s="25" t="s">
        <v>735</v>
      </c>
      <c r="L53" s="85" t="str">
        <f t="shared" si="17"/>
        <v>Yes</v>
      </c>
    </row>
    <row r="54" spans="1:12" x14ac:dyDescent="0.25">
      <c r="A54" s="108" t="s">
        <v>954</v>
      </c>
      <c r="B54" s="21" t="s">
        <v>213</v>
      </c>
      <c r="C54" s="4">
        <v>99.999402434000004</v>
      </c>
      <c r="D54" s="7" t="str">
        <f>IF($B54="N/A","N/A",IF(C54&gt;10,"No",IF(C54&lt;-10,"No","Yes")))</f>
        <v>N/A</v>
      </c>
      <c r="E54" s="4">
        <v>99.999340473000004</v>
      </c>
      <c r="F54" s="7" t="str">
        <f>IF($B54="N/A","N/A",IF(E54&gt;10,"No",IF(E54&lt;-10,"No","Yes")))</f>
        <v>N/A</v>
      </c>
      <c r="G54" s="4">
        <v>99.999456022999993</v>
      </c>
      <c r="H54" s="7" t="str">
        <f>IF($B54="N/A","N/A",IF(G54&gt;10,"No",IF(G54&lt;-10,"No","Yes")))</f>
        <v>N/A</v>
      </c>
      <c r="I54" s="8">
        <v>0</v>
      </c>
      <c r="J54" s="8">
        <v>1E-4</v>
      </c>
      <c r="K54" s="21" t="s">
        <v>213</v>
      </c>
      <c r="L54" s="85" t="str">
        <f t="shared" si="4"/>
        <v>N/A</v>
      </c>
    </row>
    <row r="55" spans="1:12" x14ac:dyDescent="0.25">
      <c r="A55" s="108" t="s">
        <v>1751</v>
      </c>
      <c r="B55" s="21" t="s">
        <v>213</v>
      </c>
      <c r="C55" s="4">
        <v>99.998719502</v>
      </c>
      <c r="D55" s="7" t="str">
        <f>IF($B55="N/A","N/A",IF(C55&gt;10,"No",IF(C55&lt;-10,"No","Yes")))</f>
        <v>N/A</v>
      </c>
      <c r="E55" s="4">
        <v>99.998680946999997</v>
      </c>
      <c r="F55" s="7" t="str">
        <f>IF($B55="N/A","N/A",IF(E55&gt;10,"No",IF(E55&lt;-10,"No","Yes")))</f>
        <v>N/A</v>
      </c>
      <c r="G55" s="4">
        <v>99.998912044999997</v>
      </c>
      <c r="H55" s="7" t="str">
        <f>IF($B55="N/A","N/A",IF(G55&gt;10,"No",IF(G55&lt;-10,"No","Yes")))</f>
        <v>N/A</v>
      </c>
      <c r="I55" s="8">
        <v>0</v>
      </c>
      <c r="J55" s="8">
        <v>2.0000000000000001E-4</v>
      </c>
      <c r="K55" s="21" t="s">
        <v>213</v>
      </c>
      <c r="L55" s="85" t="str">
        <f t="shared" si="4"/>
        <v>N/A</v>
      </c>
    </row>
    <row r="56" spans="1:12" x14ac:dyDescent="0.25">
      <c r="A56" s="108" t="s">
        <v>177</v>
      </c>
      <c r="B56" s="21" t="s">
        <v>213</v>
      </c>
      <c r="C56" s="4">
        <v>58.433660373000002</v>
      </c>
      <c r="D56" s="7" t="str">
        <f t="shared" ref="D56:D57" si="21">IF($B56="N/A","N/A",IF(C56&gt;10,"No",IF(C56&lt;-10,"No","Yes")))</f>
        <v>N/A</v>
      </c>
      <c r="E56" s="4">
        <v>58.527804410999998</v>
      </c>
      <c r="F56" s="7" t="str">
        <f t="shared" ref="F56:F57" si="22">IF($B56="N/A","N/A",IF(E56&gt;10,"No",IF(E56&lt;-10,"No","Yes")))</f>
        <v>N/A</v>
      </c>
      <c r="G56" s="4">
        <v>58.319358293000001</v>
      </c>
      <c r="H56" s="7" t="str">
        <f t="shared" ref="H56:H57" si="23">IF($B56="N/A","N/A",IF(G56&gt;10,"No",IF(G56&lt;-10,"No","Yes")))</f>
        <v>N/A</v>
      </c>
      <c r="I56" s="8">
        <v>0.16109999999999999</v>
      </c>
      <c r="J56" s="8">
        <v>-0.35599999999999998</v>
      </c>
      <c r="K56" s="25" t="s">
        <v>735</v>
      </c>
      <c r="L56" s="85" t="str">
        <f>IF(J56="Div by 0", "N/A", IF(OR(J56="N/A",K56="N/A"),"N/A", IF(J56&gt;VALUE(MID(K56,1,2)), "No", IF(J56&lt;-1*VALUE(MID(K56,1,2)), "No", "Yes"))))</f>
        <v>Yes</v>
      </c>
    </row>
    <row r="57" spans="1:12" x14ac:dyDescent="0.25">
      <c r="A57" s="130" t="s">
        <v>178</v>
      </c>
      <c r="B57" s="21" t="s">
        <v>213</v>
      </c>
      <c r="C57" s="4">
        <v>41.565059128999998</v>
      </c>
      <c r="D57" s="7" t="str">
        <f t="shared" si="21"/>
        <v>N/A</v>
      </c>
      <c r="E57" s="4">
        <v>41.470876535999999</v>
      </c>
      <c r="F57" s="7" t="str">
        <f t="shared" si="22"/>
        <v>N/A</v>
      </c>
      <c r="G57" s="4">
        <v>41.679553751999997</v>
      </c>
      <c r="H57" s="7" t="str">
        <f t="shared" si="23"/>
        <v>N/A</v>
      </c>
      <c r="I57" s="8">
        <v>-0.22700000000000001</v>
      </c>
      <c r="J57" s="8">
        <v>0.50319999999999998</v>
      </c>
      <c r="K57" s="25" t="s">
        <v>735</v>
      </c>
      <c r="L57" s="85" t="str">
        <f>IF(J57="Div by 0", "N/A", IF(OR(J57="N/A",K57="N/A"),"N/A", IF(J57&gt;VALUE(MID(K57,1,2)), "No", IF(J57&lt;-1*VALUE(MID(K57,1,2)), "No", "Yes"))))</f>
        <v>Yes</v>
      </c>
    </row>
    <row r="58" spans="1:12" x14ac:dyDescent="0.25">
      <c r="A58" s="131" t="s">
        <v>681</v>
      </c>
      <c r="B58" s="21" t="s">
        <v>282</v>
      </c>
      <c r="C58" s="4">
        <v>62.831488989</v>
      </c>
      <c r="D58" s="7" t="str">
        <f>IF($B58="N/A","N/A",IF(C58&gt;70,"No",IF(C58&lt;40,"No","Yes")))</f>
        <v>Yes</v>
      </c>
      <c r="E58" s="4">
        <v>61.959157157999996</v>
      </c>
      <c r="F58" s="7" t="str">
        <f>IF($B58="N/A","N/A",IF(E58&gt;70,"No",IF(E58&lt;40,"No","Yes")))</f>
        <v>Yes</v>
      </c>
      <c r="G58" s="4">
        <v>59.121802772000002</v>
      </c>
      <c r="H58" s="7" t="str">
        <f>IF($B58="N/A","N/A",IF(G58&gt;70,"No",IF(G58&lt;40,"No","Yes")))</f>
        <v>Yes</v>
      </c>
      <c r="I58" s="8">
        <v>-1.39</v>
      </c>
      <c r="J58" s="8">
        <v>-4.58</v>
      </c>
      <c r="K58" s="25" t="s">
        <v>735</v>
      </c>
      <c r="L58" s="85" t="str">
        <f t="shared" si="4"/>
        <v>Yes</v>
      </c>
    </row>
    <row r="59" spans="1:12" x14ac:dyDescent="0.25">
      <c r="A59" s="108" t="s">
        <v>682</v>
      </c>
      <c r="B59" s="21" t="s">
        <v>213</v>
      </c>
      <c r="C59" s="4">
        <v>74.356791891</v>
      </c>
      <c r="D59" s="7" t="str">
        <f>IF($B59="N/A","N/A",IF(C59&gt;10,"No",IF(C59&lt;-10,"No","Yes")))</f>
        <v>N/A</v>
      </c>
      <c r="E59" s="4">
        <v>74.342742091999995</v>
      </c>
      <c r="F59" s="7" t="str">
        <f>IF($B59="N/A","N/A",IF(E59&gt;10,"No",IF(E59&lt;-10,"No","Yes")))</f>
        <v>N/A</v>
      </c>
      <c r="G59" s="4">
        <v>0</v>
      </c>
      <c r="H59" s="7" t="str">
        <f>IF($B59="N/A","N/A",IF(G59&gt;10,"No",IF(G59&lt;-10,"No","Yes")))</f>
        <v>N/A</v>
      </c>
      <c r="I59" s="8">
        <v>-1.9E-2</v>
      </c>
      <c r="J59" s="8">
        <v>-100</v>
      </c>
      <c r="K59" s="21" t="s">
        <v>213</v>
      </c>
      <c r="L59" s="85" t="str">
        <f t="shared" si="4"/>
        <v>N/A</v>
      </c>
    </row>
    <row r="60" spans="1:12" x14ac:dyDescent="0.25">
      <c r="A60" s="108" t="s">
        <v>683</v>
      </c>
      <c r="B60" s="21" t="s">
        <v>213</v>
      </c>
      <c r="C60" s="4">
        <v>78.402891334000003</v>
      </c>
      <c r="D60" s="7" t="str">
        <f t="shared" ref="D60:D66" si="24">IF($B60="N/A","N/A",IF(C60&gt;10,"No",IF(C60&lt;-10,"No","Yes")))</f>
        <v>N/A</v>
      </c>
      <c r="E60" s="4">
        <v>79.648862511999994</v>
      </c>
      <c r="F60" s="7" t="str">
        <f t="shared" ref="F60:F66" si="25">IF($B60="N/A","N/A",IF(E60&gt;10,"No",IF(E60&lt;-10,"No","Yes")))</f>
        <v>N/A</v>
      </c>
      <c r="G60" s="4">
        <v>0</v>
      </c>
      <c r="H60" s="7" t="str">
        <f t="shared" ref="H60:H66" si="26">IF($B60="N/A","N/A",IF(G60&gt;10,"No",IF(G60&lt;-10,"No","Yes")))</f>
        <v>N/A</v>
      </c>
      <c r="I60" s="8">
        <v>1.589</v>
      </c>
      <c r="J60" s="8">
        <v>-100</v>
      </c>
      <c r="K60" s="21" t="s">
        <v>213</v>
      </c>
      <c r="L60" s="85" t="str">
        <f t="shared" si="4"/>
        <v>N/A</v>
      </c>
    </row>
    <row r="61" spans="1:12" x14ac:dyDescent="0.25">
      <c r="A61" s="108" t="s">
        <v>1732</v>
      </c>
      <c r="B61" s="21" t="s">
        <v>213</v>
      </c>
      <c r="C61" s="4">
        <v>63.945893517999998</v>
      </c>
      <c r="D61" s="7" t="str">
        <f t="shared" si="24"/>
        <v>N/A</v>
      </c>
      <c r="E61" s="4">
        <v>63.127884794000003</v>
      </c>
      <c r="F61" s="7" t="str">
        <f t="shared" si="25"/>
        <v>N/A</v>
      </c>
      <c r="G61" s="4">
        <v>0</v>
      </c>
      <c r="H61" s="7" t="str">
        <f t="shared" si="26"/>
        <v>N/A</v>
      </c>
      <c r="I61" s="8">
        <v>-1.28</v>
      </c>
      <c r="J61" s="8">
        <v>-100</v>
      </c>
      <c r="K61" s="21" t="s">
        <v>213</v>
      </c>
      <c r="L61" s="85" t="str">
        <f t="shared" si="4"/>
        <v>N/A</v>
      </c>
    </row>
    <row r="62" spans="1:12" x14ac:dyDescent="0.25">
      <c r="A62" s="108" t="s">
        <v>684</v>
      </c>
      <c r="B62" s="21" t="s">
        <v>213</v>
      </c>
      <c r="C62" s="4">
        <v>38.916459883999998</v>
      </c>
      <c r="D62" s="7" t="str">
        <f t="shared" si="24"/>
        <v>N/A</v>
      </c>
      <c r="E62" s="4">
        <v>38.446149404000003</v>
      </c>
      <c r="F62" s="7" t="str">
        <f t="shared" si="25"/>
        <v>N/A</v>
      </c>
      <c r="G62" s="4">
        <v>0</v>
      </c>
      <c r="H62" s="7" t="str">
        <f t="shared" si="26"/>
        <v>N/A</v>
      </c>
      <c r="I62" s="8">
        <v>-1.21</v>
      </c>
      <c r="J62" s="8">
        <v>-100</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6.9403006099999998E-2</v>
      </c>
      <c r="D64" s="7" t="str">
        <f t="shared" si="24"/>
        <v>N/A</v>
      </c>
      <c r="E64" s="4">
        <v>8.9778077499999998E-2</v>
      </c>
      <c r="F64" s="7" t="str">
        <f t="shared" si="25"/>
        <v>N/A</v>
      </c>
      <c r="G64" s="4">
        <v>0.8272343097</v>
      </c>
      <c r="H64" s="7" t="str">
        <f t="shared" si="26"/>
        <v>N/A</v>
      </c>
      <c r="I64" s="8">
        <v>29.36</v>
      </c>
      <c r="J64" s="8">
        <v>821.4</v>
      </c>
      <c r="K64" s="21" t="s">
        <v>213</v>
      </c>
      <c r="L64" s="85" t="str">
        <f t="shared" si="4"/>
        <v>N/A</v>
      </c>
    </row>
    <row r="65" spans="1:12" x14ac:dyDescent="0.25">
      <c r="A65" s="84" t="s">
        <v>147</v>
      </c>
      <c r="B65" s="21" t="s">
        <v>213</v>
      </c>
      <c r="C65" s="4">
        <v>1.3559622987</v>
      </c>
      <c r="D65" s="7" t="str">
        <f t="shared" si="24"/>
        <v>N/A</v>
      </c>
      <c r="E65" s="4">
        <v>1.2879732826000001</v>
      </c>
      <c r="F65" s="7" t="str">
        <f t="shared" si="25"/>
        <v>N/A</v>
      </c>
      <c r="G65" s="4">
        <v>1.2379372996</v>
      </c>
      <c r="H65" s="7" t="str">
        <f t="shared" si="26"/>
        <v>N/A</v>
      </c>
      <c r="I65" s="8">
        <v>-5.01</v>
      </c>
      <c r="J65" s="8">
        <v>-3.88</v>
      </c>
      <c r="K65" s="21" t="s">
        <v>213</v>
      </c>
      <c r="L65" s="85" t="str">
        <f t="shared" si="4"/>
        <v>N/A</v>
      </c>
    </row>
    <row r="66" spans="1:12" x14ac:dyDescent="0.25">
      <c r="A66" s="84" t="s">
        <v>148</v>
      </c>
      <c r="B66" s="21" t="s">
        <v>213</v>
      </c>
      <c r="C66" s="4">
        <v>1.4022309693999999</v>
      </c>
      <c r="D66" s="7" t="str">
        <f t="shared" si="24"/>
        <v>N/A</v>
      </c>
      <c r="E66" s="4">
        <v>1.3490619469</v>
      </c>
      <c r="F66" s="7" t="str">
        <f t="shared" si="25"/>
        <v>N/A</v>
      </c>
      <c r="G66" s="4">
        <v>1.2861181612000001</v>
      </c>
      <c r="H66" s="7" t="str">
        <f t="shared" si="26"/>
        <v>N/A</v>
      </c>
      <c r="I66" s="8">
        <v>-3.79</v>
      </c>
      <c r="J66" s="8">
        <v>-4.67</v>
      </c>
      <c r="K66" s="21" t="s">
        <v>213</v>
      </c>
      <c r="L66" s="85" t="str">
        <f t="shared" si="4"/>
        <v>N/A</v>
      </c>
    </row>
    <row r="67" spans="1:12" x14ac:dyDescent="0.25">
      <c r="A67" s="108" t="s">
        <v>955</v>
      </c>
      <c r="B67" s="25" t="s">
        <v>213</v>
      </c>
      <c r="C67" s="1">
        <v>16307</v>
      </c>
      <c r="D67" s="7" t="str">
        <f>IF($B67="N/A","N/A",IF(C67&gt;10,"No",IF(C67&lt;-10,"No","Yes")))</f>
        <v>N/A</v>
      </c>
      <c r="E67" s="1">
        <v>15692</v>
      </c>
      <c r="F67" s="7" t="str">
        <f>IF($B67="N/A","N/A",IF(E67&gt;10,"No",IF(E67&lt;-10,"No","Yes")))</f>
        <v>N/A</v>
      </c>
      <c r="G67" s="1">
        <v>7118</v>
      </c>
      <c r="H67" s="7" t="str">
        <f>IF($B67="N/A","N/A",IF(G67&gt;10,"No",IF(G67&lt;-10,"No","Yes")))</f>
        <v>N/A</v>
      </c>
      <c r="I67" s="8">
        <v>-3.77</v>
      </c>
      <c r="J67" s="8">
        <v>-54.6</v>
      </c>
      <c r="K67" s="21" t="s">
        <v>213</v>
      </c>
      <c r="L67" s="85" t="str">
        <f t="shared" si="4"/>
        <v>N/A</v>
      </c>
    </row>
    <row r="68" spans="1:12" x14ac:dyDescent="0.25">
      <c r="A68" s="84" t="s">
        <v>201</v>
      </c>
      <c r="B68" s="25" t="s">
        <v>217</v>
      </c>
      <c r="C68" s="1">
        <v>462</v>
      </c>
      <c r="D68" s="7" t="str">
        <f t="shared" ref="D68:D69" si="27">IF($B68="N/A","N/A",IF(C68&gt;0,"No",IF(C68&lt;0,"No","Yes")))</f>
        <v>No</v>
      </c>
      <c r="E68" s="1">
        <v>491</v>
      </c>
      <c r="F68" s="7" t="str">
        <f t="shared" ref="F68:F69" si="28">IF($B68="N/A","N/A",IF(E68&gt;0,"No",IF(E68&lt;0,"No","Yes")))</f>
        <v>No</v>
      </c>
      <c r="G68" s="1">
        <v>19</v>
      </c>
      <c r="H68" s="7" t="str">
        <f t="shared" ref="H68:H69" si="29">IF($B68="N/A","N/A",IF(G68&gt;0,"No",IF(G68&lt;0,"No","Yes")))</f>
        <v>No</v>
      </c>
      <c r="I68" s="8">
        <v>6.2770000000000001</v>
      </c>
      <c r="J68" s="8">
        <v>-96.1</v>
      </c>
      <c r="K68" s="21" t="s">
        <v>213</v>
      </c>
      <c r="L68" s="85" t="str">
        <f t="shared" si="4"/>
        <v>N/A</v>
      </c>
    </row>
    <row r="69" spans="1:12" x14ac:dyDescent="0.25">
      <c r="A69" s="84" t="s">
        <v>202</v>
      </c>
      <c r="B69" s="25" t="s">
        <v>217</v>
      </c>
      <c r="C69" s="1">
        <v>632</v>
      </c>
      <c r="D69" s="7" t="str">
        <f t="shared" si="27"/>
        <v>No</v>
      </c>
      <c r="E69" s="1">
        <v>455</v>
      </c>
      <c r="F69" s="7" t="str">
        <f t="shared" si="28"/>
        <v>No</v>
      </c>
      <c r="G69" s="1">
        <v>232</v>
      </c>
      <c r="H69" s="7" t="str">
        <f t="shared" si="29"/>
        <v>No</v>
      </c>
      <c r="I69" s="8">
        <v>-28</v>
      </c>
      <c r="J69" s="8">
        <v>-49</v>
      </c>
      <c r="K69" s="21" t="s">
        <v>213</v>
      </c>
      <c r="L69" s="85" t="str">
        <f t="shared" si="4"/>
        <v>N/A</v>
      </c>
    </row>
    <row r="70" spans="1:12" x14ac:dyDescent="0.25">
      <c r="A70" s="84" t="s">
        <v>203</v>
      </c>
      <c r="B70" s="33" t="s">
        <v>213</v>
      </c>
      <c r="C70" s="9">
        <v>82.753164557000005</v>
      </c>
      <c r="D70" s="7" t="str">
        <f>IF($B70="N/A","N/A",IF(C70&gt;10,"No",IF(C70&lt;-10,"No","Yes")))</f>
        <v>N/A</v>
      </c>
      <c r="E70" s="9">
        <v>76.263736264000002</v>
      </c>
      <c r="F70" s="7" t="str">
        <f>IF($B70="N/A","N/A",IF(E70&gt;10,"No",IF(E70&lt;-10,"No","Yes")))</f>
        <v>N/A</v>
      </c>
      <c r="G70" s="9">
        <v>71.982758621000002</v>
      </c>
      <c r="H70" s="7" t="str">
        <f>IF($B70="N/A","N/A",IF(G70&gt;10,"No",IF(G70&lt;-10,"No","Yes")))</f>
        <v>N/A</v>
      </c>
      <c r="I70" s="8">
        <v>-7.84</v>
      </c>
      <c r="J70" s="8">
        <v>-5.61</v>
      </c>
      <c r="K70" s="33" t="s">
        <v>213</v>
      </c>
      <c r="L70" s="85" t="str">
        <f t="shared" si="4"/>
        <v>N/A</v>
      </c>
    </row>
    <row r="71" spans="1:12" x14ac:dyDescent="0.25">
      <c r="A71" s="108" t="s">
        <v>65</v>
      </c>
      <c r="B71" s="25" t="s">
        <v>213</v>
      </c>
      <c r="C71" s="1">
        <v>199061</v>
      </c>
      <c r="D71" s="7" t="str">
        <f>IF($B71="N/A","N/A",IF(C71&gt;10,"No",IF(C71&lt;-10,"No","Yes")))</f>
        <v>N/A</v>
      </c>
      <c r="E71" s="1">
        <v>202846</v>
      </c>
      <c r="F71" s="7" t="str">
        <f>IF($B71="N/A","N/A",IF(E71&gt;10,"No",IF(E71&lt;-10,"No","Yes")))</f>
        <v>N/A</v>
      </c>
      <c r="G71" s="1">
        <v>205181</v>
      </c>
      <c r="H71" s="7" t="str">
        <f>IF($B71="N/A","N/A",IF(G71&gt;10,"No",IF(G71&lt;-10,"No","Yes")))</f>
        <v>N/A</v>
      </c>
      <c r="I71" s="8">
        <v>1.901</v>
      </c>
      <c r="J71" s="8">
        <v>1.151</v>
      </c>
      <c r="K71" s="25" t="s">
        <v>735</v>
      </c>
      <c r="L71" s="85" t="str">
        <f t="shared" ref="L71:L103" si="30">IF(J71="Div by 0", "N/A", IF(K71="N/A","N/A", IF(J71&gt;VALUE(MID(K71,1,2)), "No", IF(J71&lt;-1*VALUE(MID(K71,1,2)), "No", "Yes"))))</f>
        <v>Yes</v>
      </c>
    </row>
    <row r="72" spans="1:12" x14ac:dyDescent="0.25">
      <c r="A72" s="116" t="s">
        <v>66</v>
      </c>
      <c r="B72" s="25" t="s">
        <v>213</v>
      </c>
      <c r="C72" s="1">
        <v>177642.51</v>
      </c>
      <c r="D72" s="7" t="str">
        <f>IF($B72="N/A","N/A",IF(C72&gt;10,"No",IF(C72&lt;-10,"No","Yes")))</f>
        <v>N/A</v>
      </c>
      <c r="E72" s="1">
        <v>181045.75</v>
      </c>
      <c r="F72" s="7" t="str">
        <f>IF($B72="N/A","N/A",IF(E72&gt;10,"No",IF(E72&lt;-10,"No","Yes")))</f>
        <v>N/A</v>
      </c>
      <c r="G72" s="1">
        <v>180250.34</v>
      </c>
      <c r="H72" s="7" t="str">
        <f>IF($B72="N/A","N/A",IF(G72&gt;10,"No",IF(G72&lt;-10,"No","Yes")))</f>
        <v>N/A</v>
      </c>
      <c r="I72" s="8">
        <v>1.9159999999999999</v>
      </c>
      <c r="J72" s="8">
        <v>-0.439</v>
      </c>
      <c r="K72" s="25" t="s">
        <v>736</v>
      </c>
      <c r="L72" s="85" t="str">
        <f t="shared" si="30"/>
        <v>Yes</v>
      </c>
    </row>
    <row r="73" spans="1:12" x14ac:dyDescent="0.25">
      <c r="A73" s="84" t="s">
        <v>67</v>
      </c>
      <c r="B73" s="21" t="s">
        <v>283</v>
      </c>
      <c r="C73" s="4">
        <v>93.798295847000006</v>
      </c>
      <c r="D73" s="7" t="str">
        <f>IF($B73="N/A","N/A",IF(C73&gt;=90,"Yes","No"))</f>
        <v>Yes</v>
      </c>
      <c r="E73" s="4">
        <v>93.793050469999997</v>
      </c>
      <c r="F73" s="7" t="str">
        <f>IF($B73="N/A","N/A",IF(E73&gt;=90,"Yes","No"))</f>
        <v>Yes</v>
      </c>
      <c r="G73" s="4">
        <v>93.671446575000004</v>
      </c>
      <c r="H73" s="7" t="str">
        <f>IF($B73="N/A","N/A",IF(G73&gt;=90,"Yes","No"))</f>
        <v>Yes</v>
      </c>
      <c r="I73" s="8">
        <v>-6.0000000000000001E-3</v>
      </c>
      <c r="J73" s="8">
        <v>-0.13</v>
      </c>
      <c r="K73" s="25" t="s">
        <v>735</v>
      </c>
      <c r="L73" s="85" t="str">
        <f t="shared" si="30"/>
        <v>Yes</v>
      </c>
    </row>
    <row r="74" spans="1:12" x14ac:dyDescent="0.25">
      <c r="A74" s="108" t="s">
        <v>956</v>
      </c>
      <c r="B74" s="21" t="s">
        <v>283</v>
      </c>
      <c r="C74" s="4">
        <v>95.012960884999998</v>
      </c>
      <c r="D74" s="7" t="str">
        <f>IF($B74="N/A","N/A",IF(C74&gt;=90,"Yes","No"))</f>
        <v>Yes</v>
      </c>
      <c r="E74" s="4">
        <v>95.157199829999996</v>
      </c>
      <c r="F74" s="7" t="str">
        <f>IF($B74="N/A","N/A",IF(E74&gt;=90,"Yes","No"))</f>
        <v>Yes</v>
      </c>
      <c r="G74" s="4">
        <v>96.795291039999995</v>
      </c>
      <c r="H74" s="7" t="str">
        <f>IF($B74="N/A","N/A",IF(G74&gt;=90,"Yes","No"))</f>
        <v>Yes</v>
      </c>
      <c r="I74" s="8">
        <v>0.15179999999999999</v>
      </c>
      <c r="J74" s="8">
        <v>1.7210000000000001</v>
      </c>
      <c r="K74" s="25" t="s">
        <v>735</v>
      </c>
      <c r="L74" s="85" t="str">
        <f t="shared" si="30"/>
        <v>Yes</v>
      </c>
    </row>
    <row r="75" spans="1:12" x14ac:dyDescent="0.25">
      <c r="A75" s="130" t="s">
        <v>957</v>
      </c>
      <c r="B75" s="25" t="s">
        <v>284</v>
      </c>
      <c r="C75" s="9">
        <v>48.212312724</v>
      </c>
      <c r="D75" s="7" t="str">
        <f>IF($B75="N/A","N/A",IF(C75&gt;55,"No",IF(C75&lt;30,"No","Yes")))</f>
        <v>Yes</v>
      </c>
      <c r="E75" s="9">
        <v>49.029305094999998</v>
      </c>
      <c r="F75" s="7" t="str">
        <f>IF($B75="N/A","N/A",IF(E75&gt;55,"No",IF(E75&lt;30,"No","Yes")))</f>
        <v>Yes</v>
      </c>
      <c r="G75" s="9">
        <v>51.143622501999999</v>
      </c>
      <c r="H75" s="7" t="str">
        <f>IF($B75="N/A","N/A",IF(G75&gt;55,"No",IF(G75&lt;30,"No","Yes")))</f>
        <v>Yes</v>
      </c>
      <c r="I75" s="8">
        <v>1.6950000000000001</v>
      </c>
      <c r="J75" s="8">
        <v>4.3120000000000003</v>
      </c>
      <c r="K75" s="25" t="s">
        <v>735</v>
      </c>
      <c r="L75" s="85" t="str">
        <f t="shared" si="30"/>
        <v>Yes</v>
      </c>
    </row>
    <row r="76" spans="1:12" ht="13" customHeight="1" x14ac:dyDescent="0.25">
      <c r="A76" s="108" t="s">
        <v>1707</v>
      </c>
      <c r="B76" s="25" t="s">
        <v>278</v>
      </c>
      <c r="C76" s="9">
        <v>0.61790104540000002</v>
      </c>
      <c r="D76" s="7" t="str">
        <f>IF($B76="N/A","N/A",IF(C76&gt;=5,"No",IF(C76&lt;0,"No","Yes")))</f>
        <v>Yes</v>
      </c>
      <c r="E76" s="9">
        <v>0.78729676699999995</v>
      </c>
      <c r="F76" s="7" t="str">
        <f>IF($B76="N/A","N/A",IF(E76&gt;=5,"No",IF(E76&lt;0,"No","Yes")))</f>
        <v>Yes</v>
      </c>
      <c r="G76" s="9">
        <v>1.1989414224999999</v>
      </c>
      <c r="H76" s="7" t="str">
        <f>IF($B76="N/A","N/A",IF(G76&gt;=5,"No",IF(G76&lt;0,"No","Yes")))</f>
        <v>Yes</v>
      </c>
      <c r="I76" s="8">
        <v>27.41</v>
      </c>
      <c r="J76" s="8">
        <v>52.29</v>
      </c>
      <c r="K76" s="25" t="s">
        <v>213</v>
      </c>
      <c r="L76" s="85" t="str">
        <f t="shared" si="30"/>
        <v>N/A</v>
      </c>
    </row>
    <row r="77" spans="1:12" ht="13" customHeight="1" x14ac:dyDescent="0.25">
      <c r="A77" s="108" t="s">
        <v>1708</v>
      </c>
      <c r="B77" s="25" t="s">
        <v>213</v>
      </c>
      <c r="C77" s="9">
        <v>15.423915281999999</v>
      </c>
      <c r="D77" s="25" t="s">
        <v>213</v>
      </c>
      <c r="E77" s="9">
        <v>15.588673181000001</v>
      </c>
      <c r="F77" s="25" t="s">
        <v>213</v>
      </c>
      <c r="G77" s="9">
        <v>15.368382063</v>
      </c>
      <c r="H77" s="25" t="s">
        <v>213</v>
      </c>
      <c r="I77" s="8">
        <v>1.0680000000000001</v>
      </c>
      <c r="J77" s="8">
        <v>-1.41</v>
      </c>
      <c r="K77" s="25" t="s">
        <v>213</v>
      </c>
      <c r="L77" s="85" t="str">
        <f t="shared" si="30"/>
        <v>N/A</v>
      </c>
    </row>
    <row r="78" spans="1:12" ht="13" customHeight="1" x14ac:dyDescent="0.25">
      <c r="A78" s="108" t="s">
        <v>1709</v>
      </c>
      <c r="B78" s="25" t="s">
        <v>213</v>
      </c>
      <c r="C78" s="9">
        <v>48.999552901000001</v>
      </c>
      <c r="D78" s="25" t="s">
        <v>213</v>
      </c>
      <c r="E78" s="9">
        <v>49.222562930000002</v>
      </c>
      <c r="F78" s="25" t="s">
        <v>213</v>
      </c>
      <c r="G78" s="9">
        <v>51.247922566</v>
      </c>
      <c r="H78" s="25" t="s">
        <v>213</v>
      </c>
      <c r="I78" s="8">
        <v>0.4551</v>
      </c>
      <c r="J78" s="8">
        <v>4.1150000000000002</v>
      </c>
      <c r="K78" s="25" t="s">
        <v>213</v>
      </c>
      <c r="L78" s="85" t="str">
        <f t="shared" si="30"/>
        <v>N/A</v>
      </c>
    </row>
    <row r="79" spans="1:12" ht="13" customHeight="1" x14ac:dyDescent="0.25">
      <c r="A79" s="108" t="s">
        <v>1710</v>
      </c>
      <c r="B79" s="25" t="s">
        <v>213</v>
      </c>
      <c r="C79" s="9">
        <v>12.653910108</v>
      </c>
      <c r="D79" s="25" t="s">
        <v>213</v>
      </c>
      <c r="E79" s="9">
        <v>12.341382132</v>
      </c>
      <c r="F79" s="25" t="s">
        <v>213</v>
      </c>
      <c r="G79" s="9">
        <v>12.378339125</v>
      </c>
      <c r="H79" s="25" t="s">
        <v>213</v>
      </c>
      <c r="I79" s="8">
        <v>-2.4700000000000002</v>
      </c>
      <c r="J79" s="8">
        <v>0.29949999999999999</v>
      </c>
      <c r="K79" s="25" t="s">
        <v>213</v>
      </c>
      <c r="L79" s="85" t="str">
        <f t="shared" si="30"/>
        <v>N/A</v>
      </c>
    </row>
    <row r="80" spans="1:12" ht="13" customHeight="1" x14ac:dyDescent="0.25">
      <c r="A80" s="108" t="s">
        <v>1711</v>
      </c>
      <c r="B80" s="25" t="s">
        <v>213</v>
      </c>
      <c r="C80" s="9">
        <v>0</v>
      </c>
      <c r="D80" s="25" t="s">
        <v>213</v>
      </c>
      <c r="E80" s="9">
        <v>0</v>
      </c>
      <c r="F80" s="25" t="s">
        <v>213</v>
      </c>
      <c r="G80" s="9">
        <v>1.128272111</v>
      </c>
      <c r="H80" s="25" t="s">
        <v>213</v>
      </c>
      <c r="I80" s="8" t="s">
        <v>1747</v>
      </c>
      <c r="J80" s="8" t="s">
        <v>1747</v>
      </c>
      <c r="K80" s="25" t="s">
        <v>213</v>
      </c>
      <c r="L80" s="85" t="str">
        <f t="shared" si="30"/>
        <v>N/A</v>
      </c>
    </row>
    <row r="81" spans="1:12" ht="13" customHeight="1" x14ac:dyDescent="0.25">
      <c r="A81" s="108" t="s">
        <v>1712</v>
      </c>
      <c r="B81" s="25" t="s">
        <v>213</v>
      </c>
      <c r="C81" s="9">
        <v>4.5212272000000001E-3</v>
      </c>
      <c r="D81" s="25" t="s">
        <v>213</v>
      </c>
      <c r="E81" s="9">
        <v>4.9298483000000002E-3</v>
      </c>
      <c r="F81" s="25" t="s">
        <v>213</v>
      </c>
      <c r="G81" s="9">
        <v>4.3863710999999996E-3</v>
      </c>
      <c r="H81" s="25" t="s">
        <v>213</v>
      </c>
      <c r="I81" s="8">
        <v>9.0380000000000003</v>
      </c>
      <c r="J81" s="8">
        <v>-11</v>
      </c>
      <c r="K81" s="25" t="s">
        <v>213</v>
      </c>
      <c r="L81" s="85" t="str">
        <f t="shared" si="30"/>
        <v>N/A</v>
      </c>
    </row>
    <row r="82" spans="1:12" ht="13" customHeight="1" x14ac:dyDescent="0.25">
      <c r="A82" s="108" t="s">
        <v>1713</v>
      </c>
      <c r="B82" s="25" t="s">
        <v>213</v>
      </c>
      <c r="C82" s="9">
        <v>6.2287439529000004</v>
      </c>
      <c r="D82" s="25" t="s">
        <v>213</v>
      </c>
      <c r="E82" s="9">
        <v>6.3412638158999997</v>
      </c>
      <c r="F82" s="25" t="s">
        <v>213</v>
      </c>
      <c r="G82" s="9">
        <v>6.0697627947999999</v>
      </c>
      <c r="H82" s="25" t="s">
        <v>213</v>
      </c>
      <c r="I82" s="8">
        <v>1.806</v>
      </c>
      <c r="J82" s="8">
        <v>-4.28</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16.071455483000001</v>
      </c>
      <c r="D84" s="25" t="s">
        <v>213</v>
      </c>
      <c r="E84" s="9">
        <v>15.713891326000001</v>
      </c>
      <c r="F84" s="25" t="s">
        <v>213</v>
      </c>
      <c r="G84" s="9">
        <v>12.603993547</v>
      </c>
      <c r="H84" s="25" t="s">
        <v>213</v>
      </c>
      <c r="I84" s="8">
        <v>-2.2200000000000002</v>
      </c>
      <c r="J84" s="8">
        <v>-19.8</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65.688909429999995</v>
      </c>
      <c r="D87" s="25" t="s">
        <v>213</v>
      </c>
      <c r="E87" s="9">
        <v>65.723751023000005</v>
      </c>
      <c r="F87" s="25" t="s">
        <v>213</v>
      </c>
      <c r="G87" s="9">
        <v>66.179129646999996</v>
      </c>
      <c r="H87" s="25" t="s">
        <v>213</v>
      </c>
      <c r="I87" s="8">
        <v>5.2999999999999999E-2</v>
      </c>
      <c r="J87" s="8">
        <v>0.69289999999999996</v>
      </c>
      <c r="K87" s="25" t="s">
        <v>213</v>
      </c>
      <c r="L87" s="85" t="str">
        <f t="shared" si="30"/>
        <v>N/A</v>
      </c>
    </row>
    <row r="88" spans="1:12" x14ac:dyDescent="0.25">
      <c r="A88" s="108" t="s">
        <v>959</v>
      </c>
      <c r="B88" s="25" t="s">
        <v>213</v>
      </c>
      <c r="C88" s="9">
        <v>34.311090569999998</v>
      </c>
      <c r="D88" s="25" t="s">
        <v>213</v>
      </c>
      <c r="E88" s="9">
        <v>34.276248977000002</v>
      </c>
      <c r="F88" s="25" t="s">
        <v>213</v>
      </c>
      <c r="G88" s="9">
        <v>33.820870352999997</v>
      </c>
      <c r="H88" s="25" t="s">
        <v>213</v>
      </c>
      <c r="I88" s="8">
        <v>-0.10199999999999999</v>
      </c>
      <c r="J88" s="8">
        <v>-1.33</v>
      </c>
      <c r="K88" s="25" t="s">
        <v>213</v>
      </c>
      <c r="L88" s="85" t="str">
        <f t="shared" si="30"/>
        <v>N/A</v>
      </c>
    </row>
    <row r="89" spans="1:12" x14ac:dyDescent="0.25">
      <c r="A89" s="130" t="s">
        <v>68</v>
      </c>
      <c r="B89" s="25" t="s">
        <v>213</v>
      </c>
      <c r="C89" s="1">
        <v>1444</v>
      </c>
      <c r="D89" s="7" t="str">
        <f>IF($B89="N/A","N/A",IF(C89&gt;10,"No",IF(C89&lt;-10,"No","Yes")))</f>
        <v>N/A</v>
      </c>
      <c r="E89" s="1">
        <v>1266</v>
      </c>
      <c r="F89" s="7" t="str">
        <f>IF($B89="N/A","N/A",IF(E89&gt;10,"No",IF(E89&lt;-10,"No","Yes")))</f>
        <v>N/A</v>
      </c>
      <c r="G89" s="1">
        <v>14996</v>
      </c>
      <c r="H89" s="7" t="str">
        <f>IF($B89="N/A","N/A",IF(G89&gt;10,"No",IF(G89&lt;-10,"No","Yes")))</f>
        <v>N/A</v>
      </c>
      <c r="I89" s="8">
        <v>-12.3</v>
      </c>
      <c r="J89" s="8">
        <v>1085</v>
      </c>
      <c r="K89" s="25" t="s">
        <v>735</v>
      </c>
      <c r="L89" s="85" t="str">
        <f t="shared" si="30"/>
        <v>No</v>
      </c>
    </row>
    <row r="90" spans="1:12" x14ac:dyDescent="0.25">
      <c r="A90" s="108" t="s">
        <v>109</v>
      </c>
      <c r="B90" s="25" t="s">
        <v>213</v>
      </c>
      <c r="C90" s="9">
        <v>0</v>
      </c>
      <c r="D90" s="7" t="str">
        <f>IF($B90="N/A","N/A",IF(C90&gt;10,"No",IF(C90&lt;-10,"No","Yes")))</f>
        <v>N/A</v>
      </c>
      <c r="E90" s="9">
        <v>0</v>
      </c>
      <c r="F90" s="7" t="str">
        <f>IF($B90="N/A","N/A",IF(E90&gt;10,"No",IF(E90&lt;-10,"No","Yes")))</f>
        <v>N/A</v>
      </c>
      <c r="G90" s="9">
        <v>2.6673779700000001E-2</v>
      </c>
      <c r="H90" s="7" t="str">
        <f>IF($B90="N/A","N/A",IF(G90&gt;10,"No",IF(G90&lt;-10,"No","Yes")))</f>
        <v>N/A</v>
      </c>
      <c r="I90" s="8" t="s">
        <v>1747</v>
      </c>
      <c r="J90" s="8" t="s">
        <v>1747</v>
      </c>
      <c r="K90" s="25" t="s">
        <v>735</v>
      </c>
      <c r="L90" s="85" t="str">
        <f t="shared" si="30"/>
        <v>N/A</v>
      </c>
    </row>
    <row r="91" spans="1:12" x14ac:dyDescent="0.25">
      <c r="A91" s="108" t="s">
        <v>110</v>
      </c>
      <c r="B91" s="25" t="s">
        <v>213</v>
      </c>
      <c r="C91" s="9">
        <v>3.8088642659</v>
      </c>
      <c r="D91" s="7" t="str">
        <f>IF($B91="N/A","N/A",IF(C91&gt;10,"No",IF(C91&lt;-10,"No","Yes")))</f>
        <v>N/A</v>
      </c>
      <c r="E91" s="9">
        <v>6.2401263822999997</v>
      </c>
      <c r="F91" s="7" t="str">
        <f>IF($B91="N/A","N/A",IF(E91&gt;10,"No",IF(E91&lt;-10,"No","Yes")))</f>
        <v>N/A</v>
      </c>
      <c r="G91" s="9">
        <v>6.0016004300000002E-2</v>
      </c>
      <c r="H91" s="7" t="str">
        <f>IF($B91="N/A","N/A",IF(G91&gt;10,"No",IF(G91&lt;-10,"No","Yes")))</f>
        <v>N/A</v>
      </c>
      <c r="I91" s="8">
        <v>63.83</v>
      </c>
      <c r="J91" s="8">
        <v>-99</v>
      </c>
      <c r="K91" s="25" t="s">
        <v>735</v>
      </c>
      <c r="L91" s="85" t="str">
        <f t="shared" si="30"/>
        <v>No</v>
      </c>
    </row>
    <row r="92" spans="1:12" x14ac:dyDescent="0.25">
      <c r="A92" s="116" t="s">
        <v>7</v>
      </c>
      <c r="B92" s="25" t="s">
        <v>213</v>
      </c>
      <c r="C92" s="9">
        <v>1.0946393317000001</v>
      </c>
      <c r="D92" s="7" t="str">
        <f>IF($B92="N/A","N/A",IF(C92&gt;10,"No",IF(C92&lt;-10,"No","Yes")))</f>
        <v>N/A</v>
      </c>
      <c r="E92" s="9">
        <v>1.1728109009000001</v>
      </c>
      <c r="F92" s="7" t="str">
        <f>IF($B92="N/A","N/A",IF(E92&gt;10,"No",IF(E92&lt;-10,"No","Yes")))</f>
        <v>N/A</v>
      </c>
      <c r="G92" s="9">
        <v>1.2574263698999999</v>
      </c>
      <c r="H92" s="7" t="str">
        <f>IF($B92="N/A","N/A",IF(G92&gt;10,"No",IF(G92&lt;-10,"No","Yes")))</f>
        <v>N/A</v>
      </c>
      <c r="I92" s="8">
        <v>7.141</v>
      </c>
      <c r="J92" s="8">
        <v>7.2149999999999999</v>
      </c>
      <c r="K92" s="25" t="s">
        <v>736</v>
      </c>
      <c r="L92" s="85" t="str">
        <f t="shared" si="30"/>
        <v>Yes</v>
      </c>
    </row>
    <row r="93" spans="1:12" x14ac:dyDescent="0.25">
      <c r="A93" s="116" t="s">
        <v>180</v>
      </c>
      <c r="B93" s="25" t="s">
        <v>213</v>
      </c>
      <c r="C93" s="9">
        <v>62.367816900000001</v>
      </c>
      <c r="D93" s="7" t="str">
        <f t="shared" ref="D93:D94" si="31">IF($B93="N/A","N/A",IF(C93&gt;10,"No",IF(C93&lt;-10,"No","Yes")))</f>
        <v>N/A</v>
      </c>
      <c r="E93" s="9">
        <v>62.123975823999999</v>
      </c>
      <c r="F93" s="7" t="str">
        <f t="shared" ref="F93:F94" si="32">IF($B93="N/A","N/A",IF(E93&gt;10,"No",IF(E93&lt;-10,"No","Yes")))</f>
        <v>N/A</v>
      </c>
      <c r="G93" s="9">
        <v>62.009640269000002</v>
      </c>
      <c r="H93" s="7" t="str">
        <f t="shared" ref="H93:H94" si="33">IF($B93="N/A","N/A",IF(G93&gt;10,"No",IF(G93&lt;-10,"No","Yes")))</f>
        <v>N/A</v>
      </c>
      <c r="I93" s="8">
        <v>-0.39100000000000001</v>
      </c>
      <c r="J93" s="8">
        <v>-0.184</v>
      </c>
      <c r="K93" s="25" t="s">
        <v>735</v>
      </c>
      <c r="L93" s="85" t="str">
        <f>IF(J93="Div by 0", "N/A", IF(OR(J93="N/A",K93="N/A"),"N/A", IF(J93&gt;VALUE(MID(K93,1,2)), "No", IF(J93&lt;-1*VALUE(MID(K93,1,2)), "No", "Yes"))))</f>
        <v>Yes</v>
      </c>
    </row>
    <row r="94" spans="1:12" x14ac:dyDescent="0.25">
      <c r="A94" s="116" t="s">
        <v>181</v>
      </c>
      <c r="B94" s="25" t="s">
        <v>213</v>
      </c>
      <c r="C94" s="9">
        <v>37.632183099999999</v>
      </c>
      <c r="D94" s="7" t="str">
        <f t="shared" si="31"/>
        <v>N/A</v>
      </c>
      <c r="E94" s="9">
        <v>37.876024176000001</v>
      </c>
      <c r="F94" s="7" t="str">
        <f t="shared" si="32"/>
        <v>N/A</v>
      </c>
      <c r="G94" s="9">
        <v>37.990359730999998</v>
      </c>
      <c r="H94" s="7" t="str">
        <f t="shared" si="33"/>
        <v>N/A</v>
      </c>
      <c r="I94" s="8">
        <v>0.64800000000000002</v>
      </c>
      <c r="J94" s="8">
        <v>0.3019</v>
      </c>
      <c r="K94" s="25" t="s">
        <v>735</v>
      </c>
      <c r="L94" s="85" t="str">
        <f>IF(J94="Div by 0", "N/A", IF(OR(J94="N/A",K94="N/A"),"N/A", IF(J94&gt;VALUE(MID(K94,1,2)), "No", IF(J94&lt;-1*VALUE(MID(K94,1,2)), "No", "Yes"))))</f>
        <v>Yes</v>
      </c>
    </row>
    <row r="95" spans="1:12" x14ac:dyDescent="0.25">
      <c r="A95" s="108" t="s">
        <v>8</v>
      </c>
      <c r="B95" s="25" t="s">
        <v>285</v>
      </c>
      <c r="C95" s="9">
        <v>6.5959680700999996</v>
      </c>
      <c r="D95" s="7" t="str">
        <f>IF($B95="N/A","N/A",IF(C95&gt;10,"No",IF(C95&lt;5,"No","Yes")))</f>
        <v>Yes</v>
      </c>
      <c r="E95" s="9">
        <v>6.4541573410000002</v>
      </c>
      <c r="F95" s="7" t="str">
        <f>IF($B95="N/A","N/A",IF(E95&gt;10,"No",IF(E95&lt;5,"No","Yes")))</f>
        <v>Yes</v>
      </c>
      <c r="G95" s="9">
        <v>6.2374196441</v>
      </c>
      <c r="H95" s="7" t="str">
        <f t="shared" ref="H95:H98" si="34">IF($B95="N/A","N/A",IF(G95&gt;10,"No",IF(G95&lt;5,"No","Yes")))</f>
        <v>Yes</v>
      </c>
      <c r="I95" s="8">
        <v>-2.15</v>
      </c>
      <c r="J95" s="8">
        <v>-3.36</v>
      </c>
      <c r="K95" s="25" t="s">
        <v>736</v>
      </c>
      <c r="L95" s="85" t="str">
        <f t="shared" si="30"/>
        <v>Yes</v>
      </c>
    </row>
    <row r="96" spans="1:12" x14ac:dyDescent="0.25">
      <c r="A96" s="108" t="s">
        <v>149</v>
      </c>
      <c r="B96" s="25" t="s">
        <v>285</v>
      </c>
      <c r="C96" s="9">
        <v>0.28835382120000003</v>
      </c>
      <c r="D96" s="7" t="str">
        <f>IF($B96="N/A","N/A",IF(C96&gt;10,"No",IF(C96&lt;5,"No","Yes")))</f>
        <v>No</v>
      </c>
      <c r="E96" s="9">
        <v>0.39192293659999999</v>
      </c>
      <c r="F96" s="7" t="str">
        <f t="shared" ref="F96:F98" si="35">IF($B96="N/A","N/A",IF(E96&gt;10,"No",IF(E96&lt;5,"No","Yes")))</f>
        <v>No</v>
      </c>
      <c r="G96" s="9">
        <v>4.1246509180000004</v>
      </c>
      <c r="H96" s="7" t="str">
        <f t="shared" si="34"/>
        <v>No</v>
      </c>
      <c r="I96" s="8">
        <v>35.92</v>
      </c>
      <c r="J96" s="8">
        <v>952.4</v>
      </c>
      <c r="K96" s="25" t="s">
        <v>736</v>
      </c>
      <c r="L96" s="85" t="str">
        <f t="shared" si="30"/>
        <v>No</v>
      </c>
    </row>
    <row r="97" spans="1:12" x14ac:dyDescent="0.25">
      <c r="A97" s="108" t="s">
        <v>150</v>
      </c>
      <c r="B97" s="25" t="s">
        <v>285</v>
      </c>
      <c r="C97" s="9">
        <v>6.3653854849</v>
      </c>
      <c r="D97" s="7" t="str">
        <f>IF($B97="N/A","N/A",IF(C97&gt;10,"No",IF(C97&lt;5,"No","Yes")))</f>
        <v>Yes</v>
      </c>
      <c r="E97" s="9">
        <v>6.134210189</v>
      </c>
      <c r="F97" s="7" t="str">
        <f t="shared" si="35"/>
        <v>Yes</v>
      </c>
      <c r="G97" s="9">
        <v>6.0804850351999997</v>
      </c>
      <c r="H97" s="7" t="str">
        <f t="shared" si="34"/>
        <v>Yes</v>
      </c>
      <c r="I97" s="8">
        <v>-3.63</v>
      </c>
      <c r="J97" s="8">
        <v>-0.876</v>
      </c>
      <c r="K97" s="25" t="s">
        <v>736</v>
      </c>
      <c r="L97" s="85" t="str">
        <f t="shared" si="30"/>
        <v>Yes</v>
      </c>
    </row>
    <row r="98" spans="1:12" x14ac:dyDescent="0.25">
      <c r="A98" s="108" t="s">
        <v>151</v>
      </c>
      <c r="B98" s="25" t="s">
        <v>285</v>
      </c>
      <c r="C98" s="9">
        <v>6.6014940144000001</v>
      </c>
      <c r="D98" s="7" t="str">
        <f>IF($B98="N/A","N/A",IF(C98&gt;10,"No",IF(C98&lt;5,"No","Yes")))</f>
        <v>Yes</v>
      </c>
      <c r="E98" s="9">
        <v>6.4615521133999998</v>
      </c>
      <c r="F98" s="7" t="str">
        <f t="shared" si="35"/>
        <v>Yes</v>
      </c>
      <c r="G98" s="9">
        <v>6.2505787572999996</v>
      </c>
      <c r="H98" s="7" t="str">
        <f t="shared" si="34"/>
        <v>Yes</v>
      </c>
      <c r="I98" s="8">
        <v>-2.12</v>
      </c>
      <c r="J98" s="8">
        <v>-3.27</v>
      </c>
      <c r="K98" s="25" t="s">
        <v>736</v>
      </c>
      <c r="L98" s="85" t="str">
        <f t="shared" si="30"/>
        <v>Yes</v>
      </c>
    </row>
    <row r="99" spans="1:12" x14ac:dyDescent="0.25">
      <c r="A99" s="108" t="s">
        <v>960</v>
      </c>
      <c r="B99" s="25" t="s">
        <v>213</v>
      </c>
      <c r="C99" s="1">
        <v>12692</v>
      </c>
      <c r="D99" s="7" t="str">
        <f t="shared" ref="D99:D110" si="36">IF($B99="N/A","N/A",IF(C99&gt;10,"No",IF(C99&lt;-10,"No","Yes")))</f>
        <v>N/A</v>
      </c>
      <c r="E99" s="1">
        <v>12434</v>
      </c>
      <c r="F99" s="7" t="str">
        <f t="shared" ref="F99:F110" si="37">IF($B99="N/A","N/A",IF(E99&gt;10,"No",IF(E99&lt;-10,"No","Yes")))</f>
        <v>N/A</v>
      </c>
      <c r="G99" s="1">
        <v>4863</v>
      </c>
      <c r="H99" s="7" t="str">
        <f t="shared" ref="H99:H110" si="38">IF($B99="N/A","N/A",IF(G99&gt;10,"No",IF(G99&lt;-10,"No","Yes")))</f>
        <v>N/A</v>
      </c>
      <c r="I99" s="8">
        <v>-2.0299999999999998</v>
      </c>
      <c r="J99" s="8">
        <v>-60.9</v>
      </c>
      <c r="K99" s="25" t="s">
        <v>735</v>
      </c>
      <c r="L99" s="85" t="str">
        <f t="shared" si="30"/>
        <v>No</v>
      </c>
    </row>
    <row r="100" spans="1:12" x14ac:dyDescent="0.25">
      <c r="A100" s="108" t="s">
        <v>961</v>
      </c>
      <c r="B100" s="25" t="s">
        <v>213</v>
      </c>
      <c r="C100" s="1">
        <v>649</v>
      </c>
      <c r="D100" s="7" t="str">
        <f t="shared" si="36"/>
        <v>N/A</v>
      </c>
      <c r="E100" s="1">
        <v>775</v>
      </c>
      <c r="F100" s="7" t="str">
        <f t="shared" si="37"/>
        <v>N/A</v>
      </c>
      <c r="G100" s="1">
        <v>462</v>
      </c>
      <c r="H100" s="7" t="str">
        <f t="shared" si="38"/>
        <v>N/A</v>
      </c>
      <c r="I100" s="8">
        <v>19.41</v>
      </c>
      <c r="J100" s="8">
        <v>-40.4</v>
      </c>
      <c r="K100" s="25" t="s">
        <v>735</v>
      </c>
      <c r="L100" s="85" t="str">
        <f t="shared" si="30"/>
        <v>No</v>
      </c>
    </row>
    <row r="101" spans="1:12" x14ac:dyDescent="0.25">
      <c r="A101" s="108" t="s">
        <v>1</v>
      </c>
      <c r="B101" s="25" t="s">
        <v>213</v>
      </c>
      <c r="C101" s="9">
        <v>99.325332435999997</v>
      </c>
      <c r="D101" s="7" t="str">
        <f t="shared" si="36"/>
        <v>N/A</v>
      </c>
      <c r="E101" s="9">
        <v>99.158967887000003</v>
      </c>
      <c r="F101" s="7" t="str">
        <f t="shared" si="37"/>
        <v>N/A</v>
      </c>
      <c r="G101" s="9">
        <v>99.539431038999993</v>
      </c>
      <c r="H101" s="7" t="str">
        <f t="shared" si="38"/>
        <v>N/A</v>
      </c>
      <c r="I101" s="8">
        <v>-0.16700000000000001</v>
      </c>
      <c r="J101" s="8">
        <v>0.38369999999999999</v>
      </c>
      <c r="K101" s="25" t="s">
        <v>736</v>
      </c>
      <c r="L101" s="85" t="str">
        <f t="shared" si="30"/>
        <v>Yes</v>
      </c>
    </row>
    <row r="102" spans="1:12" x14ac:dyDescent="0.25">
      <c r="A102" s="108" t="s">
        <v>69</v>
      </c>
      <c r="B102" s="25" t="s">
        <v>213</v>
      </c>
      <c r="C102" s="9">
        <v>98.966710163000002</v>
      </c>
      <c r="D102" s="7" t="str">
        <f t="shared" si="36"/>
        <v>N/A</v>
      </c>
      <c r="E102" s="9">
        <v>99.033011833000003</v>
      </c>
      <c r="F102" s="7" t="str">
        <f t="shared" si="37"/>
        <v>N/A</v>
      </c>
      <c r="G102" s="9">
        <v>99.170567383000005</v>
      </c>
      <c r="H102" s="7" t="str">
        <f t="shared" si="38"/>
        <v>N/A</v>
      </c>
      <c r="I102" s="8">
        <v>6.7000000000000004E-2</v>
      </c>
      <c r="J102" s="8">
        <v>0.1389</v>
      </c>
      <c r="K102" s="25" t="s">
        <v>736</v>
      </c>
      <c r="L102" s="85" t="str">
        <f t="shared" si="30"/>
        <v>Yes</v>
      </c>
    </row>
    <row r="103" spans="1:12" x14ac:dyDescent="0.25">
      <c r="A103" s="116" t="s">
        <v>70</v>
      </c>
      <c r="B103" s="25" t="s">
        <v>213</v>
      </c>
      <c r="C103" s="1">
        <v>188904</v>
      </c>
      <c r="D103" s="7" t="str">
        <f t="shared" si="36"/>
        <v>N/A</v>
      </c>
      <c r="E103" s="1">
        <v>192554</v>
      </c>
      <c r="F103" s="7" t="str">
        <f t="shared" si="37"/>
        <v>N/A</v>
      </c>
      <c r="G103" s="1">
        <v>195114</v>
      </c>
      <c r="H103" s="7" t="str">
        <f t="shared" si="38"/>
        <v>N/A</v>
      </c>
      <c r="I103" s="8">
        <v>1.9319999999999999</v>
      </c>
      <c r="J103" s="8">
        <v>1.329</v>
      </c>
      <c r="K103" s="25" t="s">
        <v>735</v>
      </c>
      <c r="L103" s="85" t="str">
        <f t="shared" si="30"/>
        <v>Yes</v>
      </c>
    </row>
    <row r="104" spans="1:12" x14ac:dyDescent="0.25">
      <c r="A104" s="108" t="s">
        <v>687</v>
      </c>
      <c r="B104" s="25" t="s">
        <v>213</v>
      </c>
      <c r="C104" s="9">
        <v>0.94280692840000002</v>
      </c>
      <c r="D104" s="7" t="str">
        <f t="shared" si="36"/>
        <v>N/A</v>
      </c>
      <c r="E104" s="9">
        <v>0.95142141940000002</v>
      </c>
      <c r="F104" s="7" t="str">
        <f t="shared" si="37"/>
        <v>N/A</v>
      </c>
      <c r="G104" s="9">
        <v>1.1234457804</v>
      </c>
      <c r="H104" s="7" t="str">
        <f t="shared" si="38"/>
        <v>N/A</v>
      </c>
      <c r="I104" s="8">
        <v>0.91369999999999996</v>
      </c>
      <c r="J104" s="8">
        <v>18.079999999999998</v>
      </c>
      <c r="K104" s="25" t="s">
        <v>736</v>
      </c>
      <c r="L104" s="85" t="str">
        <f t="shared" ref="L104:L110" si="39">IF(J104="Div by 0", "N/A", IF(K104="N/A","N/A", IF(J104&gt;VALUE(MID(K104,1,2)), "No", IF(J104&lt;-1*VALUE(MID(K104,1,2)), "No", "Yes"))))</f>
        <v>No</v>
      </c>
    </row>
    <row r="105" spans="1:12" x14ac:dyDescent="0.25">
      <c r="A105" s="108" t="s">
        <v>686</v>
      </c>
      <c r="B105" s="25" t="s">
        <v>213</v>
      </c>
      <c r="C105" s="9">
        <v>2.1079490111000001</v>
      </c>
      <c r="D105" s="7" t="str">
        <f t="shared" si="36"/>
        <v>N/A</v>
      </c>
      <c r="E105" s="9">
        <v>2.0778586786000002</v>
      </c>
      <c r="F105" s="7" t="str">
        <f t="shared" si="37"/>
        <v>N/A</v>
      </c>
      <c r="G105" s="9">
        <v>2.000369015</v>
      </c>
      <c r="H105" s="7" t="str">
        <f t="shared" si="38"/>
        <v>N/A</v>
      </c>
      <c r="I105" s="8">
        <v>-1.43</v>
      </c>
      <c r="J105" s="8">
        <v>-3.73</v>
      </c>
      <c r="K105" s="25" t="s">
        <v>736</v>
      </c>
      <c r="L105" s="85" t="str">
        <f t="shared" si="39"/>
        <v>Yes</v>
      </c>
    </row>
    <row r="106" spans="1:12" x14ac:dyDescent="0.25">
      <c r="A106" s="108" t="s">
        <v>685</v>
      </c>
      <c r="B106" s="25" t="s">
        <v>213</v>
      </c>
      <c r="C106" s="9">
        <v>96.949244059999998</v>
      </c>
      <c r="D106" s="7" t="str">
        <f t="shared" si="36"/>
        <v>N/A</v>
      </c>
      <c r="E106" s="9">
        <v>96.970719901999999</v>
      </c>
      <c r="F106" s="7" t="str">
        <f t="shared" si="37"/>
        <v>N/A</v>
      </c>
      <c r="G106" s="9">
        <v>96.876185204999999</v>
      </c>
      <c r="H106" s="7" t="str">
        <f t="shared" si="38"/>
        <v>N/A</v>
      </c>
      <c r="I106" s="8">
        <v>2.2200000000000001E-2</v>
      </c>
      <c r="J106" s="8">
        <v>-9.7000000000000003E-2</v>
      </c>
      <c r="K106" s="25" t="s">
        <v>736</v>
      </c>
      <c r="L106" s="85" t="str">
        <f t="shared" si="39"/>
        <v>Yes</v>
      </c>
    </row>
    <row r="107" spans="1:12" ht="25" x14ac:dyDescent="0.25">
      <c r="A107" s="116" t="s">
        <v>962</v>
      </c>
      <c r="B107" s="25" t="s">
        <v>213</v>
      </c>
      <c r="C107" s="9">
        <v>41.385806361</v>
      </c>
      <c r="D107" s="7" t="str">
        <f t="shared" si="36"/>
        <v>N/A</v>
      </c>
      <c r="E107" s="9">
        <v>40.618991747000003</v>
      </c>
      <c r="F107" s="7" t="str">
        <f t="shared" si="37"/>
        <v>N/A</v>
      </c>
      <c r="G107" s="9">
        <v>39.789746614000002</v>
      </c>
      <c r="H107" s="7" t="str">
        <f t="shared" si="38"/>
        <v>N/A</v>
      </c>
      <c r="I107" s="8">
        <v>-1.85</v>
      </c>
      <c r="J107" s="8">
        <v>-2.04</v>
      </c>
      <c r="K107" s="25" t="s">
        <v>736</v>
      </c>
      <c r="L107" s="85" t="str">
        <f t="shared" si="39"/>
        <v>Yes</v>
      </c>
    </row>
    <row r="108" spans="1:12" ht="25" x14ac:dyDescent="0.25">
      <c r="A108" s="116" t="s">
        <v>963</v>
      </c>
      <c r="B108" s="25" t="s">
        <v>213</v>
      </c>
      <c r="C108" s="9">
        <v>56.880051842999997</v>
      </c>
      <c r="D108" s="7" t="str">
        <f t="shared" si="36"/>
        <v>N/A</v>
      </c>
      <c r="E108" s="9">
        <v>57.666900013000003</v>
      </c>
      <c r="F108" s="7" t="str">
        <f t="shared" si="37"/>
        <v>N/A</v>
      </c>
      <c r="G108" s="9">
        <v>58.488846432999999</v>
      </c>
      <c r="H108" s="7" t="str">
        <f t="shared" si="38"/>
        <v>N/A</v>
      </c>
      <c r="I108" s="8">
        <v>1.383</v>
      </c>
      <c r="J108" s="8">
        <v>1.425</v>
      </c>
      <c r="K108" s="25" t="s">
        <v>736</v>
      </c>
      <c r="L108" s="85" t="str">
        <f t="shared" si="39"/>
        <v>Yes</v>
      </c>
    </row>
    <row r="109" spans="1:12" ht="25" x14ac:dyDescent="0.25">
      <c r="A109" s="116" t="s">
        <v>964</v>
      </c>
      <c r="B109" s="25" t="s">
        <v>213</v>
      </c>
      <c r="C109" s="9">
        <v>0.60333264679999998</v>
      </c>
      <c r="D109" s="7" t="str">
        <f t="shared" si="36"/>
        <v>N/A</v>
      </c>
      <c r="E109" s="9">
        <v>0.58862388219999995</v>
      </c>
      <c r="F109" s="7" t="str">
        <f t="shared" si="37"/>
        <v>N/A</v>
      </c>
      <c r="G109" s="9">
        <v>0.65746828410000002</v>
      </c>
      <c r="H109" s="7" t="str">
        <f t="shared" si="38"/>
        <v>N/A</v>
      </c>
      <c r="I109" s="8">
        <v>-2.44</v>
      </c>
      <c r="J109" s="8">
        <v>11.7</v>
      </c>
      <c r="K109" s="25" t="s">
        <v>736</v>
      </c>
      <c r="L109" s="85" t="str">
        <f t="shared" si="39"/>
        <v>Yes</v>
      </c>
    </row>
    <row r="110" spans="1:12" ht="25" x14ac:dyDescent="0.25">
      <c r="A110" s="116" t="s">
        <v>965</v>
      </c>
      <c r="B110" s="25" t="s">
        <v>213</v>
      </c>
      <c r="C110" s="9">
        <v>1.1308091490000001</v>
      </c>
      <c r="D110" s="7" t="str">
        <f t="shared" si="36"/>
        <v>N/A</v>
      </c>
      <c r="E110" s="9">
        <v>1.1254843576</v>
      </c>
      <c r="F110" s="7" t="str">
        <f t="shared" si="37"/>
        <v>N/A</v>
      </c>
      <c r="G110" s="9">
        <v>1.0639386688000001</v>
      </c>
      <c r="H110" s="7" t="str">
        <f t="shared" si="38"/>
        <v>N/A</v>
      </c>
      <c r="I110" s="8">
        <v>-0.47099999999999997</v>
      </c>
      <c r="J110" s="8">
        <v>-5.47</v>
      </c>
      <c r="K110" s="25" t="s">
        <v>736</v>
      </c>
      <c r="L110" s="85" t="str">
        <f t="shared" si="39"/>
        <v>Yes</v>
      </c>
    </row>
    <row r="111" spans="1:12" x14ac:dyDescent="0.25">
      <c r="A111" s="108" t="s">
        <v>966</v>
      </c>
      <c r="B111" s="25" t="s">
        <v>286</v>
      </c>
      <c r="C111" s="9">
        <v>99.994196618999993</v>
      </c>
      <c r="D111" s="7" t="str">
        <f>IF($B111="N/A","N/A",IF(C111&gt;=99,"Yes","No"))</f>
        <v>Yes</v>
      </c>
      <c r="E111" s="9">
        <v>99.992256166000004</v>
      </c>
      <c r="F111" s="7" t="str">
        <f>IF($B111="N/A","N/A",IF(E111&gt;=99,"Yes","No"))</f>
        <v>Yes</v>
      </c>
      <c r="G111" s="9">
        <v>100</v>
      </c>
      <c r="H111" s="7" t="str">
        <f>IF($B111="N/A","N/A",IF(G111&gt;=99,"Yes","No"))</f>
        <v>Yes</v>
      </c>
      <c r="I111" s="8">
        <v>-2E-3</v>
      </c>
      <c r="J111" s="8">
        <v>7.7000000000000002E-3</v>
      </c>
      <c r="K111" s="25" t="s">
        <v>735</v>
      </c>
      <c r="L111" s="85" t="str">
        <f t="shared" ref="L111:L145" si="40">IF(J111="Div by 0", "N/A", IF(K111="N/A","N/A", IF(J111&gt;VALUE(MID(K111,1,2)), "No", IF(J111&lt;-1*VALUE(MID(K111,1,2)), "No", "Yes"))))</f>
        <v>Yes</v>
      </c>
    </row>
    <row r="112" spans="1:12" x14ac:dyDescent="0.25">
      <c r="A112" s="108" t="s">
        <v>967</v>
      </c>
      <c r="B112" s="25" t="s">
        <v>213</v>
      </c>
      <c r="C112" s="9">
        <v>5.9830193033999999</v>
      </c>
      <c r="D112" s="7" t="str">
        <f>IF($B112="N/A","N/A",IF(C112&gt;10,"No",IF(C112&lt;-10,"No","Yes")))</f>
        <v>N/A</v>
      </c>
      <c r="E112" s="9">
        <v>6.5403114757000003</v>
      </c>
      <c r="F112" s="7" t="str">
        <f>IF($B112="N/A","N/A",IF(E112&gt;10,"No",IF(E112&lt;-10,"No","Yes")))</f>
        <v>N/A</v>
      </c>
      <c r="G112" s="9">
        <v>9.5817020399999997</v>
      </c>
      <c r="H112" s="7" t="str">
        <f>IF($B112="N/A","N/A",IF(G112&gt;10,"No",IF(G112&lt;-10,"No","Yes")))</f>
        <v>N/A</v>
      </c>
      <c r="I112" s="8">
        <v>9.3149999999999995</v>
      </c>
      <c r="J112" s="8">
        <v>46.5</v>
      </c>
      <c r="K112" s="25" t="s">
        <v>735</v>
      </c>
      <c r="L112" s="85" t="str">
        <f t="shared" si="40"/>
        <v>No</v>
      </c>
    </row>
    <row r="113" spans="1:12" x14ac:dyDescent="0.25">
      <c r="A113" s="84" t="s">
        <v>968</v>
      </c>
      <c r="B113" s="25" t="s">
        <v>280</v>
      </c>
      <c r="C113" s="4">
        <v>99.962093541000002</v>
      </c>
      <c r="D113" s="7" t="str">
        <f>IF($B113="N/A","N/A",IF(C113&gt;=98,"Yes","No"))</f>
        <v>Yes</v>
      </c>
      <c r="E113" s="4">
        <v>99.961725181000006</v>
      </c>
      <c r="F113" s="7" t="str">
        <f>IF($B113="N/A","N/A",IF(E113&gt;=98,"Yes","No"))</f>
        <v>Yes</v>
      </c>
      <c r="G113" s="4">
        <v>99.814488893000004</v>
      </c>
      <c r="H113" s="7" t="str">
        <f>IF($B113="N/A","N/A",IF(G113&gt;=98,"Yes","No"))</f>
        <v>Yes</v>
      </c>
      <c r="I113" s="8">
        <v>0</v>
      </c>
      <c r="J113" s="8">
        <v>-0.14699999999999999</v>
      </c>
      <c r="K113" s="25" t="s">
        <v>735</v>
      </c>
      <c r="L113" s="85" t="str">
        <f t="shared" si="40"/>
        <v>Yes</v>
      </c>
    </row>
    <row r="114" spans="1:12" x14ac:dyDescent="0.25">
      <c r="A114" s="84" t="s">
        <v>969</v>
      </c>
      <c r="B114" s="25" t="s">
        <v>287</v>
      </c>
      <c r="C114" s="4">
        <v>93.277220091999993</v>
      </c>
      <c r="D114" s="7" t="str">
        <f>IF($B114="N/A","N/A",IF(C114&gt;=80,"Yes","No"))</f>
        <v>Yes</v>
      </c>
      <c r="E114" s="4">
        <v>93.693024790999999</v>
      </c>
      <c r="F114" s="7" t="str">
        <f>IF($B114="N/A","N/A",IF(E114&gt;=80,"Yes","No"))</f>
        <v>Yes</v>
      </c>
      <c r="G114" s="4">
        <v>96.491228070000005</v>
      </c>
      <c r="H114" s="7" t="str">
        <f>IF($B114="N/A","N/A",IF(G114&gt;=80,"Yes","No"))</f>
        <v>Yes</v>
      </c>
      <c r="I114" s="8">
        <v>0.44579999999999997</v>
      </c>
      <c r="J114" s="8">
        <v>2.9870000000000001</v>
      </c>
      <c r="K114" s="25" t="s">
        <v>735</v>
      </c>
      <c r="L114" s="85" t="str">
        <f t="shared" si="40"/>
        <v>Yes</v>
      </c>
    </row>
    <row r="115" spans="1:12" ht="25" x14ac:dyDescent="0.25">
      <c r="A115" s="108" t="s">
        <v>970</v>
      </c>
      <c r="B115" s="25" t="s">
        <v>288</v>
      </c>
      <c r="C115" s="9">
        <v>0</v>
      </c>
      <c r="D115" s="7" t="str">
        <f>IF($B115="N/A","N/A",IF(C115&gt;=100,"Yes","No"))</f>
        <v>No</v>
      </c>
      <c r="E115" s="9" t="s">
        <v>1747</v>
      </c>
      <c r="F115" s="7" t="str">
        <f t="shared" ref="F115:F116" si="41">IF($B115="N/A","N/A",IF(E115&gt;=100,"Yes","No"))</f>
        <v>Yes</v>
      </c>
      <c r="G115" s="9" t="s">
        <v>1747</v>
      </c>
      <c r="H115" s="7" t="str">
        <f t="shared" ref="H115:H116" si="42">IF($B115="N/A","N/A",IF(G115&gt;=100,"Yes","No"))</f>
        <v>Yes</v>
      </c>
      <c r="I115" s="8" t="s">
        <v>1747</v>
      </c>
      <c r="J115" s="8" t="s">
        <v>1747</v>
      </c>
      <c r="K115" s="25" t="s">
        <v>734</v>
      </c>
      <c r="L115" s="85" t="str">
        <f t="shared" si="40"/>
        <v>N/A</v>
      </c>
    </row>
    <row r="116" spans="1:12" ht="25" x14ac:dyDescent="0.25">
      <c r="A116" s="84" t="s">
        <v>971</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734</v>
      </c>
      <c r="L116" s="85" t="str">
        <f t="shared" si="40"/>
        <v>N/A</v>
      </c>
    </row>
    <row r="117" spans="1:12" ht="25" x14ac:dyDescent="0.25">
      <c r="A117" s="108" t="s">
        <v>972</v>
      </c>
      <c r="B117" s="25" t="s">
        <v>213</v>
      </c>
      <c r="C117" s="9" t="s">
        <v>1747</v>
      </c>
      <c r="D117" s="22" t="s">
        <v>737</v>
      </c>
      <c r="E117" s="9" t="s">
        <v>1747</v>
      </c>
      <c r="F117" s="22" t="s">
        <v>737</v>
      </c>
      <c r="G117" s="9" t="s">
        <v>1747</v>
      </c>
      <c r="H117" s="7" t="str">
        <f>IF($B117="N/A","N/A",IF(G117&lt;100,"No",IF(G117=100,"No","Yes")))</f>
        <v>N/A</v>
      </c>
      <c r="I117" s="8" t="s">
        <v>1747</v>
      </c>
      <c r="J117" s="8" t="s">
        <v>1747</v>
      </c>
      <c r="K117" s="25" t="s">
        <v>734</v>
      </c>
      <c r="L117" s="85" t="str">
        <f t="shared" si="40"/>
        <v>N/A</v>
      </c>
    </row>
    <row r="118" spans="1:12" ht="25" x14ac:dyDescent="0.25">
      <c r="A118" s="108" t="s">
        <v>973</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734</v>
      </c>
      <c r="L118" s="85" t="str">
        <f>IF(J118="Div by 0", "N/A", IF(OR(J118="N/A",K118="N/A"),"N/A", IF(J118&gt;VALUE(MID(K118,1,2)), "No", IF(J118&lt;-1*VALUE(MID(K118,1,2)), "No", "Yes"))))</f>
        <v>N/A</v>
      </c>
    </row>
    <row r="119" spans="1:12" x14ac:dyDescent="0.25">
      <c r="A119" s="131" t="s">
        <v>100</v>
      </c>
      <c r="B119" s="21" t="s">
        <v>213</v>
      </c>
      <c r="C119" s="22">
        <v>103388</v>
      </c>
      <c r="D119" s="7" t="str">
        <f t="shared" ref="D119:D145" si="43">IF($B119="N/A","N/A",IF(C119&gt;10,"No",IF(C119&lt;-10,"No","Yes")))</f>
        <v>N/A</v>
      </c>
      <c r="E119" s="22">
        <v>103308</v>
      </c>
      <c r="F119" s="7" t="str">
        <f t="shared" ref="F119:F145" si="44">IF($B119="N/A","N/A",IF(E119&gt;10,"No",IF(E119&lt;-10,"No","Yes")))</f>
        <v>N/A</v>
      </c>
      <c r="G119" s="22">
        <v>6116</v>
      </c>
      <c r="H119" s="7" t="str">
        <f t="shared" ref="H119:H145" si="45">IF($B119="N/A","N/A",IF(G119&gt;10,"No",IF(G119&lt;-10,"No","Yes")))</f>
        <v>N/A</v>
      </c>
      <c r="I119" s="8">
        <v>-7.6999999999999999E-2</v>
      </c>
      <c r="J119" s="8">
        <v>-94.1</v>
      </c>
      <c r="K119" s="25" t="s">
        <v>735</v>
      </c>
      <c r="L119" s="85" t="str">
        <f t="shared" si="40"/>
        <v>No</v>
      </c>
    </row>
    <row r="120" spans="1:12" x14ac:dyDescent="0.25">
      <c r="A120" s="108" t="s">
        <v>974</v>
      </c>
      <c r="B120" s="21" t="s">
        <v>213</v>
      </c>
      <c r="C120" s="22">
        <v>29316</v>
      </c>
      <c r="D120" s="7" t="str">
        <f t="shared" si="43"/>
        <v>N/A</v>
      </c>
      <c r="E120" s="22">
        <v>28520</v>
      </c>
      <c r="F120" s="7" t="str">
        <f t="shared" si="44"/>
        <v>N/A</v>
      </c>
      <c r="G120" s="22">
        <v>626</v>
      </c>
      <c r="H120" s="7" t="str">
        <f t="shared" si="45"/>
        <v>N/A</v>
      </c>
      <c r="I120" s="8">
        <v>-2.72</v>
      </c>
      <c r="J120" s="8">
        <v>-97.8</v>
      </c>
      <c r="K120" s="25" t="s">
        <v>735</v>
      </c>
      <c r="L120" s="85" t="str">
        <f t="shared" si="40"/>
        <v>No</v>
      </c>
    </row>
    <row r="121" spans="1:12" x14ac:dyDescent="0.25">
      <c r="A121" s="108" t="s">
        <v>975</v>
      </c>
      <c r="B121" s="21" t="s">
        <v>213</v>
      </c>
      <c r="C121" s="22">
        <v>3495</v>
      </c>
      <c r="D121" s="7" t="str">
        <f t="shared" si="43"/>
        <v>N/A</v>
      </c>
      <c r="E121" s="22">
        <v>3230</v>
      </c>
      <c r="F121" s="7" t="str">
        <f t="shared" si="44"/>
        <v>N/A</v>
      </c>
      <c r="G121" s="22">
        <v>172</v>
      </c>
      <c r="H121" s="7" t="str">
        <f t="shared" si="45"/>
        <v>N/A</v>
      </c>
      <c r="I121" s="8">
        <v>-7.58</v>
      </c>
      <c r="J121" s="8">
        <v>-94.7</v>
      </c>
      <c r="K121" s="25" t="s">
        <v>735</v>
      </c>
      <c r="L121" s="85" t="str">
        <f t="shared" si="40"/>
        <v>No</v>
      </c>
    </row>
    <row r="122" spans="1:12" x14ac:dyDescent="0.25">
      <c r="A122" s="108" t="s">
        <v>976</v>
      </c>
      <c r="B122" s="21" t="s">
        <v>213</v>
      </c>
      <c r="C122" s="22">
        <v>42074</v>
      </c>
      <c r="D122" s="7" t="str">
        <f t="shared" si="43"/>
        <v>N/A</v>
      </c>
      <c r="E122" s="22">
        <v>43679</v>
      </c>
      <c r="F122" s="7" t="str">
        <f t="shared" si="44"/>
        <v>N/A</v>
      </c>
      <c r="G122" s="22">
        <v>1036</v>
      </c>
      <c r="H122" s="7" t="str">
        <f t="shared" si="45"/>
        <v>N/A</v>
      </c>
      <c r="I122" s="8">
        <v>3.8149999999999999</v>
      </c>
      <c r="J122" s="8">
        <v>-97.6</v>
      </c>
      <c r="K122" s="25" t="s">
        <v>735</v>
      </c>
      <c r="L122" s="85" t="str">
        <f t="shared" si="40"/>
        <v>No</v>
      </c>
    </row>
    <row r="123" spans="1:12" x14ac:dyDescent="0.25">
      <c r="A123" s="108" t="s">
        <v>977</v>
      </c>
      <c r="B123" s="21" t="s">
        <v>213</v>
      </c>
      <c r="C123" s="22">
        <v>28503</v>
      </c>
      <c r="D123" s="7" t="str">
        <f t="shared" si="43"/>
        <v>N/A</v>
      </c>
      <c r="E123" s="22">
        <v>27879</v>
      </c>
      <c r="F123" s="7" t="str">
        <f t="shared" si="44"/>
        <v>N/A</v>
      </c>
      <c r="G123" s="22">
        <v>4282</v>
      </c>
      <c r="H123" s="7" t="str">
        <f t="shared" si="45"/>
        <v>N/A</v>
      </c>
      <c r="I123" s="8">
        <v>-2.19</v>
      </c>
      <c r="J123" s="8">
        <v>-84.6</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203643</v>
      </c>
      <c r="D125" s="7" t="str">
        <f t="shared" si="43"/>
        <v>N/A</v>
      </c>
      <c r="E125" s="22">
        <v>206244</v>
      </c>
      <c r="F125" s="7" t="str">
        <f t="shared" si="44"/>
        <v>N/A</v>
      </c>
      <c r="G125" s="22">
        <v>4853</v>
      </c>
      <c r="H125" s="7" t="str">
        <f t="shared" si="45"/>
        <v>N/A</v>
      </c>
      <c r="I125" s="8">
        <v>1.2769999999999999</v>
      </c>
      <c r="J125" s="8">
        <v>-97.6</v>
      </c>
      <c r="K125" s="25" t="s">
        <v>735</v>
      </c>
      <c r="L125" s="85" t="str">
        <f t="shared" si="40"/>
        <v>No</v>
      </c>
    </row>
    <row r="126" spans="1:12" x14ac:dyDescent="0.25">
      <c r="A126" s="108" t="s">
        <v>979</v>
      </c>
      <c r="B126" s="21" t="s">
        <v>213</v>
      </c>
      <c r="C126" s="22">
        <v>128124</v>
      </c>
      <c r="D126" s="7" t="str">
        <f t="shared" si="43"/>
        <v>N/A</v>
      </c>
      <c r="E126" s="22">
        <v>128637</v>
      </c>
      <c r="F126" s="7" t="str">
        <f t="shared" si="44"/>
        <v>N/A</v>
      </c>
      <c r="G126" s="22">
        <v>2182</v>
      </c>
      <c r="H126" s="7" t="str">
        <f t="shared" si="45"/>
        <v>N/A</v>
      </c>
      <c r="I126" s="8">
        <v>0.40039999999999998</v>
      </c>
      <c r="J126" s="8">
        <v>-98.3</v>
      </c>
      <c r="K126" s="25" t="s">
        <v>735</v>
      </c>
      <c r="L126" s="85" t="str">
        <f t="shared" si="40"/>
        <v>No</v>
      </c>
    </row>
    <row r="127" spans="1:12" x14ac:dyDescent="0.25">
      <c r="A127" s="108" t="s">
        <v>980</v>
      </c>
      <c r="B127" s="21" t="s">
        <v>213</v>
      </c>
      <c r="C127" s="22">
        <v>7209</v>
      </c>
      <c r="D127" s="7" t="str">
        <f t="shared" si="43"/>
        <v>N/A</v>
      </c>
      <c r="E127" s="22">
        <v>5968</v>
      </c>
      <c r="F127" s="7" t="str">
        <f t="shared" si="44"/>
        <v>N/A</v>
      </c>
      <c r="G127" s="22">
        <v>399</v>
      </c>
      <c r="H127" s="7" t="str">
        <f t="shared" si="45"/>
        <v>N/A</v>
      </c>
      <c r="I127" s="8">
        <v>-17.2</v>
      </c>
      <c r="J127" s="8">
        <v>-93.3</v>
      </c>
      <c r="K127" s="25" t="s">
        <v>735</v>
      </c>
      <c r="L127" s="85" t="str">
        <f t="shared" si="40"/>
        <v>No</v>
      </c>
    </row>
    <row r="128" spans="1:12" x14ac:dyDescent="0.25">
      <c r="A128" s="108" t="s">
        <v>981</v>
      </c>
      <c r="B128" s="21" t="s">
        <v>213</v>
      </c>
      <c r="C128" s="22">
        <v>51785</v>
      </c>
      <c r="D128" s="7" t="str">
        <f t="shared" si="43"/>
        <v>N/A</v>
      </c>
      <c r="E128" s="22">
        <v>54500</v>
      </c>
      <c r="F128" s="7" t="str">
        <f t="shared" si="44"/>
        <v>N/A</v>
      </c>
      <c r="G128" s="22">
        <v>1383</v>
      </c>
      <c r="H128" s="7" t="str">
        <f t="shared" si="45"/>
        <v>N/A</v>
      </c>
      <c r="I128" s="8">
        <v>5.2430000000000003</v>
      </c>
      <c r="J128" s="8">
        <v>-97.5</v>
      </c>
      <c r="K128" s="25" t="s">
        <v>735</v>
      </c>
      <c r="L128" s="85" t="str">
        <f t="shared" si="40"/>
        <v>No</v>
      </c>
    </row>
    <row r="129" spans="1:12" x14ac:dyDescent="0.25">
      <c r="A129" s="108" t="s">
        <v>982</v>
      </c>
      <c r="B129" s="21" t="s">
        <v>213</v>
      </c>
      <c r="C129" s="22">
        <v>16525</v>
      </c>
      <c r="D129" s="7" t="str">
        <f t="shared" si="43"/>
        <v>N/A</v>
      </c>
      <c r="E129" s="22">
        <v>17139</v>
      </c>
      <c r="F129" s="7" t="str">
        <f t="shared" si="44"/>
        <v>N/A</v>
      </c>
      <c r="G129" s="22">
        <v>889</v>
      </c>
      <c r="H129" s="7" t="str">
        <f t="shared" si="45"/>
        <v>N/A</v>
      </c>
      <c r="I129" s="8">
        <v>3.7160000000000002</v>
      </c>
      <c r="J129" s="8">
        <v>-94.8</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651604</v>
      </c>
      <c r="D131" s="7" t="str">
        <f t="shared" si="43"/>
        <v>N/A</v>
      </c>
      <c r="E131" s="22">
        <v>661009</v>
      </c>
      <c r="F131" s="7" t="str">
        <f t="shared" si="44"/>
        <v>N/A</v>
      </c>
      <c r="G131" s="22">
        <v>21023</v>
      </c>
      <c r="H131" s="7" t="str">
        <f t="shared" si="45"/>
        <v>N/A</v>
      </c>
      <c r="I131" s="8">
        <v>1.4430000000000001</v>
      </c>
      <c r="J131" s="8">
        <v>-96.8</v>
      </c>
      <c r="K131" s="25" t="s">
        <v>735</v>
      </c>
      <c r="L131" s="85" t="str">
        <f t="shared" si="40"/>
        <v>No</v>
      </c>
    </row>
    <row r="132" spans="1:12" x14ac:dyDescent="0.25">
      <c r="A132" s="108" t="s">
        <v>984</v>
      </c>
      <c r="B132" s="21" t="s">
        <v>213</v>
      </c>
      <c r="C132" s="22">
        <v>0</v>
      </c>
      <c r="D132" s="7" t="str">
        <f t="shared" si="43"/>
        <v>N/A</v>
      </c>
      <c r="E132" s="22">
        <v>0</v>
      </c>
      <c r="F132" s="7" t="str">
        <f t="shared" si="44"/>
        <v>N/A</v>
      </c>
      <c r="G132" s="22">
        <v>0</v>
      </c>
      <c r="H132" s="7" t="str">
        <f t="shared" si="45"/>
        <v>N/A</v>
      </c>
      <c r="I132" s="8" t="s">
        <v>1747</v>
      </c>
      <c r="J132" s="8" t="s">
        <v>1747</v>
      </c>
      <c r="K132" s="25" t="s">
        <v>735</v>
      </c>
      <c r="L132" s="85" t="str">
        <f t="shared" si="40"/>
        <v>N/A</v>
      </c>
    </row>
    <row r="133" spans="1:12" x14ac:dyDescent="0.25">
      <c r="A133" s="108" t="s">
        <v>985</v>
      </c>
      <c r="B133" s="21" t="s">
        <v>213</v>
      </c>
      <c r="C133" s="22">
        <v>128</v>
      </c>
      <c r="D133" s="7" t="str">
        <f t="shared" si="43"/>
        <v>N/A</v>
      </c>
      <c r="E133" s="22">
        <v>109</v>
      </c>
      <c r="F133" s="7" t="str">
        <f t="shared" si="44"/>
        <v>N/A</v>
      </c>
      <c r="G133" s="22">
        <v>11</v>
      </c>
      <c r="H133" s="7" t="str">
        <f t="shared" si="45"/>
        <v>N/A</v>
      </c>
      <c r="I133" s="8">
        <v>-14.8</v>
      </c>
      <c r="J133" s="8">
        <v>-91.7</v>
      </c>
      <c r="K133" s="25" t="s">
        <v>735</v>
      </c>
      <c r="L133" s="85" t="str">
        <f t="shared" si="40"/>
        <v>No</v>
      </c>
    </row>
    <row r="134" spans="1:12" x14ac:dyDescent="0.25">
      <c r="A134" s="108" t="s">
        <v>986</v>
      </c>
      <c r="B134" s="21" t="s">
        <v>213</v>
      </c>
      <c r="C134" s="22">
        <v>132</v>
      </c>
      <c r="D134" s="7" t="str">
        <f t="shared" si="43"/>
        <v>N/A</v>
      </c>
      <c r="E134" s="22">
        <v>141</v>
      </c>
      <c r="F134" s="7" t="str">
        <f t="shared" si="44"/>
        <v>N/A</v>
      </c>
      <c r="G134" s="22">
        <v>22</v>
      </c>
      <c r="H134" s="7" t="str">
        <f t="shared" si="45"/>
        <v>N/A</v>
      </c>
      <c r="I134" s="8">
        <v>6.8179999999999996</v>
      </c>
      <c r="J134" s="8">
        <v>-84.4</v>
      </c>
      <c r="K134" s="25" t="s">
        <v>735</v>
      </c>
      <c r="L134" s="85" t="str">
        <f t="shared" si="40"/>
        <v>No</v>
      </c>
    </row>
    <row r="135" spans="1:12" x14ac:dyDescent="0.25">
      <c r="A135" s="108" t="s">
        <v>987</v>
      </c>
      <c r="B135" s="21" t="s">
        <v>213</v>
      </c>
      <c r="C135" s="22">
        <v>600373</v>
      </c>
      <c r="D135" s="7" t="str">
        <f t="shared" si="43"/>
        <v>N/A</v>
      </c>
      <c r="E135" s="22">
        <v>608039</v>
      </c>
      <c r="F135" s="7" t="str">
        <f t="shared" si="44"/>
        <v>N/A</v>
      </c>
      <c r="G135" s="22">
        <v>19043</v>
      </c>
      <c r="H135" s="7" t="str">
        <f t="shared" si="45"/>
        <v>N/A</v>
      </c>
      <c r="I135" s="8">
        <v>1.2769999999999999</v>
      </c>
      <c r="J135" s="8">
        <v>-96.9</v>
      </c>
      <c r="K135" s="25" t="s">
        <v>735</v>
      </c>
      <c r="L135" s="85" t="str">
        <f t="shared" si="40"/>
        <v>No</v>
      </c>
    </row>
    <row r="136" spans="1:12" x14ac:dyDescent="0.25">
      <c r="A136" s="108" t="s">
        <v>988</v>
      </c>
      <c r="B136" s="21" t="s">
        <v>213</v>
      </c>
      <c r="C136" s="22">
        <v>37072</v>
      </c>
      <c r="D136" s="7" t="str">
        <f t="shared" si="43"/>
        <v>N/A</v>
      </c>
      <c r="E136" s="22">
        <v>38194</v>
      </c>
      <c r="F136" s="7" t="str">
        <f t="shared" si="44"/>
        <v>N/A</v>
      </c>
      <c r="G136" s="22">
        <v>1657</v>
      </c>
      <c r="H136" s="7" t="str">
        <f t="shared" si="45"/>
        <v>N/A</v>
      </c>
      <c r="I136" s="8">
        <v>3.0270000000000001</v>
      </c>
      <c r="J136" s="8">
        <v>-95.7</v>
      </c>
      <c r="K136" s="25" t="s">
        <v>735</v>
      </c>
      <c r="L136" s="85" t="str">
        <f t="shared" si="40"/>
        <v>No</v>
      </c>
    </row>
    <row r="137" spans="1:12" x14ac:dyDescent="0.25">
      <c r="A137" s="108" t="s">
        <v>989</v>
      </c>
      <c r="B137" s="21" t="s">
        <v>213</v>
      </c>
      <c r="C137" s="22">
        <v>13899</v>
      </c>
      <c r="D137" s="7" t="str">
        <f t="shared" si="43"/>
        <v>N/A</v>
      </c>
      <c r="E137" s="22">
        <v>14526</v>
      </c>
      <c r="F137" s="7" t="str">
        <f t="shared" si="44"/>
        <v>N/A</v>
      </c>
      <c r="G137" s="22">
        <v>292</v>
      </c>
      <c r="H137" s="7" t="str">
        <f t="shared" si="45"/>
        <v>N/A</v>
      </c>
      <c r="I137" s="8">
        <v>4.5110000000000001</v>
      </c>
      <c r="J137" s="8">
        <v>-98</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212784</v>
      </c>
      <c r="D139" s="7" t="str">
        <f t="shared" si="43"/>
        <v>N/A</v>
      </c>
      <c r="E139" s="22">
        <v>242430</v>
      </c>
      <c r="F139" s="7" t="str">
        <f t="shared" si="44"/>
        <v>N/A</v>
      </c>
      <c r="G139" s="22">
        <v>15846</v>
      </c>
      <c r="H139" s="7" t="str">
        <f t="shared" si="45"/>
        <v>N/A</v>
      </c>
      <c r="I139" s="8">
        <v>13.93</v>
      </c>
      <c r="J139" s="8">
        <v>-93.5</v>
      </c>
      <c r="K139" s="25" t="s">
        <v>735</v>
      </c>
      <c r="L139" s="85" t="str">
        <f t="shared" si="40"/>
        <v>No</v>
      </c>
    </row>
    <row r="140" spans="1:12" x14ac:dyDescent="0.25">
      <c r="A140" s="108" t="s">
        <v>991</v>
      </c>
      <c r="B140" s="21" t="s">
        <v>213</v>
      </c>
      <c r="C140" s="22">
        <v>0</v>
      </c>
      <c r="D140" s="7" t="str">
        <f t="shared" si="43"/>
        <v>N/A</v>
      </c>
      <c r="E140" s="22">
        <v>0</v>
      </c>
      <c r="F140" s="7" t="str">
        <f t="shared" si="44"/>
        <v>N/A</v>
      </c>
      <c r="G140" s="22">
        <v>0</v>
      </c>
      <c r="H140" s="7" t="str">
        <f t="shared" si="45"/>
        <v>N/A</v>
      </c>
      <c r="I140" s="8" t="s">
        <v>1747</v>
      </c>
      <c r="J140" s="8" t="s">
        <v>1747</v>
      </c>
      <c r="K140" s="25" t="s">
        <v>735</v>
      </c>
      <c r="L140" s="85" t="str">
        <f t="shared" si="40"/>
        <v>N/A</v>
      </c>
    </row>
    <row r="141" spans="1:12" x14ac:dyDescent="0.25">
      <c r="A141" s="108" t="s">
        <v>992</v>
      </c>
      <c r="B141" s="21" t="s">
        <v>213</v>
      </c>
      <c r="C141" s="22">
        <v>10479</v>
      </c>
      <c r="D141" s="7" t="str">
        <f t="shared" si="43"/>
        <v>N/A</v>
      </c>
      <c r="E141" s="22">
        <v>10926</v>
      </c>
      <c r="F141" s="7" t="str">
        <f t="shared" si="44"/>
        <v>N/A</v>
      </c>
      <c r="G141" s="22">
        <v>737</v>
      </c>
      <c r="H141" s="7" t="str">
        <f t="shared" si="45"/>
        <v>N/A</v>
      </c>
      <c r="I141" s="8">
        <v>4.266</v>
      </c>
      <c r="J141" s="8">
        <v>-93.3</v>
      </c>
      <c r="K141" s="25" t="s">
        <v>735</v>
      </c>
      <c r="L141" s="85" t="str">
        <f t="shared" si="40"/>
        <v>No</v>
      </c>
    </row>
    <row r="142" spans="1:12" x14ac:dyDescent="0.25">
      <c r="A142" s="108" t="s">
        <v>993</v>
      </c>
      <c r="B142" s="21" t="s">
        <v>213</v>
      </c>
      <c r="C142" s="22">
        <v>117</v>
      </c>
      <c r="D142" s="7" t="str">
        <f t="shared" si="43"/>
        <v>N/A</v>
      </c>
      <c r="E142" s="22">
        <v>85</v>
      </c>
      <c r="F142" s="7" t="str">
        <f t="shared" si="44"/>
        <v>N/A</v>
      </c>
      <c r="G142" s="22">
        <v>11</v>
      </c>
      <c r="H142" s="7" t="str">
        <f t="shared" si="45"/>
        <v>N/A</v>
      </c>
      <c r="I142" s="8">
        <v>-27.4</v>
      </c>
      <c r="J142" s="8">
        <v>-96.5</v>
      </c>
      <c r="K142" s="25" t="s">
        <v>735</v>
      </c>
      <c r="L142" s="85" t="str">
        <f t="shared" si="40"/>
        <v>No</v>
      </c>
    </row>
    <row r="143" spans="1:12" x14ac:dyDescent="0.25">
      <c r="A143" s="108" t="s">
        <v>994</v>
      </c>
      <c r="B143" s="21" t="s">
        <v>213</v>
      </c>
      <c r="C143" s="22">
        <v>82379</v>
      </c>
      <c r="D143" s="7" t="str">
        <f t="shared" si="43"/>
        <v>N/A</v>
      </c>
      <c r="E143" s="22">
        <v>109361</v>
      </c>
      <c r="F143" s="7" t="str">
        <f t="shared" si="44"/>
        <v>N/A</v>
      </c>
      <c r="G143" s="22">
        <v>9296</v>
      </c>
      <c r="H143" s="7" t="str">
        <f t="shared" si="45"/>
        <v>N/A</v>
      </c>
      <c r="I143" s="8">
        <v>32.75</v>
      </c>
      <c r="J143" s="8">
        <v>-91.5</v>
      </c>
      <c r="K143" s="25" t="s">
        <v>735</v>
      </c>
      <c r="L143" s="85" t="str">
        <f t="shared" si="40"/>
        <v>No</v>
      </c>
    </row>
    <row r="144" spans="1:12" x14ac:dyDescent="0.25">
      <c r="A144" s="108" t="s">
        <v>995</v>
      </c>
      <c r="B144" s="21" t="s">
        <v>213</v>
      </c>
      <c r="C144" s="22">
        <v>119801</v>
      </c>
      <c r="D144" s="7" t="str">
        <f t="shared" si="43"/>
        <v>N/A</v>
      </c>
      <c r="E144" s="22">
        <v>122058</v>
      </c>
      <c r="F144" s="7" t="str">
        <f t="shared" si="44"/>
        <v>N/A</v>
      </c>
      <c r="G144" s="22">
        <v>5810</v>
      </c>
      <c r="H144" s="7" t="str">
        <f t="shared" si="45"/>
        <v>N/A</v>
      </c>
      <c r="I144" s="8">
        <v>1.8839999999999999</v>
      </c>
      <c r="J144" s="8">
        <v>-95.2</v>
      </c>
      <c r="K144" s="25" t="s">
        <v>735</v>
      </c>
      <c r="L144" s="85" t="str">
        <f t="shared" si="40"/>
        <v>No</v>
      </c>
    </row>
    <row r="145" spans="1:12" x14ac:dyDescent="0.25">
      <c r="A145" s="108" t="s">
        <v>996</v>
      </c>
      <c r="B145" s="21" t="s">
        <v>213</v>
      </c>
      <c r="C145" s="22">
        <v>11</v>
      </c>
      <c r="D145" s="7" t="str">
        <f t="shared" si="43"/>
        <v>N/A</v>
      </c>
      <c r="E145" s="22">
        <v>0</v>
      </c>
      <c r="F145" s="7" t="str">
        <f t="shared" si="44"/>
        <v>N/A</v>
      </c>
      <c r="G145" s="22">
        <v>0</v>
      </c>
      <c r="H145" s="7" t="str">
        <f t="shared" si="45"/>
        <v>N/A</v>
      </c>
      <c r="I145" s="8">
        <v>-100</v>
      </c>
      <c r="J145" s="8" t="s">
        <v>1747</v>
      </c>
      <c r="K145" s="25" t="s">
        <v>735</v>
      </c>
      <c r="L145" s="85" t="str">
        <f t="shared" si="40"/>
        <v>N/A</v>
      </c>
    </row>
    <row r="146" spans="1:12" ht="25" x14ac:dyDescent="0.25">
      <c r="A146" s="117" t="s">
        <v>997</v>
      </c>
      <c r="B146" s="1" t="s">
        <v>213</v>
      </c>
      <c r="C146" s="1">
        <v>28997</v>
      </c>
      <c r="D146" s="7" t="str">
        <f t="shared" ref="D146:D151" si="46">IF($B146="N/A","N/A",IF(C146&gt;10,"No",IF(C146&lt;-10,"No","Yes")))</f>
        <v>N/A</v>
      </c>
      <c r="E146" s="1">
        <v>28220</v>
      </c>
      <c r="F146" s="7" t="str">
        <f t="shared" ref="F146:F151" si="47">IF($B146="N/A","N/A",IF(E146&gt;10,"No",IF(E146&lt;-10,"No","Yes")))</f>
        <v>N/A</v>
      </c>
      <c r="G146" s="1">
        <v>26670</v>
      </c>
      <c r="H146" s="7" t="str">
        <f t="shared" ref="H146:H151" si="48">IF($B146="N/A","N/A",IF(G146&gt;10,"No",IF(G146&lt;-10,"No","Yes")))</f>
        <v>N/A</v>
      </c>
      <c r="I146" s="8">
        <v>-2.68</v>
      </c>
      <c r="J146" s="8">
        <v>-5.49</v>
      </c>
      <c r="K146" s="25" t="s">
        <v>734</v>
      </c>
      <c r="L146" s="85" t="str">
        <f t="shared" ref="L146:L151" si="49">IF(J146="Div by 0", "N/A", IF(K146="N/A","N/A", IF(J146&gt;VALUE(MID(K146,1,2)), "No", IF(J146&lt;-1*VALUE(MID(K146,1,2)), "No", "Yes"))))</f>
        <v>Yes</v>
      </c>
    </row>
    <row r="147" spans="1:12" x14ac:dyDescent="0.25">
      <c r="A147" s="130" t="s">
        <v>326</v>
      </c>
      <c r="B147" s="25" t="s">
        <v>213</v>
      </c>
      <c r="C147" s="9">
        <v>2.4753738842000002</v>
      </c>
      <c r="D147" s="7" t="str">
        <f t="shared" si="46"/>
        <v>N/A</v>
      </c>
      <c r="E147" s="9">
        <v>2.3264805757000002</v>
      </c>
      <c r="F147" s="7" t="str">
        <f t="shared" si="47"/>
        <v>N/A</v>
      </c>
      <c r="G147" s="9">
        <v>2.0725541607000002</v>
      </c>
      <c r="H147" s="7" t="str">
        <f t="shared" si="48"/>
        <v>N/A</v>
      </c>
      <c r="I147" s="8">
        <v>-6.01</v>
      </c>
      <c r="J147" s="8">
        <v>-10.9</v>
      </c>
      <c r="K147" s="25" t="s">
        <v>734</v>
      </c>
      <c r="L147" s="85" t="str">
        <f t="shared" si="49"/>
        <v>Yes</v>
      </c>
    </row>
    <row r="148" spans="1:12" x14ac:dyDescent="0.25">
      <c r="A148" s="108" t="s">
        <v>327</v>
      </c>
      <c r="B148" s="25" t="s">
        <v>213</v>
      </c>
      <c r="C148" s="9">
        <v>19.758579332</v>
      </c>
      <c r="D148" s="7" t="str">
        <f t="shared" si="46"/>
        <v>N/A</v>
      </c>
      <c r="E148" s="9">
        <v>19.176636853000002</v>
      </c>
      <c r="F148" s="7" t="str">
        <f t="shared" si="47"/>
        <v>N/A</v>
      </c>
      <c r="G148" s="9">
        <v>51.5206017</v>
      </c>
      <c r="H148" s="7" t="str">
        <f t="shared" si="48"/>
        <v>N/A</v>
      </c>
      <c r="I148" s="8">
        <v>-2.95</v>
      </c>
      <c r="J148" s="8">
        <v>168.7</v>
      </c>
      <c r="K148" s="25" t="s">
        <v>734</v>
      </c>
      <c r="L148" s="85" t="str">
        <f t="shared" si="49"/>
        <v>No</v>
      </c>
    </row>
    <row r="149" spans="1:12" x14ac:dyDescent="0.25">
      <c r="A149" s="108" t="s">
        <v>328</v>
      </c>
      <c r="B149" s="25" t="s">
        <v>213</v>
      </c>
      <c r="C149" s="9">
        <v>3.9127296297999998</v>
      </c>
      <c r="D149" s="7" t="str">
        <f t="shared" si="46"/>
        <v>N/A</v>
      </c>
      <c r="E149" s="9">
        <v>3.7780493007999998</v>
      </c>
      <c r="F149" s="7" t="str">
        <f t="shared" si="47"/>
        <v>N/A</v>
      </c>
      <c r="G149" s="9">
        <v>5.9756851431999998</v>
      </c>
      <c r="H149" s="7" t="str">
        <f t="shared" si="48"/>
        <v>N/A</v>
      </c>
      <c r="I149" s="8">
        <v>-3.44</v>
      </c>
      <c r="J149" s="8">
        <v>58.17</v>
      </c>
      <c r="K149" s="25" t="s">
        <v>734</v>
      </c>
      <c r="L149" s="85" t="str">
        <f t="shared" si="49"/>
        <v>No</v>
      </c>
    </row>
    <row r="150" spans="1:12" x14ac:dyDescent="0.25">
      <c r="A150" s="108" t="s">
        <v>329</v>
      </c>
      <c r="B150" s="25" t="s">
        <v>213</v>
      </c>
      <c r="C150" s="9">
        <v>7.9803070599999998E-2</v>
      </c>
      <c r="D150" s="7" t="str">
        <f t="shared" si="46"/>
        <v>N/A</v>
      </c>
      <c r="E150" s="9">
        <v>7.8062477199999994E-2</v>
      </c>
      <c r="F150" s="7" t="str">
        <f t="shared" si="47"/>
        <v>N/A</v>
      </c>
      <c r="G150" s="9">
        <v>4.756695E-3</v>
      </c>
      <c r="H150" s="7" t="str">
        <f t="shared" si="48"/>
        <v>N/A</v>
      </c>
      <c r="I150" s="8">
        <v>-2.1800000000000002</v>
      </c>
      <c r="J150" s="8">
        <v>-93.9</v>
      </c>
      <c r="K150" s="25" t="s">
        <v>734</v>
      </c>
      <c r="L150" s="85" t="str">
        <f t="shared" si="49"/>
        <v>No</v>
      </c>
    </row>
    <row r="151" spans="1:12" x14ac:dyDescent="0.25">
      <c r="A151" s="108" t="s">
        <v>330</v>
      </c>
      <c r="B151" s="25" t="s">
        <v>213</v>
      </c>
      <c r="C151" s="9">
        <v>3.8066771899999997E-2</v>
      </c>
      <c r="D151" s="7" t="str">
        <f t="shared" si="46"/>
        <v>N/A</v>
      </c>
      <c r="E151" s="9">
        <v>4.1661510499999999E-2</v>
      </c>
      <c r="F151" s="7" t="str">
        <f t="shared" si="47"/>
        <v>N/A</v>
      </c>
      <c r="G151" s="9">
        <v>0</v>
      </c>
      <c r="H151" s="7" t="str">
        <f t="shared" si="48"/>
        <v>N/A</v>
      </c>
      <c r="I151" s="8">
        <v>9.4429999999999996</v>
      </c>
      <c r="J151" s="8">
        <v>-100</v>
      </c>
      <c r="K151" s="25" t="s">
        <v>734</v>
      </c>
      <c r="L151" s="85" t="str">
        <f t="shared" si="49"/>
        <v>No</v>
      </c>
    </row>
    <row r="152" spans="1:12" x14ac:dyDescent="0.25">
      <c r="A152" s="117" t="s">
        <v>998</v>
      </c>
      <c r="B152" s="21" t="s">
        <v>213</v>
      </c>
      <c r="C152" s="22">
        <v>43330</v>
      </c>
      <c r="D152" s="7" t="str">
        <f t="shared" ref="D152:D158" si="50">IF($B152="N/A","N/A",IF(C152&gt;10,"No",IF(C152&lt;-10,"No","Yes")))</f>
        <v>N/A</v>
      </c>
      <c r="E152" s="22">
        <v>45808</v>
      </c>
      <c r="F152" s="7" t="str">
        <f t="shared" ref="F152:F158" si="51">IF($B152="N/A","N/A",IF(E152&gt;10,"No",IF(E152&lt;-10,"No","Yes")))</f>
        <v>N/A</v>
      </c>
      <c r="G152" s="22">
        <v>46557</v>
      </c>
      <c r="H152" s="7" t="str">
        <f t="shared" ref="H152:H158" si="52">IF($B152="N/A","N/A",IF(G152&gt;10,"No",IF(G152&lt;-10,"No","Yes")))</f>
        <v>N/A</v>
      </c>
      <c r="I152" s="8">
        <v>5.7190000000000003</v>
      </c>
      <c r="J152" s="8">
        <v>1.635</v>
      </c>
      <c r="K152" s="25" t="s">
        <v>734</v>
      </c>
      <c r="L152" s="85" t="str">
        <f t="shared" ref="L152:L159" si="53">IF(J152="Div by 0", "N/A", IF(K152="N/A","N/A", IF(J152&gt;VALUE(MID(K152,1,2)), "No", IF(J152&lt;-1*VALUE(MID(K152,1,2)), "No", "Yes"))))</f>
        <v>Yes</v>
      </c>
    </row>
    <row r="153" spans="1:12" x14ac:dyDescent="0.25">
      <c r="A153" s="130" t="s">
        <v>999</v>
      </c>
      <c r="B153" s="21" t="s">
        <v>213</v>
      </c>
      <c r="C153" s="4">
        <v>3.6989326619999998</v>
      </c>
      <c r="D153" s="7" t="str">
        <f t="shared" si="50"/>
        <v>N/A</v>
      </c>
      <c r="E153" s="4">
        <v>3.7764501138000002</v>
      </c>
      <c r="F153" s="7" t="str">
        <f t="shared" si="51"/>
        <v>N/A</v>
      </c>
      <c r="G153" s="4">
        <v>3.6179941530000002</v>
      </c>
      <c r="H153" s="7" t="str">
        <f t="shared" si="52"/>
        <v>N/A</v>
      </c>
      <c r="I153" s="8">
        <v>2.0960000000000001</v>
      </c>
      <c r="J153" s="8">
        <v>-4.2</v>
      </c>
      <c r="K153" s="25" t="s">
        <v>734</v>
      </c>
      <c r="L153" s="85" t="str">
        <f t="shared" si="53"/>
        <v>Yes</v>
      </c>
    </row>
    <row r="154" spans="1:12" x14ac:dyDescent="0.25">
      <c r="A154" s="117" t="s">
        <v>1000</v>
      </c>
      <c r="B154" s="21" t="s">
        <v>213</v>
      </c>
      <c r="C154" s="4">
        <v>14.41946841</v>
      </c>
      <c r="D154" s="7" t="str">
        <f t="shared" si="50"/>
        <v>N/A</v>
      </c>
      <c r="E154" s="4">
        <v>14.965927131000001</v>
      </c>
      <c r="F154" s="7" t="str">
        <f t="shared" si="51"/>
        <v>N/A</v>
      </c>
      <c r="G154" s="4">
        <v>15.287769784</v>
      </c>
      <c r="H154" s="7" t="str">
        <f t="shared" si="52"/>
        <v>N/A</v>
      </c>
      <c r="I154" s="8">
        <v>3.79</v>
      </c>
      <c r="J154" s="8">
        <v>2.1509999999999998</v>
      </c>
      <c r="K154" s="25" t="s">
        <v>734</v>
      </c>
      <c r="L154" s="85" t="str">
        <f t="shared" si="53"/>
        <v>Yes</v>
      </c>
    </row>
    <row r="155" spans="1:12" x14ac:dyDescent="0.25">
      <c r="A155" s="117" t="s">
        <v>1001</v>
      </c>
      <c r="B155" s="21" t="s">
        <v>213</v>
      </c>
      <c r="C155" s="4">
        <v>11.758813217</v>
      </c>
      <c r="D155" s="7" t="str">
        <f t="shared" si="50"/>
        <v>N/A</v>
      </c>
      <c r="E155" s="4">
        <v>12.364480906000001</v>
      </c>
      <c r="F155" s="7" t="str">
        <f t="shared" si="51"/>
        <v>N/A</v>
      </c>
      <c r="G155" s="4">
        <v>13.434988667000001</v>
      </c>
      <c r="H155" s="7" t="str">
        <f t="shared" si="52"/>
        <v>N/A</v>
      </c>
      <c r="I155" s="8">
        <v>5.1509999999999998</v>
      </c>
      <c r="J155" s="8">
        <v>8.6579999999999995</v>
      </c>
      <c r="K155" s="25" t="s">
        <v>734</v>
      </c>
      <c r="L155" s="85" t="str">
        <f t="shared" si="53"/>
        <v>Yes</v>
      </c>
    </row>
    <row r="156" spans="1:12" x14ac:dyDescent="0.25">
      <c r="A156" s="117" t="s">
        <v>1002</v>
      </c>
      <c r="B156" s="21" t="s">
        <v>213</v>
      </c>
      <c r="C156" s="4">
        <v>0.62752837610000001</v>
      </c>
      <c r="D156" s="7" t="str">
        <f t="shared" si="50"/>
        <v>N/A</v>
      </c>
      <c r="E156" s="4">
        <v>0.67427221110000002</v>
      </c>
      <c r="F156" s="7" t="str">
        <f t="shared" si="51"/>
        <v>N/A</v>
      </c>
      <c r="G156" s="4">
        <v>6.18370356E-2</v>
      </c>
      <c r="H156" s="7" t="str">
        <f t="shared" si="52"/>
        <v>N/A</v>
      </c>
      <c r="I156" s="8">
        <v>7.4489999999999998</v>
      </c>
      <c r="J156" s="8">
        <v>-90.8</v>
      </c>
      <c r="K156" s="25" t="s">
        <v>734</v>
      </c>
      <c r="L156" s="85" t="str">
        <f t="shared" si="53"/>
        <v>No</v>
      </c>
    </row>
    <row r="157" spans="1:12" x14ac:dyDescent="0.25">
      <c r="A157" s="117" t="s">
        <v>1003</v>
      </c>
      <c r="B157" s="21" t="s">
        <v>213</v>
      </c>
      <c r="C157" s="4">
        <v>0.18187457700000001</v>
      </c>
      <c r="D157" s="7" t="str">
        <f t="shared" si="50"/>
        <v>N/A</v>
      </c>
      <c r="E157" s="4">
        <v>0.1604586891</v>
      </c>
      <c r="F157" s="7" t="str">
        <f t="shared" si="51"/>
        <v>N/A</v>
      </c>
      <c r="G157" s="4">
        <v>1.89322226E-2</v>
      </c>
      <c r="H157" s="7" t="str">
        <f t="shared" si="52"/>
        <v>N/A</v>
      </c>
      <c r="I157" s="8">
        <v>-11.8</v>
      </c>
      <c r="J157" s="8">
        <v>-88.2</v>
      </c>
      <c r="K157" s="25" t="s">
        <v>734</v>
      </c>
      <c r="L157" s="85" t="str">
        <f t="shared" si="53"/>
        <v>No</v>
      </c>
    </row>
    <row r="158" spans="1:12" x14ac:dyDescent="0.25">
      <c r="A158" s="108" t="s">
        <v>1004</v>
      </c>
      <c r="B158" s="21" t="s">
        <v>213</v>
      </c>
      <c r="C158" s="22">
        <v>2897</v>
      </c>
      <c r="D158" s="7" t="str">
        <f t="shared" si="50"/>
        <v>N/A</v>
      </c>
      <c r="E158" s="22">
        <v>2818</v>
      </c>
      <c r="F158" s="7" t="str">
        <f t="shared" si="51"/>
        <v>N/A</v>
      </c>
      <c r="G158" s="22">
        <v>2146</v>
      </c>
      <c r="H158" s="7" t="str">
        <f t="shared" si="52"/>
        <v>N/A</v>
      </c>
      <c r="I158" s="8">
        <v>-2.73</v>
      </c>
      <c r="J158" s="8">
        <v>-23.8</v>
      </c>
      <c r="K158" s="25" t="s">
        <v>734</v>
      </c>
      <c r="L158" s="85" t="str">
        <f t="shared" si="53"/>
        <v>Yes</v>
      </c>
    </row>
    <row r="159" spans="1:12" ht="25" x14ac:dyDescent="0.25">
      <c r="A159" s="117" t="s">
        <v>1005</v>
      </c>
      <c r="B159" s="21" t="s">
        <v>213</v>
      </c>
      <c r="C159" s="22">
        <v>43855</v>
      </c>
      <c r="D159" s="7" t="str">
        <f>IF($B159="N/A","N/A",IF(C159&gt;10,"No",IF(C159&lt;-10,"No","Yes")))</f>
        <v>N/A</v>
      </c>
      <c r="E159" s="22">
        <v>46427</v>
      </c>
      <c r="F159" s="7" t="str">
        <f>IF($B159="N/A","N/A",IF(E159&gt;10,"No",IF(E159&lt;-10,"No","Yes")))</f>
        <v>N/A</v>
      </c>
      <c r="G159" s="22">
        <v>47763</v>
      </c>
      <c r="H159" s="7" t="str">
        <f>IF($B159="N/A","N/A",IF(G159&gt;10,"No",IF(G159&lt;-10,"No","Yes")))</f>
        <v>N/A</v>
      </c>
      <c r="I159" s="8">
        <v>5.8650000000000002</v>
      </c>
      <c r="J159" s="8">
        <v>2.8780000000000001</v>
      </c>
      <c r="K159" s="25" t="s">
        <v>734</v>
      </c>
      <c r="L159" s="85" t="str">
        <f t="shared" si="53"/>
        <v>Yes</v>
      </c>
    </row>
    <row r="160" spans="1:12" x14ac:dyDescent="0.25">
      <c r="A160" s="116" t="s">
        <v>1006</v>
      </c>
      <c r="B160" s="21" t="s">
        <v>213</v>
      </c>
      <c r="C160" s="22">
        <v>41061</v>
      </c>
      <c r="D160" s="7" t="str">
        <f t="shared" ref="D160:D234" si="54">IF($B160="N/A","N/A",IF(C160&gt;10,"No",IF(C160&lt;-10,"No","Yes")))</f>
        <v>N/A</v>
      </c>
      <c r="E160" s="22">
        <v>44139</v>
      </c>
      <c r="F160" s="7" t="str">
        <f t="shared" ref="F160:F234" si="55">IF($B160="N/A","N/A",IF(E160&gt;10,"No",IF(E160&lt;-10,"No","Yes")))</f>
        <v>N/A</v>
      </c>
      <c r="G160" s="22">
        <v>47384</v>
      </c>
      <c r="H160" s="7" t="str">
        <f t="shared" ref="H160:H223" si="56">IF($B160="N/A","N/A",IF(G160&gt;10,"No",IF(G160&lt;-10,"No","Yes")))</f>
        <v>N/A</v>
      </c>
      <c r="I160" s="8">
        <v>7.4960000000000004</v>
      </c>
      <c r="J160" s="8">
        <v>7.3520000000000003</v>
      </c>
      <c r="K160" s="25" t="s">
        <v>734</v>
      </c>
      <c r="L160" s="85" t="str">
        <f t="shared" ref="L160:L223" si="57">IF(J160="Div by 0", "N/A", IF(K160="N/A","N/A", IF(J160&gt;VALUE(MID(K160,1,2)), "No", IF(J160&lt;-1*VALUE(MID(K160,1,2)), "No", "Yes"))))</f>
        <v>Yes</v>
      </c>
    </row>
    <row r="161" spans="1:12" x14ac:dyDescent="0.25">
      <c r="A161" s="132" t="s">
        <v>71</v>
      </c>
      <c r="B161" s="21" t="s">
        <v>213</v>
      </c>
      <c r="C161" s="4">
        <v>3.5052359574</v>
      </c>
      <c r="D161" s="7" t="str">
        <f t="shared" si="54"/>
        <v>N/A</v>
      </c>
      <c r="E161" s="4">
        <v>3.6388563477</v>
      </c>
      <c r="F161" s="7" t="str">
        <f t="shared" si="55"/>
        <v>N/A</v>
      </c>
      <c r="G161" s="4">
        <v>3.6822612055000001</v>
      </c>
      <c r="H161" s="7" t="str">
        <f t="shared" si="56"/>
        <v>N/A</v>
      </c>
      <c r="I161" s="8">
        <v>3.8119999999999998</v>
      </c>
      <c r="J161" s="8">
        <v>1.1930000000000001</v>
      </c>
      <c r="K161" s="25" t="s">
        <v>734</v>
      </c>
      <c r="L161" s="85" t="str">
        <f t="shared" si="57"/>
        <v>Yes</v>
      </c>
    </row>
    <row r="162" spans="1:12" x14ac:dyDescent="0.25">
      <c r="A162" s="116" t="s">
        <v>111</v>
      </c>
      <c r="B162" s="21" t="s">
        <v>213</v>
      </c>
      <c r="C162" s="4">
        <v>14.375943049</v>
      </c>
      <c r="D162" s="7" t="str">
        <f t="shared" si="54"/>
        <v>N/A</v>
      </c>
      <c r="E162" s="4">
        <v>14.945599566</v>
      </c>
      <c r="F162" s="7" t="str">
        <f t="shared" si="55"/>
        <v>N/A</v>
      </c>
      <c r="G162" s="4">
        <v>16.285153695000002</v>
      </c>
      <c r="H162" s="7" t="str">
        <f t="shared" si="56"/>
        <v>N/A</v>
      </c>
      <c r="I162" s="8">
        <v>3.9630000000000001</v>
      </c>
      <c r="J162" s="8">
        <v>8.9629999999999992</v>
      </c>
      <c r="K162" s="25" t="s">
        <v>734</v>
      </c>
      <c r="L162" s="85" t="str">
        <f t="shared" si="57"/>
        <v>Yes</v>
      </c>
    </row>
    <row r="163" spans="1:12" x14ac:dyDescent="0.25">
      <c r="A163" s="116" t="s">
        <v>112</v>
      </c>
      <c r="B163" s="21" t="s">
        <v>213</v>
      </c>
      <c r="C163" s="4">
        <v>10.958392873999999</v>
      </c>
      <c r="D163" s="7" t="str">
        <f t="shared" si="54"/>
        <v>N/A</v>
      </c>
      <c r="E163" s="4">
        <v>11.806404065000001</v>
      </c>
      <c r="F163" s="7" t="str">
        <f t="shared" si="55"/>
        <v>N/A</v>
      </c>
      <c r="G163" s="4">
        <v>14.300432722</v>
      </c>
      <c r="H163" s="7" t="str">
        <f t="shared" si="56"/>
        <v>N/A</v>
      </c>
      <c r="I163" s="8">
        <v>7.7380000000000004</v>
      </c>
      <c r="J163" s="8">
        <v>21.12</v>
      </c>
      <c r="K163" s="25" t="s">
        <v>734</v>
      </c>
      <c r="L163" s="85" t="str">
        <f t="shared" si="57"/>
        <v>Yes</v>
      </c>
    </row>
    <row r="164" spans="1:12" x14ac:dyDescent="0.25">
      <c r="A164" s="116" t="s">
        <v>113</v>
      </c>
      <c r="B164" s="21" t="s">
        <v>213</v>
      </c>
      <c r="C164" s="4">
        <v>0.58286935009999996</v>
      </c>
      <c r="D164" s="7" t="str">
        <f t="shared" si="54"/>
        <v>N/A</v>
      </c>
      <c r="E164" s="4">
        <v>0.64038462409999997</v>
      </c>
      <c r="F164" s="7" t="str">
        <f t="shared" si="55"/>
        <v>N/A</v>
      </c>
      <c r="G164" s="4">
        <v>0.16648432669999999</v>
      </c>
      <c r="H164" s="7" t="str">
        <f t="shared" si="56"/>
        <v>N/A</v>
      </c>
      <c r="I164" s="8">
        <v>9.8680000000000003</v>
      </c>
      <c r="J164" s="8">
        <v>-74</v>
      </c>
      <c r="K164" s="25" t="s">
        <v>734</v>
      </c>
      <c r="L164" s="85" t="str">
        <f t="shared" si="57"/>
        <v>No</v>
      </c>
    </row>
    <row r="165" spans="1:12" x14ac:dyDescent="0.25">
      <c r="A165" s="116" t="s">
        <v>114</v>
      </c>
      <c r="B165" s="21" t="s">
        <v>213</v>
      </c>
      <c r="C165" s="4">
        <v>3.9476652399999999E-2</v>
      </c>
      <c r="D165" s="7" t="str">
        <f t="shared" si="54"/>
        <v>N/A</v>
      </c>
      <c r="E165" s="4">
        <v>4.7848863599999999E-2</v>
      </c>
      <c r="F165" s="7" t="str">
        <f t="shared" si="55"/>
        <v>N/A</v>
      </c>
      <c r="G165" s="4">
        <v>2.52429635E-2</v>
      </c>
      <c r="H165" s="7" t="str">
        <f t="shared" si="56"/>
        <v>N/A</v>
      </c>
      <c r="I165" s="8">
        <v>21.21</v>
      </c>
      <c r="J165" s="8">
        <v>-47.2</v>
      </c>
      <c r="K165" s="25" t="s">
        <v>734</v>
      </c>
      <c r="L165" s="85" t="str">
        <f t="shared" si="57"/>
        <v>No</v>
      </c>
    </row>
    <row r="166" spans="1:12" x14ac:dyDescent="0.25">
      <c r="A166" s="116" t="s">
        <v>426</v>
      </c>
      <c r="B166" s="21" t="s">
        <v>213</v>
      </c>
      <c r="C166" s="22">
        <v>14352</v>
      </c>
      <c r="D166" s="7" t="str">
        <f>IF($B166="N/A","N/A",IF(C166&gt;10,"No",IF(C166&lt;-10,"No","Yes")))</f>
        <v>N/A</v>
      </c>
      <c r="E166" s="22">
        <v>14917</v>
      </c>
      <c r="F166" s="7" t="str">
        <f>IF($B166="N/A","N/A",IF(E166&gt;10,"No",IF(E166&lt;-10,"No","Yes")))</f>
        <v>N/A</v>
      </c>
      <c r="G166" s="22">
        <v>973</v>
      </c>
      <c r="H166" s="7" t="str">
        <f>IF($B166="N/A","N/A",IF(G166&gt;10,"No",IF(G166&lt;-10,"No","Yes")))</f>
        <v>N/A</v>
      </c>
      <c r="I166" s="8">
        <v>3.9369999999999998</v>
      </c>
      <c r="J166" s="8">
        <v>-93.5</v>
      </c>
      <c r="K166" s="25" t="s">
        <v>734</v>
      </c>
      <c r="L166" s="85" t="str">
        <f t="shared" si="57"/>
        <v>No</v>
      </c>
    </row>
    <row r="167" spans="1:12" x14ac:dyDescent="0.25">
      <c r="A167" s="116" t="s">
        <v>427</v>
      </c>
      <c r="B167" s="21" t="s">
        <v>213</v>
      </c>
      <c r="C167" s="22">
        <v>511</v>
      </c>
      <c r="D167" s="7" t="str">
        <f>IF($B167="N/A","N/A",IF(C167&gt;10,"No",IF(C167&lt;-10,"No","Yes")))</f>
        <v>N/A</v>
      </c>
      <c r="E167" s="22">
        <v>523</v>
      </c>
      <c r="F167" s="7" t="str">
        <f>IF($B167="N/A","N/A",IF(E167&gt;10,"No",IF(E167&lt;-10,"No","Yes")))</f>
        <v>N/A</v>
      </c>
      <c r="G167" s="22">
        <v>23</v>
      </c>
      <c r="H167" s="7" t="str">
        <f>IF($B167="N/A","N/A",IF(G167&gt;10,"No",IF(G167&lt;-10,"No","Yes")))</f>
        <v>N/A</v>
      </c>
      <c r="I167" s="8">
        <v>2.3479999999999999</v>
      </c>
      <c r="J167" s="8">
        <v>-95.6</v>
      </c>
      <c r="K167" s="25" t="s">
        <v>734</v>
      </c>
      <c r="L167" s="85" t="str">
        <f t="shared" si="57"/>
        <v>No</v>
      </c>
    </row>
    <row r="168" spans="1:12" x14ac:dyDescent="0.25">
      <c r="A168" s="116" t="s">
        <v>428</v>
      </c>
      <c r="B168" s="21" t="s">
        <v>213</v>
      </c>
      <c r="C168" s="22">
        <v>11920</v>
      </c>
      <c r="D168" s="7" t="str">
        <f>IF($B168="N/A","N/A",IF(C168&gt;10,"No",IF(C168&lt;-10,"No","Yes")))</f>
        <v>N/A</v>
      </c>
      <c r="E168" s="22">
        <v>13030</v>
      </c>
      <c r="F168" s="7" t="str">
        <f>IF($B168="N/A","N/A",IF(E168&gt;10,"No",IF(E168&lt;-10,"No","Yes")))</f>
        <v>N/A</v>
      </c>
      <c r="G168" s="22">
        <v>520</v>
      </c>
      <c r="H168" s="7" t="str">
        <f>IF($B168="N/A","N/A",IF(G168&gt;10,"No",IF(G168&lt;-10,"No","Yes")))</f>
        <v>N/A</v>
      </c>
      <c r="I168" s="8">
        <v>9.3119999999999994</v>
      </c>
      <c r="J168" s="8">
        <v>-96</v>
      </c>
      <c r="K168" s="25" t="s">
        <v>734</v>
      </c>
      <c r="L168" s="85" t="str">
        <f t="shared" si="57"/>
        <v>No</v>
      </c>
    </row>
    <row r="169" spans="1:12" x14ac:dyDescent="0.25">
      <c r="A169" s="116" t="s">
        <v>429</v>
      </c>
      <c r="B169" s="21" t="s">
        <v>213</v>
      </c>
      <c r="C169" s="22">
        <v>10396</v>
      </c>
      <c r="D169" s="7" t="str">
        <f>IF($B169="N/A","N/A",IF(C169&gt;10,"No",IF(C169&lt;-10,"No","Yes")))</f>
        <v>N/A</v>
      </c>
      <c r="E169" s="22">
        <v>11320</v>
      </c>
      <c r="F169" s="7" t="str">
        <f>IF($B169="N/A","N/A",IF(E169&gt;10,"No",IF(E169&lt;-10,"No","Yes")))</f>
        <v>N/A</v>
      </c>
      <c r="G169" s="22">
        <v>174</v>
      </c>
      <c r="H169" s="7" t="str">
        <f>IF($B169="N/A","N/A",IF(G169&gt;10,"No",IF(G169&lt;-10,"No","Yes")))</f>
        <v>N/A</v>
      </c>
      <c r="I169" s="8">
        <v>8.8879999999999999</v>
      </c>
      <c r="J169" s="8">
        <v>-98.5</v>
      </c>
      <c r="K169" s="25" t="s">
        <v>734</v>
      </c>
      <c r="L169" s="85" t="str">
        <f t="shared" si="57"/>
        <v>No</v>
      </c>
    </row>
    <row r="170" spans="1:12" x14ac:dyDescent="0.25">
      <c r="A170" s="116" t="s">
        <v>1733</v>
      </c>
      <c r="B170" s="21" t="s">
        <v>213</v>
      </c>
      <c r="C170" s="22">
        <v>3882</v>
      </c>
      <c r="D170" s="7" t="str">
        <f>IF($B170="N/A","N/A",IF(C170&gt;10,"No",IF(C170&lt;-10,"No","Yes")))</f>
        <v>N/A</v>
      </c>
      <c r="E170" s="22">
        <v>4349</v>
      </c>
      <c r="F170" s="7" t="str">
        <f>IF($B170="N/A","N/A",IF(E170&gt;10,"No",IF(E170&lt;-10,"No","Yes")))</f>
        <v>N/A</v>
      </c>
      <c r="G170" s="22">
        <v>45694</v>
      </c>
      <c r="H170" s="7" t="str">
        <f>IF($B170="N/A","N/A",IF(G170&gt;10,"No",IF(G170&lt;-10,"No","Yes")))</f>
        <v>N/A</v>
      </c>
      <c r="I170" s="8">
        <v>12.03</v>
      </c>
      <c r="J170" s="8">
        <v>950.7</v>
      </c>
      <c r="K170" s="25" t="s">
        <v>734</v>
      </c>
      <c r="L170" s="85" t="str">
        <f t="shared" si="57"/>
        <v>No</v>
      </c>
    </row>
    <row r="171" spans="1:12" x14ac:dyDescent="0.25">
      <c r="A171" s="130" t="s">
        <v>1007</v>
      </c>
      <c r="B171" s="21" t="s">
        <v>213</v>
      </c>
      <c r="C171" s="22">
        <v>30215</v>
      </c>
      <c r="D171" s="7" t="str">
        <f t="shared" si="54"/>
        <v>N/A</v>
      </c>
      <c r="E171" s="22">
        <v>32571</v>
      </c>
      <c r="F171" s="7" t="str">
        <f t="shared" si="55"/>
        <v>N/A</v>
      </c>
      <c r="G171" s="22">
        <v>35436</v>
      </c>
      <c r="H171" s="7" t="str">
        <f t="shared" si="56"/>
        <v>N/A</v>
      </c>
      <c r="I171" s="8">
        <v>7.7969999999999997</v>
      </c>
      <c r="J171" s="8">
        <v>8.7959999999999994</v>
      </c>
      <c r="K171" s="25" t="s">
        <v>734</v>
      </c>
      <c r="L171" s="85" t="str">
        <f t="shared" si="57"/>
        <v>Yes</v>
      </c>
    </row>
    <row r="172" spans="1:12" x14ac:dyDescent="0.25">
      <c r="A172" s="116" t="s">
        <v>1008</v>
      </c>
      <c r="B172" s="21" t="s">
        <v>213</v>
      </c>
      <c r="C172" s="22">
        <v>13960</v>
      </c>
      <c r="D172" s="7" t="str">
        <f>IF($B172="N/A","N/A",IF(C172&gt;10,"No",IF(C172&lt;-10,"No","Yes")))</f>
        <v>N/A</v>
      </c>
      <c r="E172" s="22">
        <v>14506</v>
      </c>
      <c r="F172" s="7" t="str">
        <f>IF($B172="N/A","N/A",IF(E172&gt;10,"No",IF(E172&lt;-10,"No","Yes")))</f>
        <v>N/A</v>
      </c>
      <c r="G172" s="22">
        <v>954</v>
      </c>
      <c r="H172" s="7" t="str">
        <f>IF($B172="N/A","N/A",IF(G172&gt;10,"No",IF(G172&lt;-10,"No","Yes")))</f>
        <v>N/A</v>
      </c>
      <c r="I172" s="8">
        <v>3.911</v>
      </c>
      <c r="J172" s="8">
        <v>-93.4</v>
      </c>
      <c r="K172" s="25" t="s">
        <v>734</v>
      </c>
      <c r="L172" s="85" t="str">
        <f t="shared" si="57"/>
        <v>No</v>
      </c>
    </row>
    <row r="173" spans="1:12" x14ac:dyDescent="0.25">
      <c r="A173" s="116" t="s">
        <v>1009</v>
      </c>
      <c r="B173" s="21" t="s">
        <v>213</v>
      </c>
      <c r="C173" s="22">
        <v>489</v>
      </c>
      <c r="D173" s="7" t="str">
        <f>IF($B173="N/A","N/A",IF(C173&gt;10,"No",IF(C173&lt;-10,"No","Yes")))</f>
        <v>N/A</v>
      </c>
      <c r="E173" s="22">
        <v>503</v>
      </c>
      <c r="F173" s="7" t="str">
        <f>IF($B173="N/A","N/A",IF(E173&gt;10,"No",IF(E173&lt;-10,"No","Yes")))</f>
        <v>N/A</v>
      </c>
      <c r="G173" s="22">
        <v>23</v>
      </c>
      <c r="H173" s="7" t="str">
        <f>IF($B173="N/A","N/A",IF(G173&gt;10,"No",IF(G173&lt;-10,"No","Yes")))</f>
        <v>N/A</v>
      </c>
      <c r="I173" s="8">
        <v>2.863</v>
      </c>
      <c r="J173" s="8">
        <v>-95.4</v>
      </c>
      <c r="K173" s="25" t="s">
        <v>734</v>
      </c>
      <c r="L173" s="85" t="str">
        <f t="shared" si="57"/>
        <v>No</v>
      </c>
    </row>
    <row r="174" spans="1:12" ht="25" x14ac:dyDescent="0.25">
      <c r="A174" s="116" t="s">
        <v>1010</v>
      </c>
      <c r="B174" s="21" t="s">
        <v>213</v>
      </c>
      <c r="C174" s="22">
        <v>6394</v>
      </c>
      <c r="D174" s="7" t="str">
        <f>IF($B174="N/A","N/A",IF(C174&gt;10,"No",IF(C174&lt;-10,"No","Yes")))</f>
        <v>N/A</v>
      </c>
      <c r="E174" s="22">
        <v>7111</v>
      </c>
      <c r="F174" s="7" t="str">
        <f>IF($B174="N/A","N/A",IF(E174&gt;10,"No",IF(E174&lt;-10,"No","Yes")))</f>
        <v>N/A</v>
      </c>
      <c r="G174" s="22">
        <v>388</v>
      </c>
      <c r="H174" s="7" t="str">
        <f>IF($B174="N/A","N/A",IF(G174&gt;10,"No",IF(G174&lt;-10,"No","Yes")))</f>
        <v>N/A</v>
      </c>
      <c r="I174" s="8">
        <v>11.21</v>
      </c>
      <c r="J174" s="8">
        <v>-94.5</v>
      </c>
      <c r="K174" s="25" t="s">
        <v>734</v>
      </c>
      <c r="L174" s="85" t="str">
        <f t="shared" si="57"/>
        <v>No</v>
      </c>
    </row>
    <row r="175" spans="1:12" x14ac:dyDescent="0.25">
      <c r="A175" s="116" t="s">
        <v>1011</v>
      </c>
      <c r="B175" s="21" t="s">
        <v>213</v>
      </c>
      <c r="C175" s="22">
        <v>6077</v>
      </c>
      <c r="D175" s="7" t="str">
        <f>IF($B175="N/A","N/A",IF(C175&gt;10,"No",IF(C175&lt;-10,"No","Yes")))</f>
        <v>N/A</v>
      </c>
      <c r="E175" s="22">
        <v>6735</v>
      </c>
      <c r="F175" s="7" t="str">
        <f>IF($B175="N/A","N/A",IF(E175&gt;10,"No",IF(E175&lt;-10,"No","Yes")))</f>
        <v>N/A</v>
      </c>
      <c r="G175" s="22">
        <v>146</v>
      </c>
      <c r="H175" s="7" t="str">
        <f>IF($B175="N/A","N/A",IF(G175&gt;10,"No",IF(G175&lt;-10,"No","Yes")))</f>
        <v>N/A</v>
      </c>
      <c r="I175" s="8">
        <v>10.83</v>
      </c>
      <c r="J175" s="8">
        <v>-97.8</v>
      </c>
      <c r="K175" s="25" t="s">
        <v>734</v>
      </c>
      <c r="L175" s="85" t="str">
        <f t="shared" si="57"/>
        <v>No</v>
      </c>
    </row>
    <row r="176" spans="1:12" ht="25" x14ac:dyDescent="0.25">
      <c r="A176" s="116" t="s">
        <v>1734</v>
      </c>
      <c r="B176" s="21" t="s">
        <v>213</v>
      </c>
      <c r="C176" s="22">
        <v>3295</v>
      </c>
      <c r="D176" s="7" t="str">
        <f>IF($B176="N/A","N/A",IF(C176&gt;10,"No",IF(C176&lt;-10,"No","Yes")))</f>
        <v>N/A</v>
      </c>
      <c r="E176" s="22">
        <v>3716</v>
      </c>
      <c r="F176" s="7" t="str">
        <f>IF($B176="N/A","N/A",IF(E176&gt;10,"No",IF(E176&lt;-10,"No","Yes")))</f>
        <v>N/A</v>
      </c>
      <c r="G176" s="22">
        <v>33925</v>
      </c>
      <c r="H176" s="7" t="str">
        <f>IF($B176="N/A","N/A",IF(G176&gt;10,"No",IF(G176&lt;-10,"No","Yes")))</f>
        <v>N/A</v>
      </c>
      <c r="I176" s="8">
        <v>12.78</v>
      </c>
      <c r="J176" s="8">
        <v>812.9</v>
      </c>
      <c r="K176" s="25" t="s">
        <v>734</v>
      </c>
      <c r="L176" s="85" t="str">
        <f t="shared" si="57"/>
        <v>No</v>
      </c>
    </row>
    <row r="177" spans="1:12" x14ac:dyDescent="0.25">
      <c r="A177" s="130" t="s">
        <v>1012</v>
      </c>
      <c r="B177" s="21" t="s">
        <v>213</v>
      </c>
      <c r="C177" s="22">
        <v>58</v>
      </c>
      <c r="D177" s="7" t="str">
        <f t="shared" si="54"/>
        <v>N/A</v>
      </c>
      <c r="E177" s="22">
        <v>49</v>
      </c>
      <c r="F177" s="7" t="str">
        <f t="shared" si="55"/>
        <v>N/A</v>
      </c>
      <c r="G177" s="22">
        <v>76</v>
      </c>
      <c r="H177" s="7" t="str">
        <f t="shared" si="56"/>
        <v>N/A</v>
      </c>
      <c r="I177" s="8">
        <v>-15.5</v>
      </c>
      <c r="J177" s="8">
        <v>55.1</v>
      </c>
      <c r="K177" s="25" t="s">
        <v>734</v>
      </c>
      <c r="L177" s="85" t="str">
        <f t="shared" si="57"/>
        <v>No</v>
      </c>
    </row>
    <row r="178" spans="1:12" x14ac:dyDescent="0.25">
      <c r="A178" s="116" t="s">
        <v>1013</v>
      </c>
      <c r="B178" s="21" t="s">
        <v>213</v>
      </c>
      <c r="C178" s="22">
        <v>55</v>
      </c>
      <c r="D178" s="7" t="str">
        <f t="shared" si="54"/>
        <v>N/A</v>
      </c>
      <c r="E178" s="22">
        <v>45</v>
      </c>
      <c r="F178" s="7" t="str">
        <f t="shared" si="55"/>
        <v>N/A</v>
      </c>
      <c r="G178" s="22">
        <v>11</v>
      </c>
      <c r="H178" s="7" t="str">
        <f t="shared" si="56"/>
        <v>N/A</v>
      </c>
      <c r="I178" s="8">
        <v>-18.2</v>
      </c>
      <c r="J178" s="8">
        <v>-97.8</v>
      </c>
      <c r="K178" s="25" t="s">
        <v>734</v>
      </c>
      <c r="L178" s="85" t="str">
        <f t="shared" si="57"/>
        <v>No</v>
      </c>
    </row>
    <row r="179" spans="1:12" x14ac:dyDescent="0.25">
      <c r="A179" s="116" t="s">
        <v>1014</v>
      </c>
      <c r="B179" s="21" t="s">
        <v>213</v>
      </c>
      <c r="C179" s="22">
        <v>11</v>
      </c>
      <c r="D179" s="7" t="str">
        <f t="shared" si="54"/>
        <v>N/A</v>
      </c>
      <c r="E179" s="22">
        <v>11</v>
      </c>
      <c r="F179" s="7" t="str">
        <f t="shared" si="55"/>
        <v>N/A</v>
      </c>
      <c r="G179" s="22">
        <v>0</v>
      </c>
      <c r="H179" s="7" t="str">
        <f t="shared" si="56"/>
        <v>N/A</v>
      </c>
      <c r="I179" s="8">
        <v>0</v>
      </c>
      <c r="J179" s="8">
        <v>-100</v>
      </c>
      <c r="K179" s="25" t="s">
        <v>734</v>
      </c>
      <c r="L179" s="85" t="str">
        <f t="shared" si="57"/>
        <v>No</v>
      </c>
    </row>
    <row r="180" spans="1:12" x14ac:dyDescent="0.25">
      <c r="A180" s="116" t="s">
        <v>1015</v>
      </c>
      <c r="B180" s="21" t="s">
        <v>213</v>
      </c>
      <c r="C180" s="22">
        <v>11</v>
      </c>
      <c r="D180" s="7" t="str">
        <f t="shared" si="54"/>
        <v>N/A</v>
      </c>
      <c r="E180" s="22">
        <v>11</v>
      </c>
      <c r="F180" s="7" t="str">
        <f t="shared" si="55"/>
        <v>N/A</v>
      </c>
      <c r="G180" s="22">
        <v>0</v>
      </c>
      <c r="H180" s="7" t="str">
        <f t="shared" si="56"/>
        <v>N/A</v>
      </c>
      <c r="I180" s="8">
        <v>0</v>
      </c>
      <c r="J180" s="8">
        <v>-100</v>
      </c>
      <c r="K180" s="25" t="s">
        <v>734</v>
      </c>
      <c r="L180" s="85" t="str">
        <f t="shared" si="57"/>
        <v>No</v>
      </c>
    </row>
    <row r="181" spans="1:12" x14ac:dyDescent="0.25">
      <c r="A181" s="116" t="s">
        <v>1016</v>
      </c>
      <c r="B181" s="21" t="s">
        <v>213</v>
      </c>
      <c r="C181" s="22">
        <v>0</v>
      </c>
      <c r="D181" s="7" t="str">
        <f t="shared" si="54"/>
        <v>N/A</v>
      </c>
      <c r="E181" s="22">
        <v>11</v>
      </c>
      <c r="F181" s="7" t="str">
        <f t="shared" si="55"/>
        <v>N/A</v>
      </c>
      <c r="G181" s="22">
        <v>0</v>
      </c>
      <c r="H181" s="7" t="str">
        <f t="shared" si="56"/>
        <v>N/A</v>
      </c>
      <c r="I181" s="8" t="s">
        <v>1747</v>
      </c>
      <c r="J181" s="8">
        <v>-100</v>
      </c>
      <c r="K181" s="25" t="s">
        <v>734</v>
      </c>
      <c r="L181" s="85" t="str">
        <f t="shared" si="57"/>
        <v>No</v>
      </c>
    </row>
    <row r="182" spans="1:12" x14ac:dyDescent="0.25">
      <c r="A182" s="116" t="s">
        <v>1735</v>
      </c>
      <c r="B182" s="21" t="s">
        <v>213</v>
      </c>
      <c r="C182" s="22">
        <v>0</v>
      </c>
      <c r="D182" s="7" t="str">
        <f t="shared" si="54"/>
        <v>N/A</v>
      </c>
      <c r="E182" s="22">
        <v>0</v>
      </c>
      <c r="F182" s="7" t="str">
        <f t="shared" si="55"/>
        <v>N/A</v>
      </c>
      <c r="G182" s="22">
        <v>75</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11</v>
      </c>
      <c r="D195" s="7" t="str">
        <f t="shared" si="54"/>
        <v>N/A</v>
      </c>
      <c r="E195" s="1">
        <v>0</v>
      </c>
      <c r="F195" s="7" t="str">
        <f t="shared" si="55"/>
        <v>N/A</v>
      </c>
      <c r="G195" s="1">
        <v>0</v>
      </c>
      <c r="H195" s="7" t="str">
        <f t="shared" si="56"/>
        <v>N/A</v>
      </c>
      <c r="I195" s="8">
        <v>-100</v>
      </c>
      <c r="J195" s="8" t="s">
        <v>1747</v>
      </c>
      <c r="K195" s="25" t="s">
        <v>734</v>
      </c>
      <c r="L195" s="118" t="str">
        <f t="shared" si="57"/>
        <v>N/A</v>
      </c>
    </row>
    <row r="196" spans="1:12" x14ac:dyDescent="0.25">
      <c r="A196" s="116" t="s">
        <v>1028</v>
      </c>
      <c r="B196" s="21" t="s">
        <v>213</v>
      </c>
      <c r="C196" s="22">
        <v>11</v>
      </c>
      <c r="D196" s="7" t="str">
        <f t="shared" si="54"/>
        <v>N/A</v>
      </c>
      <c r="E196" s="22">
        <v>0</v>
      </c>
      <c r="F196" s="7" t="str">
        <f t="shared" si="55"/>
        <v>N/A</v>
      </c>
      <c r="G196" s="22">
        <v>0</v>
      </c>
      <c r="H196" s="7" t="str">
        <f t="shared" si="56"/>
        <v>N/A</v>
      </c>
      <c r="I196" s="8">
        <v>-100</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11</v>
      </c>
      <c r="D198" s="7" t="str">
        <f t="shared" si="54"/>
        <v>N/A</v>
      </c>
      <c r="E198" s="22">
        <v>0</v>
      </c>
      <c r="F198" s="7" t="str">
        <f t="shared" si="55"/>
        <v>N/A</v>
      </c>
      <c r="G198" s="22">
        <v>0</v>
      </c>
      <c r="H198" s="7" t="str">
        <f t="shared" si="56"/>
        <v>N/A</v>
      </c>
      <c r="I198" s="8">
        <v>-100</v>
      </c>
      <c r="J198" s="8" t="s">
        <v>1747</v>
      </c>
      <c r="K198" s="25" t="s">
        <v>734</v>
      </c>
      <c r="L198" s="85" t="str">
        <f t="shared" si="57"/>
        <v>N/A</v>
      </c>
    </row>
    <row r="199" spans="1:12" ht="25" x14ac:dyDescent="0.25">
      <c r="A199" s="116" t="s">
        <v>1031</v>
      </c>
      <c r="B199" s="21" t="s">
        <v>213</v>
      </c>
      <c r="C199" s="22">
        <v>11</v>
      </c>
      <c r="D199" s="7" t="str">
        <f t="shared" si="54"/>
        <v>N/A</v>
      </c>
      <c r="E199" s="22">
        <v>0</v>
      </c>
      <c r="F199" s="7" t="str">
        <f t="shared" si="55"/>
        <v>N/A</v>
      </c>
      <c r="G199" s="22">
        <v>0</v>
      </c>
      <c r="H199" s="7" t="str">
        <f t="shared" si="56"/>
        <v>N/A</v>
      </c>
      <c r="I199" s="8">
        <v>-100</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10354</v>
      </c>
      <c r="D201" s="7" t="str">
        <f t="shared" si="54"/>
        <v>N/A</v>
      </c>
      <c r="E201" s="1">
        <v>11114</v>
      </c>
      <c r="F201" s="7" t="str">
        <f t="shared" si="55"/>
        <v>N/A</v>
      </c>
      <c r="G201" s="1">
        <v>11521</v>
      </c>
      <c r="H201" s="7" t="str">
        <f t="shared" si="56"/>
        <v>N/A</v>
      </c>
      <c r="I201" s="8">
        <v>7.34</v>
      </c>
      <c r="J201" s="8">
        <v>3.6619999999999999</v>
      </c>
      <c r="K201" s="25" t="s">
        <v>734</v>
      </c>
      <c r="L201" s="118" t="str">
        <f t="shared" si="57"/>
        <v>Yes</v>
      </c>
    </row>
    <row r="202" spans="1:12" x14ac:dyDescent="0.25">
      <c r="A202" s="116" t="s">
        <v>1033</v>
      </c>
      <c r="B202" s="21" t="s">
        <v>213</v>
      </c>
      <c r="C202" s="22">
        <v>326</v>
      </c>
      <c r="D202" s="7" t="str">
        <f t="shared" si="54"/>
        <v>N/A</v>
      </c>
      <c r="E202" s="22">
        <v>358</v>
      </c>
      <c r="F202" s="7" t="str">
        <f t="shared" si="55"/>
        <v>N/A</v>
      </c>
      <c r="G202" s="22">
        <v>16</v>
      </c>
      <c r="H202" s="7" t="str">
        <f t="shared" si="56"/>
        <v>N/A</v>
      </c>
      <c r="I202" s="8">
        <v>9.8160000000000007</v>
      </c>
      <c r="J202" s="8">
        <v>-95.5</v>
      </c>
      <c r="K202" s="25" t="s">
        <v>734</v>
      </c>
      <c r="L202" s="85" t="str">
        <f t="shared" si="57"/>
        <v>No</v>
      </c>
    </row>
    <row r="203" spans="1:12" x14ac:dyDescent="0.25">
      <c r="A203" s="116" t="s">
        <v>1034</v>
      </c>
      <c r="B203" s="21" t="s">
        <v>213</v>
      </c>
      <c r="C203" s="22">
        <v>20</v>
      </c>
      <c r="D203" s="7" t="str">
        <f t="shared" si="54"/>
        <v>N/A</v>
      </c>
      <c r="E203" s="22">
        <v>18</v>
      </c>
      <c r="F203" s="7" t="str">
        <f t="shared" si="55"/>
        <v>N/A</v>
      </c>
      <c r="G203" s="22">
        <v>0</v>
      </c>
      <c r="H203" s="7" t="str">
        <f t="shared" si="56"/>
        <v>N/A</v>
      </c>
      <c r="I203" s="8">
        <v>-10</v>
      </c>
      <c r="J203" s="8">
        <v>-100</v>
      </c>
      <c r="K203" s="25" t="s">
        <v>734</v>
      </c>
      <c r="L203" s="85" t="str">
        <f t="shared" si="57"/>
        <v>No</v>
      </c>
    </row>
    <row r="204" spans="1:12" x14ac:dyDescent="0.25">
      <c r="A204" s="116" t="s">
        <v>1035</v>
      </c>
      <c r="B204" s="21" t="s">
        <v>213</v>
      </c>
      <c r="C204" s="22">
        <v>5466</v>
      </c>
      <c r="D204" s="7" t="str">
        <f t="shared" si="54"/>
        <v>N/A</v>
      </c>
      <c r="E204" s="22">
        <v>5859</v>
      </c>
      <c r="F204" s="7" t="str">
        <f t="shared" si="55"/>
        <v>N/A</v>
      </c>
      <c r="G204" s="22">
        <v>126</v>
      </c>
      <c r="H204" s="7" t="str">
        <f t="shared" si="56"/>
        <v>N/A</v>
      </c>
      <c r="I204" s="8">
        <v>7.19</v>
      </c>
      <c r="J204" s="8">
        <v>-97.8</v>
      </c>
      <c r="K204" s="25" t="s">
        <v>734</v>
      </c>
      <c r="L204" s="85" t="str">
        <f t="shared" si="57"/>
        <v>No</v>
      </c>
    </row>
    <row r="205" spans="1:12" x14ac:dyDescent="0.25">
      <c r="A205" s="116" t="s">
        <v>1036</v>
      </c>
      <c r="B205" s="21" t="s">
        <v>213</v>
      </c>
      <c r="C205" s="22">
        <v>4080</v>
      </c>
      <c r="D205" s="7" t="str">
        <f t="shared" si="54"/>
        <v>N/A</v>
      </c>
      <c r="E205" s="22">
        <v>4371</v>
      </c>
      <c r="F205" s="7" t="str">
        <f t="shared" si="55"/>
        <v>N/A</v>
      </c>
      <c r="G205" s="22">
        <v>22</v>
      </c>
      <c r="H205" s="7" t="str">
        <f t="shared" si="56"/>
        <v>N/A</v>
      </c>
      <c r="I205" s="8">
        <v>7.1319999999999997</v>
      </c>
      <c r="J205" s="8">
        <v>-99.5</v>
      </c>
      <c r="K205" s="25" t="s">
        <v>734</v>
      </c>
      <c r="L205" s="85" t="str">
        <f t="shared" si="57"/>
        <v>No</v>
      </c>
    </row>
    <row r="206" spans="1:12" ht="25" x14ac:dyDescent="0.25">
      <c r="A206" s="116" t="s">
        <v>1739</v>
      </c>
      <c r="B206" s="21" t="s">
        <v>213</v>
      </c>
      <c r="C206" s="22">
        <v>462</v>
      </c>
      <c r="D206" s="7" t="str">
        <f t="shared" si="54"/>
        <v>N/A</v>
      </c>
      <c r="E206" s="22">
        <v>508</v>
      </c>
      <c r="F206" s="7" t="str">
        <f t="shared" si="55"/>
        <v>N/A</v>
      </c>
      <c r="G206" s="22">
        <v>11357</v>
      </c>
      <c r="H206" s="7" t="str">
        <f t="shared" si="56"/>
        <v>N/A</v>
      </c>
      <c r="I206" s="8">
        <v>9.9570000000000007</v>
      </c>
      <c r="J206" s="8">
        <v>2136</v>
      </c>
      <c r="K206" s="25" t="s">
        <v>734</v>
      </c>
      <c r="L206" s="85" t="str">
        <f t="shared" si="57"/>
        <v>No</v>
      </c>
    </row>
    <row r="207" spans="1:12" x14ac:dyDescent="0.25">
      <c r="A207" s="130" t="s">
        <v>1037</v>
      </c>
      <c r="B207" s="21" t="s">
        <v>213</v>
      </c>
      <c r="C207" s="22">
        <v>0</v>
      </c>
      <c r="D207" s="7" t="str">
        <f t="shared" si="54"/>
        <v>N/A</v>
      </c>
      <c r="E207" s="22">
        <v>0</v>
      </c>
      <c r="F207" s="7" t="str">
        <f t="shared" si="55"/>
        <v>N/A</v>
      </c>
      <c r="G207" s="22">
        <v>11</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11</v>
      </c>
      <c r="H212" s="7" t="str">
        <f t="shared" si="56"/>
        <v>N/A</v>
      </c>
      <c r="I212" s="8" t="s">
        <v>1747</v>
      </c>
      <c r="J212" s="8" t="s">
        <v>1747</v>
      </c>
      <c r="K212" s="25" t="s">
        <v>734</v>
      </c>
      <c r="L212" s="85" t="str">
        <f t="shared" si="57"/>
        <v>N/A</v>
      </c>
    </row>
    <row r="213" spans="1:12" x14ac:dyDescent="0.25">
      <c r="A213" s="130" t="s">
        <v>1042</v>
      </c>
      <c r="B213" s="21" t="s">
        <v>213</v>
      </c>
      <c r="C213" s="22">
        <v>424</v>
      </c>
      <c r="D213" s="7" t="str">
        <f t="shared" si="54"/>
        <v>N/A</v>
      </c>
      <c r="E213" s="22">
        <v>405</v>
      </c>
      <c r="F213" s="7" t="str">
        <f t="shared" si="55"/>
        <v>N/A</v>
      </c>
      <c r="G213" s="22">
        <v>348</v>
      </c>
      <c r="H213" s="7" t="str">
        <f t="shared" si="56"/>
        <v>N/A</v>
      </c>
      <c r="I213" s="8">
        <v>-4.4800000000000004</v>
      </c>
      <c r="J213" s="8">
        <v>-14.1</v>
      </c>
      <c r="K213" s="25" t="s">
        <v>734</v>
      </c>
      <c r="L213" s="85" t="str">
        <f t="shared" si="57"/>
        <v>Yes</v>
      </c>
    </row>
    <row r="214" spans="1:12" ht="25" x14ac:dyDescent="0.25">
      <c r="A214" s="116" t="s">
        <v>1043</v>
      </c>
      <c r="B214" s="21" t="s">
        <v>213</v>
      </c>
      <c r="C214" s="22">
        <v>11</v>
      </c>
      <c r="D214" s="7" t="str">
        <f t="shared" si="54"/>
        <v>N/A</v>
      </c>
      <c r="E214" s="22">
        <v>11</v>
      </c>
      <c r="F214" s="7" t="str">
        <f t="shared" si="55"/>
        <v>N/A</v>
      </c>
      <c r="G214" s="22">
        <v>11</v>
      </c>
      <c r="H214" s="7" t="str">
        <f t="shared" si="56"/>
        <v>N/A</v>
      </c>
      <c r="I214" s="8">
        <v>-20</v>
      </c>
      <c r="J214" s="8">
        <v>-75</v>
      </c>
      <c r="K214" s="25" t="s">
        <v>734</v>
      </c>
      <c r="L214" s="85" t="str">
        <f t="shared" si="57"/>
        <v>No</v>
      </c>
    </row>
    <row r="215" spans="1:12" ht="25" x14ac:dyDescent="0.25">
      <c r="A215" s="116" t="s">
        <v>1044</v>
      </c>
      <c r="B215" s="21" t="s">
        <v>213</v>
      </c>
      <c r="C215" s="22">
        <v>11</v>
      </c>
      <c r="D215" s="7" t="str">
        <f t="shared" si="54"/>
        <v>N/A</v>
      </c>
      <c r="E215" s="22">
        <v>11</v>
      </c>
      <c r="F215" s="7" t="str">
        <f t="shared" si="55"/>
        <v>N/A</v>
      </c>
      <c r="G215" s="22">
        <v>0</v>
      </c>
      <c r="H215" s="7" t="str">
        <f t="shared" si="56"/>
        <v>N/A</v>
      </c>
      <c r="I215" s="8">
        <v>0</v>
      </c>
      <c r="J215" s="8">
        <v>-100</v>
      </c>
      <c r="K215" s="25" t="s">
        <v>734</v>
      </c>
      <c r="L215" s="85" t="str">
        <f t="shared" si="57"/>
        <v>No</v>
      </c>
    </row>
    <row r="216" spans="1:12" ht="25" x14ac:dyDescent="0.25">
      <c r="A216" s="116" t="s">
        <v>1045</v>
      </c>
      <c r="B216" s="21" t="s">
        <v>213</v>
      </c>
      <c r="C216" s="22">
        <v>54</v>
      </c>
      <c r="D216" s="7" t="str">
        <f t="shared" si="54"/>
        <v>N/A</v>
      </c>
      <c r="E216" s="22">
        <v>58</v>
      </c>
      <c r="F216" s="7" t="str">
        <f t="shared" si="55"/>
        <v>N/A</v>
      </c>
      <c r="G216" s="22">
        <v>11</v>
      </c>
      <c r="H216" s="7" t="str">
        <f t="shared" si="56"/>
        <v>N/A</v>
      </c>
      <c r="I216" s="8">
        <v>7.407</v>
      </c>
      <c r="J216" s="8">
        <v>-89.7</v>
      </c>
      <c r="K216" s="25" t="s">
        <v>734</v>
      </c>
      <c r="L216" s="85" t="str">
        <f t="shared" si="57"/>
        <v>No</v>
      </c>
    </row>
    <row r="217" spans="1:12" ht="25" x14ac:dyDescent="0.25">
      <c r="A217" s="116" t="s">
        <v>1046</v>
      </c>
      <c r="B217" s="21" t="s">
        <v>213</v>
      </c>
      <c r="C217" s="22">
        <v>234</v>
      </c>
      <c r="D217" s="7" t="str">
        <f t="shared" si="54"/>
        <v>N/A</v>
      </c>
      <c r="E217" s="22">
        <v>213</v>
      </c>
      <c r="F217" s="7" t="str">
        <f t="shared" si="55"/>
        <v>N/A</v>
      </c>
      <c r="G217" s="22">
        <v>11</v>
      </c>
      <c r="H217" s="7" t="str">
        <f t="shared" si="56"/>
        <v>N/A</v>
      </c>
      <c r="I217" s="8">
        <v>-8.9700000000000006</v>
      </c>
      <c r="J217" s="8">
        <v>-97.2</v>
      </c>
      <c r="K217" s="25" t="s">
        <v>734</v>
      </c>
      <c r="L217" s="85" t="str">
        <f t="shared" si="57"/>
        <v>No</v>
      </c>
    </row>
    <row r="218" spans="1:12" ht="25" x14ac:dyDescent="0.25">
      <c r="A218" s="116" t="s">
        <v>1741</v>
      </c>
      <c r="B218" s="21" t="s">
        <v>213</v>
      </c>
      <c r="C218" s="22">
        <v>125</v>
      </c>
      <c r="D218" s="7" t="str">
        <f t="shared" si="54"/>
        <v>N/A</v>
      </c>
      <c r="E218" s="22">
        <v>125</v>
      </c>
      <c r="F218" s="7" t="str">
        <f t="shared" si="55"/>
        <v>N/A</v>
      </c>
      <c r="G218" s="22">
        <v>334</v>
      </c>
      <c r="H218" s="7" t="str">
        <f t="shared" si="56"/>
        <v>N/A</v>
      </c>
      <c r="I218" s="8">
        <v>0</v>
      </c>
      <c r="J218" s="8">
        <v>167.2</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1.2639731132000001</v>
      </c>
      <c r="D231" s="7" t="str">
        <f>IF($B231="N/A","N/A",IF(C231&lt;15,"Yes","No"))</f>
        <v>Yes</v>
      </c>
      <c r="E231" s="4">
        <v>1.3819977797</v>
      </c>
      <c r="F231" s="7" t="str">
        <f>IF($B231="N/A","N/A",IF(E231&lt;15,"Yes","No"))</f>
        <v>Yes</v>
      </c>
      <c r="G231" s="4">
        <v>1.8107378018</v>
      </c>
      <c r="H231" s="7" t="str">
        <f>IF($B231="N/A","N/A",IF(G231&lt;15,"Yes","No"))</f>
        <v>Yes</v>
      </c>
      <c r="I231" s="8">
        <v>9.3379999999999992</v>
      </c>
      <c r="J231" s="8">
        <v>31.02</v>
      </c>
      <c r="K231" s="25" t="s">
        <v>734</v>
      </c>
      <c r="L231" s="85" t="str">
        <f t="shared" si="59"/>
        <v>No</v>
      </c>
    </row>
    <row r="232" spans="1:12" x14ac:dyDescent="0.25">
      <c r="A232" s="117" t="s">
        <v>1058</v>
      </c>
      <c r="B232" s="21" t="s">
        <v>213</v>
      </c>
      <c r="C232" s="22">
        <v>286</v>
      </c>
      <c r="D232" s="7" t="str">
        <f t="shared" ref="D232" si="60">IF($B232="N/A","N/A",IF(C232&gt;10,"No",IF(C232&lt;-10,"No","Yes")))</f>
        <v>N/A</v>
      </c>
      <c r="E232" s="22">
        <v>392</v>
      </c>
      <c r="F232" s="7" t="str">
        <f t="shared" ref="F232" si="61">IF($B232="N/A","N/A",IF(E232&gt;10,"No",IF(E232&lt;-10,"No","Yes")))</f>
        <v>N/A</v>
      </c>
      <c r="G232" s="22">
        <v>48</v>
      </c>
      <c r="H232" s="7" t="str">
        <f t="shared" ref="H232" si="62">IF($B232="N/A","N/A",IF(G232&gt;10,"No",IF(G232&lt;-10,"No","Yes")))</f>
        <v>N/A</v>
      </c>
      <c r="I232" s="8">
        <v>37.06</v>
      </c>
      <c r="J232" s="8">
        <v>-87.8</v>
      </c>
      <c r="K232" s="25" t="s">
        <v>734</v>
      </c>
      <c r="L232" s="85" t="str">
        <f t="shared" si="59"/>
        <v>No</v>
      </c>
    </row>
    <row r="233" spans="1:12" x14ac:dyDescent="0.25">
      <c r="A233" s="117" t="s">
        <v>1059</v>
      </c>
      <c r="B233" s="21" t="s">
        <v>279</v>
      </c>
      <c r="C233" s="4">
        <v>0.70049965709999995</v>
      </c>
      <c r="D233" s="7" t="str">
        <f>IF($B233="N/A","N/A",IF(C233&lt;10,"Yes","No"))</f>
        <v>Yes</v>
      </c>
      <c r="E233" s="4">
        <v>0.8925115548</v>
      </c>
      <c r="F233" s="7" t="str">
        <f>IF($B233="N/A","N/A",IF(E233&lt;10,"Yes","No"))</f>
        <v>Yes</v>
      </c>
      <c r="G233" s="4">
        <v>0.10306179410000001</v>
      </c>
      <c r="H233" s="7" t="str">
        <f>IF($B233="N/A","N/A",IF(G233&lt;10,"Yes","No"))</f>
        <v>Yes</v>
      </c>
      <c r="I233" s="8">
        <v>27.41</v>
      </c>
      <c r="J233" s="8">
        <v>-88.5</v>
      </c>
      <c r="K233" s="25" t="s">
        <v>734</v>
      </c>
      <c r="L233" s="85" t="str">
        <f t="shared" si="59"/>
        <v>No</v>
      </c>
    </row>
    <row r="234" spans="1:12" x14ac:dyDescent="0.25">
      <c r="A234" s="108" t="s">
        <v>72</v>
      </c>
      <c r="B234" s="21" t="s">
        <v>213</v>
      </c>
      <c r="C234" s="4">
        <v>10.043593678000001</v>
      </c>
      <c r="D234" s="7" t="str">
        <f t="shared" si="54"/>
        <v>N/A</v>
      </c>
      <c r="E234" s="4">
        <v>10.777317112</v>
      </c>
      <c r="F234" s="7" t="str">
        <f t="shared" si="55"/>
        <v>N/A</v>
      </c>
      <c r="G234" s="4">
        <v>18.580111429999999</v>
      </c>
      <c r="H234" s="7" t="str">
        <f>IF($B234="N/A","N/A",IF(G234&gt;10,"No",IF(G234&lt;-10,"No","Yes")))</f>
        <v>N/A</v>
      </c>
      <c r="I234" s="8">
        <v>7.3049999999999997</v>
      </c>
      <c r="J234" s="8">
        <v>72.400000000000006</v>
      </c>
      <c r="K234" s="25" t="s">
        <v>734</v>
      </c>
      <c r="L234" s="85" t="str">
        <f t="shared" si="59"/>
        <v>No</v>
      </c>
    </row>
    <row r="235" spans="1:12" ht="25" x14ac:dyDescent="0.25">
      <c r="A235" s="117" t="s">
        <v>1060</v>
      </c>
      <c r="B235" s="21" t="s">
        <v>289</v>
      </c>
      <c r="C235" s="5">
        <v>0.93032317769999995</v>
      </c>
      <c r="D235" s="7" t="str">
        <f>IF($B235="N/A","N/A",IF(C235&lt;15,"Yes","No"))</f>
        <v>Yes</v>
      </c>
      <c r="E235" s="5">
        <v>0.96513287569999995</v>
      </c>
      <c r="F235" s="7" t="str">
        <f>IF($B235="N/A","N/A",IF(E235&lt;15,"Yes","No"))</f>
        <v>Yes</v>
      </c>
      <c r="G235" s="5">
        <v>1.5807023468000001</v>
      </c>
      <c r="H235" s="7" t="str">
        <f>IF($B235="N/A","N/A",IF(G235&lt;15,"Yes","No"))</f>
        <v>Yes</v>
      </c>
      <c r="I235" s="8">
        <v>3.742</v>
      </c>
      <c r="J235" s="8">
        <v>63.78</v>
      </c>
      <c r="K235" s="25" t="s">
        <v>734</v>
      </c>
      <c r="L235" s="85" t="str">
        <f t="shared" si="59"/>
        <v>No</v>
      </c>
    </row>
    <row r="236" spans="1:12" ht="25" x14ac:dyDescent="0.25">
      <c r="A236" s="117" t="s">
        <v>152</v>
      </c>
      <c r="B236" s="21" t="s">
        <v>213</v>
      </c>
      <c r="C236" s="22">
        <v>258</v>
      </c>
      <c r="D236" s="7" t="str">
        <f>IF($B236="N/A","N/A",IF(C236&gt;10,"No",IF(C236&lt;-10,"No","Yes")))</f>
        <v>N/A</v>
      </c>
      <c r="E236" s="22">
        <v>361</v>
      </c>
      <c r="F236" s="7" t="str">
        <f>IF($B236="N/A","N/A",IF(E236&gt;10,"No",IF(E236&lt;-10,"No","Yes")))</f>
        <v>N/A</v>
      </c>
      <c r="G236" s="22">
        <v>194</v>
      </c>
      <c r="H236" s="7" t="str">
        <f>IF($B236="N/A","N/A",IF(G236&gt;10,"No",IF(G236&lt;-10,"No","Yes")))</f>
        <v>N/A</v>
      </c>
      <c r="I236" s="8">
        <v>39.92</v>
      </c>
      <c r="J236" s="8">
        <v>-46.3</v>
      </c>
      <c r="K236" s="25" t="s">
        <v>734</v>
      </c>
      <c r="L236" s="85" t="str">
        <f>IF(J236="Div by 0", "N/A", IF(K236="N/A","N/A", IF(J236&gt;VALUE(MID(K236,1,2)), "No", IF(J236&lt;-1*VALUE(MID(K236,1,2)), "No", "Yes"))))</f>
        <v>No</v>
      </c>
    </row>
    <row r="237" spans="1:12" x14ac:dyDescent="0.25">
      <c r="A237" s="117" t="s">
        <v>1061</v>
      </c>
      <c r="B237" s="21" t="s">
        <v>213</v>
      </c>
      <c r="C237" s="22">
        <v>40828</v>
      </c>
      <c r="D237" s="7" t="str">
        <f t="shared" ref="D237:D242" si="63">IF($B237="N/A","N/A",IF(C237&gt;10,"No",IF(C237&lt;-10,"No","Yes")))</f>
        <v>N/A</v>
      </c>
      <c r="E237" s="22">
        <v>43921</v>
      </c>
      <c r="F237" s="7" t="str">
        <f t="shared" ref="F237:F242" si="64">IF($B237="N/A","N/A",IF(E237&gt;10,"No",IF(E237&lt;-10,"No","Yes")))</f>
        <v>N/A</v>
      </c>
      <c r="G237" s="22">
        <v>46574</v>
      </c>
      <c r="H237" s="7" t="str">
        <f>IF($B237="N/A","N/A",IF(G237&gt;10,"No",IF(G237&lt;-10,"No","Yes")))</f>
        <v>N/A</v>
      </c>
      <c r="I237" s="8">
        <v>7.5759999999999996</v>
      </c>
      <c r="J237" s="8">
        <v>6.04</v>
      </c>
      <c r="K237" s="25" t="s">
        <v>734</v>
      </c>
      <c r="L237" s="85" t="str">
        <f>IF(J237="Div by 0", "N/A", IF(OR(J237="N/A",K237="N/A"),"N/A", IF(J237&gt;VALUE(MID(K237,1,2)), "No", IF(J237&lt;-1*VALUE(MID(K237,1,2)), "No", "Yes"))))</f>
        <v>Yes</v>
      </c>
    </row>
    <row r="238" spans="1:12" ht="25" x14ac:dyDescent="0.25">
      <c r="A238" s="117" t="s">
        <v>1062</v>
      </c>
      <c r="B238" s="21" t="s">
        <v>213</v>
      </c>
      <c r="C238" s="4">
        <v>60.841187501999997</v>
      </c>
      <c r="D238" s="7" t="str">
        <f t="shared" si="63"/>
        <v>N/A</v>
      </c>
      <c r="E238" s="4">
        <v>60.601735427000001</v>
      </c>
      <c r="F238" s="7" t="str">
        <f t="shared" si="64"/>
        <v>N/A</v>
      </c>
      <c r="G238" s="4">
        <v>58.395238898999999</v>
      </c>
      <c r="H238" s="7" t="str">
        <f t="shared" ref="H238:H242" si="65">IF($B238="N/A","N/A",IF(G238&gt;10,"No",IF(G238&lt;-10,"No","Yes")))</f>
        <v>N/A</v>
      </c>
      <c r="I238" s="8">
        <v>-0.39400000000000002</v>
      </c>
      <c r="J238" s="8">
        <v>-3.64</v>
      </c>
      <c r="K238" s="25" t="s">
        <v>213</v>
      </c>
      <c r="L238" s="85" t="str">
        <f t="shared" ref="L238:L242" si="66">IF(J238="Div by 0", "N/A", IF(OR(J238="N/A",K238="N/A"),"N/A", IF(J238&gt;VALUE(MID(K238,1,2)), "No", IF(J238&lt;-1*VALUE(MID(K238,1,2)), "No", "Yes"))))</f>
        <v>N/A</v>
      </c>
    </row>
    <row r="239" spans="1:12" ht="25" x14ac:dyDescent="0.25">
      <c r="A239" s="108" t="s">
        <v>1063</v>
      </c>
      <c r="B239" s="21" t="s">
        <v>213</v>
      </c>
      <c r="C239" s="22">
        <v>39</v>
      </c>
      <c r="D239" s="7" t="str">
        <f t="shared" si="63"/>
        <v>N/A</v>
      </c>
      <c r="E239" s="22">
        <v>71</v>
      </c>
      <c r="F239" s="7" t="str">
        <f t="shared" si="64"/>
        <v>N/A</v>
      </c>
      <c r="G239" s="22">
        <v>11</v>
      </c>
      <c r="H239" s="7" t="str">
        <f t="shared" si="65"/>
        <v>N/A</v>
      </c>
      <c r="I239" s="8">
        <v>82.05</v>
      </c>
      <c r="J239" s="8">
        <v>-94.4</v>
      </c>
      <c r="K239" s="25" t="s">
        <v>213</v>
      </c>
      <c r="L239" s="85" t="str">
        <f t="shared" si="66"/>
        <v>N/A</v>
      </c>
    </row>
    <row r="240" spans="1:12" ht="25" x14ac:dyDescent="0.25">
      <c r="A240" s="117" t="s">
        <v>1064</v>
      </c>
      <c r="B240" s="21" t="s">
        <v>213</v>
      </c>
      <c r="C240" s="4">
        <v>0.2419655044</v>
      </c>
      <c r="D240" s="7" t="str">
        <f t="shared" si="63"/>
        <v>N/A</v>
      </c>
      <c r="E240" s="4">
        <v>0.4066204685</v>
      </c>
      <c r="F240" s="7" t="str">
        <f t="shared" si="64"/>
        <v>N/A</v>
      </c>
      <c r="G240" s="4">
        <v>2.02860331E-2</v>
      </c>
      <c r="H240" s="7" t="str">
        <f t="shared" si="65"/>
        <v>N/A</v>
      </c>
      <c r="I240" s="8">
        <v>68.05</v>
      </c>
      <c r="J240" s="8">
        <v>-95</v>
      </c>
      <c r="K240" s="25" t="s">
        <v>213</v>
      </c>
      <c r="L240" s="85" t="str">
        <f t="shared" si="66"/>
        <v>N/A</v>
      </c>
    </row>
    <row r="241" spans="1:12" x14ac:dyDescent="0.25">
      <c r="A241" s="117" t="s">
        <v>1065</v>
      </c>
      <c r="B241" s="21" t="s">
        <v>213</v>
      </c>
      <c r="C241" s="22">
        <v>16118</v>
      </c>
      <c r="D241" s="7" t="str">
        <f t="shared" si="63"/>
        <v>N/A</v>
      </c>
      <c r="E241" s="22">
        <v>17461</v>
      </c>
      <c r="F241" s="7" t="str">
        <f t="shared" si="64"/>
        <v>N/A</v>
      </c>
      <c r="G241" s="22">
        <v>19718</v>
      </c>
      <c r="H241" s="7" t="str">
        <f t="shared" si="65"/>
        <v>N/A</v>
      </c>
      <c r="I241" s="8">
        <v>8.3320000000000007</v>
      </c>
      <c r="J241" s="8">
        <v>12.93</v>
      </c>
      <c r="K241" s="25" t="s">
        <v>213</v>
      </c>
      <c r="L241" s="85" t="str">
        <f t="shared" si="66"/>
        <v>N/A</v>
      </c>
    </row>
    <row r="242" spans="1:12" ht="25" x14ac:dyDescent="0.25">
      <c r="A242" s="117" t="s">
        <v>1066</v>
      </c>
      <c r="B242" s="21" t="s">
        <v>213</v>
      </c>
      <c r="C242" s="4">
        <v>0.99851440540000003</v>
      </c>
      <c r="D242" s="7" t="str">
        <f t="shared" si="63"/>
        <v>N/A</v>
      </c>
      <c r="E242" s="4">
        <v>1.0330999796</v>
      </c>
      <c r="F242" s="7" t="str">
        <f t="shared" si="64"/>
        <v>N/A</v>
      </c>
      <c r="G242" s="4">
        <v>1.5891440149</v>
      </c>
      <c r="H242" s="7" t="str">
        <f t="shared" si="65"/>
        <v>N/A</v>
      </c>
      <c r="I242" s="8">
        <v>3.464</v>
      </c>
      <c r="J242" s="8">
        <v>53.82</v>
      </c>
      <c r="K242" s="25" t="s">
        <v>213</v>
      </c>
      <c r="L242" s="85" t="str">
        <f t="shared" si="66"/>
        <v>N/A</v>
      </c>
    </row>
    <row r="243" spans="1:12" x14ac:dyDescent="0.25">
      <c r="A243" s="130" t="s">
        <v>1067</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734</v>
      </c>
      <c r="L243" s="85" t="str">
        <f t="shared" ref="L243:L276" si="67">IF(J243="Div by 0", "N/A", IF(K243="N/A","N/A", IF(J243&gt;VALUE(MID(K243,1,2)), "No", IF(J243&lt;-1*VALUE(MID(K243,1,2)), "No", "Yes"))))</f>
        <v>N/A</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734</v>
      </c>
      <c r="L245" s="85" t="str">
        <f t="shared" si="67"/>
        <v>N/A</v>
      </c>
    </row>
    <row r="246" spans="1:12" x14ac:dyDescent="0.25">
      <c r="A246" s="108" t="s">
        <v>1070</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734</v>
      </c>
      <c r="L246" s="85" t="str">
        <f t="shared" si="67"/>
        <v>N/A</v>
      </c>
    </row>
    <row r="247" spans="1:12" x14ac:dyDescent="0.25">
      <c r="A247" s="108" t="s">
        <v>1071</v>
      </c>
      <c r="B247" s="21" t="s">
        <v>213</v>
      </c>
      <c r="C247" s="4">
        <v>0</v>
      </c>
      <c r="D247" s="7" t="str">
        <f t="shared" si="68"/>
        <v>N/A</v>
      </c>
      <c r="E247" s="4">
        <v>0</v>
      </c>
      <c r="F247" s="7" t="str">
        <f t="shared" si="69"/>
        <v>N/A</v>
      </c>
      <c r="G247" s="4">
        <v>0</v>
      </c>
      <c r="H247" s="7" t="str">
        <f t="shared" si="70"/>
        <v>N/A</v>
      </c>
      <c r="I247" s="8" t="s">
        <v>1747</v>
      </c>
      <c r="J247" s="8" t="s">
        <v>1747</v>
      </c>
      <c r="K247" s="25" t="s">
        <v>734</v>
      </c>
      <c r="L247" s="85" t="str">
        <f t="shared" si="67"/>
        <v>N/A</v>
      </c>
    </row>
    <row r="248" spans="1:12" x14ac:dyDescent="0.25">
      <c r="A248" s="108" t="s">
        <v>1072</v>
      </c>
      <c r="B248" s="21" t="s">
        <v>213</v>
      </c>
      <c r="C248" s="4" t="s">
        <v>1747</v>
      </c>
      <c r="D248" s="7" t="str">
        <f t="shared" si="68"/>
        <v>N/A</v>
      </c>
      <c r="E248" s="4" t="s">
        <v>1747</v>
      </c>
      <c r="F248" s="7" t="str">
        <f t="shared" si="69"/>
        <v>N/A</v>
      </c>
      <c r="G248" s="4" t="s">
        <v>1747</v>
      </c>
      <c r="H248" s="7" t="str">
        <f t="shared" si="70"/>
        <v>N/A</v>
      </c>
      <c r="I248" s="8" t="s">
        <v>1747</v>
      </c>
      <c r="J248" s="8" t="s">
        <v>1747</v>
      </c>
      <c r="K248" s="25" t="s">
        <v>734</v>
      </c>
      <c r="L248" s="85" t="str">
        <f t="shared" si="67"/>
        <v>N/A</v>
      </c>
    </row>
    <row r="249" spans="1:12" x14ac:dyDescent="0.25">
      <c r="A249" s="130" t="s">
        <v>1073</v>
      </c>
      <c r="B249" s="21" t="s">
        <v>213</v>
      </c>
      <c r="C249" s="22">
        <v>813989</v>
      </c>
      <c r="D249" s="7" t="str">
        <f t="shared" si="68"/>
        <v>N/A</v>
      </c>
      <c r="E249" s="22">
        <v>836945</v>
      </c>
      <c r="F249" s="7" t="str">
        <f t="shared" si="69"/>
        <v>N/A</v>
      </c>
      <c r="G249" s="22">
        <v>683017</v>
      </c>
      <c r="H249" s="7" t="str">
        <f t="shared" si="70"/>
        <v>N/A</v>
      </c>
      <c r="I249" s="8">
        <v>2.82</v>
      </c>
      <c r="J249" s="8">
        <v>-18.399999999999999</v>
      </c>
      <c r="K249" s="25" t="s">
        <v>734</v>
      </c>
      <c r="L249" s="85" t="str">
        <f t="shared" si="67"/>
        <v>Yes</v>
      </c>
    </row>
    <row r="250" spans="1:12" x14ac:dyDescent="0.25">
      <c r="A250" s="108" t="s">
        <v>1074</v>
      </c>
      <c r="B250" s="21" t="s">
        <v>213</v>
      </c>
      <c r="C250" s="4">
        <v>2.9926103610000001</v>
      </c>
      <c r="D250" s="7" t="str">
        <f t="shared" si="68"/>
        <v>N/A</v>
      </c>
      <c r="E250" s="4">
        <v>3.1962674720000002</v>
      </c>
      <c r="F250" s="7" t="str">
        <f t="shared" si="69"/>
        <v>N/A</v>
      </c>
      <c r="G250" s="4">
        <v>0.80117724000000001</v>
      </c>
      <c r="H250" s="7" t="str">
        <f t="shared" si="70"/>
        <v>N/A</v>
      </c>
      <c r="I250" s="8">
        <v>6.8049999999999997</v>
      </c>
      <c r="J250" s="8">
        <v>-74.900000000000006</v>
      </c>
      <c r="K250" s="25" t="s">
        <v>734</v>
      </c>
      <c r="L250" s="85" t="str">
        <f t="shared" si="67"/>
        <v>No</v>
      </c>
    </row>
    <row r="251" spans="1:12" x14ac:dyDescent="0.25">
      <c r="A251" s="108" t="s">
        <v>1075</v>
      </c>
      <c r="B251" s="21" t="s">
        <v>213</v>
      </c>
      <c r="C251" s="4">
        <v>41.912562671000003</v>
      </c>
      <c r="D251" s="7" t="str">
        <f t="shared" si="68"/>
        <v>N/A</v>
      </c>
      <c r="E251" s="4">
        <v>41.867884641000003</v>
      </c>
      <c r="F251" s="7" t="str">
        <f t="shared" si="69"/>
        <v>N/A</v>
      </c>
      <c r="G251" s="4">
        <v>31.300226664</v>
      </c>
      <c r="H251" s="7" t="str">
        <f t="shared" si="70"/>
        <v>N/A</v>
      </c>
      <c r="I251" s="8">
        <v>-0.107</v>
      </c>
      <c r="J251" s="8">
        <v>-25.2</v>
      </c>
      <c r="K251" s="25" t="s">
        <v>734</v>
      </c>
      <c r="L251" s="85" t="str">
        <f t="shared" si="67"/>
        <v>Yes</v>
      </c>
    </row>
    <row r="252" spans="1:12" x14ac:dyDescent="0.25">
      <c r="A252" s="108" t="s">
        <v>1076</v>
      </c>
      <c r="B252" s="21" t="s">
        <v>213</v>
      </c>
      <c r="C252" s="4">
        <v>89.380820252999996</v>
      </c>
      <c r="D252" s="7" t="str">
        <f t="shared" si="68"/>
        <v>N/A</v>
      </c>
      <c r="E252" s="4">
        <v>90.558978773000007</v>
      </c>
      <c r="F252" s="7" t="str">
        <f t="shared" si="69"/>
        <v>N/A</v>
      </c>
      <c r="G252" s="4">
        <v>86.752604290999997</v>
      </c>
      <c r="H252" s="7" t="str">
        <f t="shared" si="70"/>
        <v>N/A</v>
      </c>
      <c r="I252" s="8">
        <v>1.3180000000000001</v>
      </c>
      <c r="J252" s="8">
        <v>-4.2</v>
      </c>
      <c r="K252" s="25" t="s">
        <v>734</v>
      </c>
      <c r="L252" s="85" t="str">
        <f t="shared" si="67"/>
        <v>Yes</v>
      </c>
    </row>
    <row r="253" spans="1:12" x14ac:dyDescent="0.25">
      <c r="A253" s="108" t="s">
        <v>1077</v>
      </c>
      <c r="B253" s="21" t="s">
        <v>213</v>
      </c>
      <c r="C253" s="4">
        <v>67.267275734999998</v>
      </c>
      <c r="D253" s="7" t="str">
        <f t="shared" si="68"/>
        <v>N/A</v>
      </c>
      <c r="E253" s="4">
        <v>61.333168336999996</v>
      </c>
      <c r="F253" s="7" t="str">
        <f t="shared" si="69"/>
        <v>N/A</v>
      </c>
      <c r="G253" s="4">
        <v>47.810172913999999</v>
      </c>
      <c r="H253" s="7" t="str">
        <f t="shared" si="70"/>
        <v>N/A</v>
      </c>
      <c r="I253" s="8">
        <v>-8.82</v>
      </c>
      <c r="J253" s="8">
        <v>-22</v>
      </c>
      <c r="K253" s="25" t="s">
        <v>734</v>
      </c>
      <c r="L253" s="85" t="str">
        <f t="shared" si="67"/>
        <v>Yes</v>
      </c>
    </row>
    <row r="254" spans="1:12" x14ac:dyDescent="0.25">
      <c r="A254" s="108" t="s">
        <v>1078</v>
      </c>
      <c r="B254" s="21" t="s">
        <v>213</v>
      </c>
      <c r="C254" s="4">
        <v>98.307225282000005</v>
      </c>
      <c r="D254" s="7" t="str">
        <f t="shared" si="68"/>
        <v>N/A</v>
      </c>
      <c r="E254" s="4">
        <v>94.328181661000002</v>
      </c>
      <c r="F254" s="7" t="str">
        <f t="shared" si="69"/>
        <v>N/A</v>
      </c>
      <c r="G254" s="4">
        <v>99.743783829999998</v>
      </c>
      <c r="H254" s="7" t="str">
        <f t="shared" si="70"/>
        <v>N/A</v>
      </c>
      <c r="I254" s="8">
        <v>-4.05</v>
      </c>
      <c r="J254" s="8">
        <v>5.7409999999999997</v>
      </c>
      <c r="K254" s="25" t="s">
        <v>734</v>
      </c>
      <c r="L254" s="85" t="str">
        <f t="shared" si="67"/>
        <v>Yes</v>
      </c>
    </row>
    <row r="255" spans="1:12" x14ac:dyDescent="0.25">
      <c r="A255" s="108" t="s">
        <v>1079</v>
      </c>
      <c r="B255" s="21" t="s">
        <v>213</v>
      </c>
      <c r="C255" s="4">
        <v>98.307225282000005</v>
      </c>
      <c r="D255" s="7" t="str">
        <f t="shared" si="68"/>
        <v>N/A</v>
      </c>
      <c r="E255" s="4">
        <v>94.328181661000002</v>
      </c>
      <c r="F255" s="7" t="str">
        <f t="shared" si="69"/>
        <v>N/A</v>
      </c>
      <c r="G255" s="4">
        <v>99.743783829999998</v>
      </c>
      <c r="H255" s="7" t="str">
        <f t="shared" si="70"/>
        <v>N/A</v>
      </c>
      <c r="I255" s="8">
        <v>-4.05</v>
      </c>
      <c r="J255" s="8">
        <v>5.7409999999999997</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2</v>
      </c>
      <c r="D275" s="7" t="str">
        <f t="shared" ref="D275:D276" si="71">IF($B275="N/A","N/A",IF(C275&gt;0,"No",IF(C275&lt;0,"No","Yes")))</f>
        <v>No</v>
      </c>
      <c r="E275" s="1">
        <v>0</v>
      </c>
      <c r="F275" s="7" t="str">
        <f t="shared" ref="F275:F276" si="72">IF($B275="N/A","N/A",IF(E275&gt;0,"No",IF(E275&lt;0,"No","Yes")))</f>
        <v>Yes</v>
      </c>
      <c r="G275" s="1">
        <v>1</v>
      </c>
      <c r="H275" s="7" t="str">
        <f t="shared" ref="H275:H276" si="73">IF($B275="N/A","N/A",IF(G275&gt;0,"No",IF(G275&lt;0,"No","Yes")))</f>
        <v>No</v>
      </c>
      <c r="I275" s="8">
        <v>-100</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1</v>
      </c>
      <c r="H276" s="7" t="str">
        <f t="shared" si="73"/>
        <v>No</v>
      </c>
      <c r="I276" s="8" t="s">
        <v>1747</v>
      </c>
      <c r="J276" s="8" t="s">
        <v>1747</v>
      </c>
      <c r="K276" s="25" t="s">
        <v>734</v>
      </c>
      <c r="L276" s="85" t="str">
        <f t="shared" si="67"/>
        <v>N/A</v>
      </c>
    </row>
    <row r="277" spans="1:12" x14ac:dyDescent="0.25">
      <c r="A277" s="117" t="s">
        <v>688</v>
      </c>
      <c r="B277" s="1" t="s">
        <v>213</v>
      </c>
      <c r="C277" s="1">
        <v>1052584</v>
      </c>
      <c r="D277" s="7" t="str">
        <f t="shared" ref="D277:D284" si="74">IF($B277="N/A","N/A",IF(C277&gt;10,"No",IF(C277&lt;-10,"No","Yes")))</f>
        <v>N/A</v>
      </c>
      <c r="E277" s="1">
        <v>1069799</v>
      </c>
      <c r="F277" s="7" t="str">
        <f t="shared" ref="F277:F278" si="75">IF($B277="N/A","N/A",IF(E277&gt;10,"No",IF(E277&lt;-10,"No","Yes")))</f>
        <v>N/A</v>
      </c>
      <c r="G277" s="1">
        <v>1119806</v>
      </c>
      <c r="H277" s="7" t="str">
        <f t="shared" ref="H277:H278" si="76">IF($B277="N/A","N/A",IF(G277&gt;10,"No",IF(G277&lt;-10,"No","Yes")))</f>
        <v>N/A</v>
      </c>
      <c r="I277" s="8">
        <v>1.635</v>
      </c>
      <c r="J277" s="8">
        <v>4.6740000000000004</v>
      </c>
      <c r="K277" s="1" t="s">
        <v>213</v>
      </c>
      <c r="L277" s="85" t="str">
        <f t="shared" ref="L277:L278" si="77">IF(J277="Div by 0", "N/A", IF(K277="N/A","N/A", IF(J277&gt;VALUE(MID(K277,1,2)), "No", IF(J277&lt;-1*VALUE(MID(K277,1,2)), "No", "Yes"))))</f>
        <v>N/A</v>
      </c>
    </row>
    <row r="278" spans="1:12" x14ac:dyDescent="0.25">
      <c r="A278" s="117" t="s">
        <v>689</v>
      </c>
      <c r="B278" s="1" t="s">
        <v>213</v>
      </c>
      <c r="C278" s="1">
        <v>865484.16666999995</v>
      </c>
      <c r="D278" s="7" t="str">
        <f t="shared" si="74"/>
        <v>N/A</v>
      </c>
      <c r="E278" s="1">
        <v>880478.41666999995</v>
      </c>
      <c r="F278" s="7" t="str">
        <f t="shared" si="75"/>
        <v>N/A</v>
      </c>
      <c r="G278" s="1">
        <v>905735.25</v>
      </c>
      <c r="H278" s="7" t="str">
        <f t="shared" si="76"/>
        <v>N/A</v>
      </c>
      <c r="I278" s="8">
        <v>1.732</v>
      </c>
      <c r="J278" s="8">
        <v>2.8690000000000002</v>
      </c>
      <c r="K278" s="1" t="s">
        <v>213</v>
      </c>
      <c r="L278" s="85" t="str">
        <f t="shared" si="77"/>
        <v>N/A</v>
      </c>
    </row>
    <row r="279" spans="1:12" x14ac:dyDescent="0.25">
      <c r="A279" s="117" t="s">
        <v>690</v>
      </c>
      <c r="B279" s="1" t="s">
        <v>213</v>
      </c>
      <c r="C279" s="1">
        <v>7617</v>
      </c>
      <c r="D279" s="7" t="str">
        <f t="shared" si="74"/>
        <v>N/A</v>
      </c>
      <c r="E279" s="1">
        <v>6174</v>
      </c>
      <c r="F279" s="7" t="str">
        <f t="shared" ref="F279:F284" si="78">IF($B279="N/A","N/A",IF(E279&gt;10,"No",IF(E279&lt;-10,"No","Yes")))</f>
        <v>N/A</v>
      </c>
      <c r="G279" s="1">
        <v>676</v>
      </c>
      <c r="H279" s="7" t="str">
        <f t="shared" ref="H279:H284" si="79">IF($B279="N/A","N/A",IF(G279&gt;10,"No",IF(G279&lt;-10,"No","Yes")))</f>
        <v>N/A</v>
      </c>
      <c r="I279" s="8">
        <v>-18.899999999999999</v>
      </c>
      <c r="J279" s="8">
        <v>-89.1</v>
      </c>
      <c r="K279" s="1" t="s">
        <v>213</v>
      </c>
      <c r="L279" s="85" t="str">
        <f t="shared" ref="L279:L285" si="80">IF(J279="Div by 0", "N/A", IF(K279="N/A","N/A", IF(J279&gt;VALUE(MID(K279,1,2)), "No", IF(J279&lt;-1*VALUE(MID(K279,1,2)), "No", "Yes"))))</f>
        <v>N/A</v>
      </c>
    </row>
    <row r="280" spans="1:12" x14ac:dyDescent="0.25">
      <c r="A280" s="117" t="s">
        <v>691</v>
      </c>
      <c r="B280" s="1" t="s">
        <v>213</v>
      </c>
      <c r="C280" s="1">
        <v>7664</v>
      </c>
      <c r="D280" s="7" t="str">
        <f t="shared" si="74"/>
        <v>N/A</v>
      </c>
      <c r="E280" s="1">
        <v>6201</v>
      </c>
      <c r="F280" s="7" t="str">
        <f t="shared" si="78"/>
        <v>N/A</v>
      </c>
      <c r="G280" s="1">
        <v>848</v>
      </c>
      <c r="H280" s="7" t="str">
        <f t="shared" si="79"/>
        <v>N/A</v>
      </c>
      <c r="I280" s="8">
        <v>-19.100000000000001</v>
      </c>
      <c r="J280" s="8">
        <v>-86.3</v>
      </c>
      <c r="K280" s="1" t="s">
        <v>213</v>
      </c>
      <c r="L280" s="85" t="str">
        <f t="shared" si="80"/>
        <v>N/A</v>
      </c>
    </row>
    <row r="281" spans="1:12" x14ac:dyDescent="0.25">
      <c r="A281" s="117" t="s">
        <v>692</v>
      </c>
      <c r="B281" s="1" t="s">
        <v>213</v>
      </c>
      <c r="C281" s="1">
        <v>870</v>
      </c>
      <c r="D281" s="7" t="str">
        <f t="shared" si="74"/>
        <v>N/A</v>
      </c>
      <c r="E281" s="1">
        <v>726.5</v>
      </c>
      <c r="F281" s="7" t="str">
        <f t="shared" si="78"/>
        <v>N/A</v>
      </c>
      <c r="G281" s="1">
        <v>98.25</v>
      </c>
      <c r="H281" s="7" t="str">
        <f t="shared" si="79"/>
        <v>N/A</v>
      </c>
      <c r="I281" s="8">
        <v>-16.5</v>
      </c>
      <c r="J281" s="8">
        <v>-86.5</v>
      </c>
      <c r="K281" s="1" t="s">
        <v>213</v>
      </c>
      <c r="L281" s="85" t="str">
        <f t="shared" si="80"/>
        <v>N/A</v>
      </c>
    </row>
    <row r="282" spans="1:12" x14ac:dyDescent="0.25">
      <c r="A282" s="117" t="s">
        <v>693</v>
      </c>
      <c r="B282" s="1" t="s">
        <v>213</v>
      </c>
      <c r="C282" s="1">
        <v>63324</v>
      </c>
      <c r="D282" s="7" t="str">
        <f t="shared" si="74"/>
        <v>N/A</v>
      </c>
      <c r="E282" s="1">
        <v>65310</v>
      </c>
      <c r="F282" s="7" t="str">
        <f t="shared" si="78"/>
        <v>N/A</v>
      </c>
      <c r="G282" s="1">
        <v>65149</v>
      </c>
      <c r="H282" s="7" t="str">
        <f t="shared" si="79"/>
        <v>N/A</v>
      </c>
      <c r="I282" s="8">
        <v>3.1360000000000001</v>
      </c>
      <c r="J282" s="8">
        <v>-0.247</v>
      </c>
      <c r="K282" s="1" t="s">
        <v>213</v>
      </c>
      <c r="L282" s="85" t="str">
        <f t="shared" si="80"/>
        <v>N/A</v>
      </c>
    </row>
    <row r="283" spans="1:12" x14ac:dyDescent="0.25">
      <c r="A283" s="117" t="s">
        <v>694</v>
      </c>
      <c r="B283" s="1" t="s">
        <v>213</v>
      </c>
      <c r="C283" s="1">
        <v>72250</v>
      </c>
      <c r="D283" s="7" t="str">
        <f t="shared" si="74"/>
        <v>N/A</v>
      </c>
      <c r="E283" s="1">
        <v>74153</v>
      </c>
      <c r="F283" s="7" t="str">
        <f t="shared" si="78"/>
        <v>N/A</v>
      </c>
      <c r="G283" s="1">
        <v>73879</v>
      </c>
      <c r="H283" s="7" t="str">
        <f t="shared" si="79"/>
        <v>N/A</v>
      </c>
      <c r="I283" s="8">
        <v>2.6339999999999999</v>
      </c>
      <c r="J283" s="8">
        <v>-0.37</v>
      </c>
      <c r="K283" s="1" t="s">
        <v>213</v>
      </c>
      <c r="L283" s="85" t="str">
        <f t="shared" si="80"/>
        <v>N/A</v>
      </c>
    </row>
    <row r="284" spans="1:12" x14ac:dyDescent="0.25">
      <c r="A284" s="117" t="s">
        <v>695</v>
      </c>
      <c r="B284" s="1" t="s">
        <v>213</v>
      </c>
      <c r="C284" s="1">
        <v>60113.166666999998</v>
      </c>
      <c r="D284" s="7" t="str">
        <f t="shared" si="74"/>
        <v>N/A</v>
      </c>
      <c r="E284" s="1">
        <v>62104.5</v>
      </c>
      <c r="F284" s="7" t="str">
        <f t="shared" si="78"/>
        <v>N/A</v>
      </c>
      <c r="G284" s="1">
        <v>61965.916666999998</v>
      </c>
      <c r="H284" s="7" t="str">
        <f t="shared" si="79"/>
        <v>N/A</v>
      </c>
      <c r="I284" s="8">
        <v>3.3130000000000002</v>
      </c>
      <c r="J284" s="8">
        <v>-0.223</v>
      </c>
      <c r="K284" s="1" t="s">
        <v>213</v>
      </c>
      <c r="L284" s="85" t="str">
        <f t="shared" si="80"/>
        <v>N/A</v>
      </c>
    </row>
    <row r="285" spans="1:12" x14ac:dyDescent="0.25">
      <c r="A285" s="117" t="s">
        <v>402</v>
      </c>
      <c r="B285" s="21" t="s">
        <v>290</v>
      </c>
      <c r="C285" s="4">
        <v>31.811354307999999</v>
      </c>
      <c r="D285" s="7" t="str">
        <f>IF($B285="N/A","N/A",IF(C285&lt;=40,"Yes","No"))</f>
        <v>Yes</v>
      </c>
      <c r="E285" s="4">
        <v>32.196838980999999</v>
      </c>
      <c r="F285" s="7" t="str">
        <f>IF($B285="N/A","N/A",IF(E285&lt;=40,"Yes","No"))</f>
        <v>Yes</v>
      </c>
      <c r="G285" s="4">
        <v>31.751965338000002</v>
      </c>
      <c r="H285" s="7" t="str">
        <f>IF($B285="N/A","N/A",IF(G285&lt;=40,"Yes","No"))</f>
        <v>Yes</v>
      </c>
      <c r="I285" s="8">
        <v>1.212</v>
      </c>
      <c r="J285" s="8">
        <v>-1.38</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115</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16.5</v>
      </c>
      <c r="H287" s="7" t="str">
        <f t="shared" si="83"/>
        <v>N/A</v>
      </c>
      <c r="I287" s="8" t="s">
        <v>1747</v>
      </c>
      <c r="J287" s="8" t="s">
        <v>1747</v>
      </c>
      <c r="K287" s="1" t="s">
        <v>213</v>
      </c>
      <c r="L287" s="85" t="str">
        <f t="shared" si="84"/>
        <v>N/A</v>
      </c>
    </row>
    <row r="288" spans="1:12" x14ac:dyDescent="0.25">
      <c r="A288" s="117" t="s">
        <v>698</v>
      </c>
      <c r="B288" s="1" t="s">
        <v>213</v>
      </c>
      <c r="C288" s="1">
        <v>14422</v>
      </c>
      <c r="D288" s="7" t="str">
        <f t="shared" si="81"/>
        <v>N/A</v>
      </c>
      <c r="E288" s="1">
        <v>11941</v>
      </c>
      <c r="F288" s="7" t="str">
        <f t="shared" ref="F288:F289" si="85">IF($B288="N/A","N/A",IF(E288&gt;10,"No",IF(E288&lt;-10,"No","Yes")))</f>
        <v>N/A</v>
      </c>
      <c r="G288" s="1">
        <v>5585</v>
      </c>
      <c r="H288" s="7" t="str">
        <f t="shared" ref="H288:H289" si="86">IF($B288="N/A","N/A",IF(G288&gt;10,"No",IF(G288&lt;-10,"No","Yes")))</f>
        <v>N/A</v>
      </c>
      <c r="I288" s="8">
        <v>-17.2</v>
      </c>
      <c r="J288" s="8">
        <v>-53.2</v>
      </c>
      <c r="K288" s="1" t="s">
        <v>213</v>
      </c>
      <c r="L288" s="85" t="str">
        <f t="shared" ref="L288:L289" si="87">IF(J288="Div by 0", "N/A", IF(K288="N/A","N/A", IF(J288&gt;VALUE(MID(K288,1,2)), "No", IF(J288&lt;-1*VALUE(MID(K288,1,2)), "No", "Yes"))))</f>
        <v>N/A</v>
      </c>
    </row>
    <row r="289" spans="1:12" x14ac:dyDescent="0.25">
      <c r="A289" s="117" t="s">
        <v>710</v>
      </c>
      <c r="B289" s="1" t="s">
        <v>213</v>
      </c>
      <c r="C289" s="1">
        <v>7204.8333333</v>
      </c>
      <c r="D289" s="7" t="str">
        <f t="shared" si="81"/>
        <v>N/A</v>
      </c>
      <c r="E289" s="1">
        <v>6189.5</v>
      </c>
      <c r="F289" s="7" t="str">
        <f t="shared" si="85"/>
        <v>N/A</v>
      </c>
      <c r="G289" s="1">
        <v>1251.8333333</v>
      </c>
      <c r="H289" s="7" t="str">
        <f t="shared" si="86"/>
        <v>N/A</v>
      </c>
      <c r="I289" s="8">
        <v>-14.1</v>
      </c>
      <c r="J289" s="8">
        <v>-79.8</v>
      </c>
      <c r="K289" s="1" t="s">
        <v>213</v>
      </c>
      <c r="L289" s="85" t="str">
        <f t="shared" si="87"/>
        <v>N/A</v>
      </c>
    </row>
    <row r="290" spans="1:12" x14ac:dyDescent="0.25">
      <c r="A290" s="117" t="s">
        <v>699</v>
      </c>
      <c r="B290" s="1" t="s">
        <v>213</v>
      </c>
      <c r="C290" s="1">
        <v>36120</v>
      </c>
      <c r="D290" s="7" t="str">
        <f t="shared" si="81"/>
        <v>N/A</v>
      </c>
      <c r="E290" s="1">
        <v>61186</v>
      </c>
      <c r="F290" s="7" t="str">
        <f t="shared" ref="F290:F304" si="88">IF($B290="N/A","N/A",IF(E290&gt;10,"No",IF(E290&lt;-10,"No","Yes")))</f>
        <v>N/A</v>
      </c>
      <c r="G290" s="1">
        <v>99447</v>
      </c>
      <c r="H290" s="7" t="str">
        <f t="shared" ref="H290:H304" si="89">IF($B290="N/A","N/A",IF(G290&gt;10,"No",IF(G290&lt;-10,"No","Yes")))</f>
        <v>N/A</v>
      </c>
      <c r="I290" s="8">
        <v>69.400000000000006</v>
      </c>
      <c r="J290" s="8">
        <v>62.53</v>
      </c>
      <c r="K290" s="1" t="s">
        <v>213</v>
      </c>
      <c r="L290" s="85" t="str">
        <f t="shared" ref="L290:L301" si="90">IF(J290="Div by 0", "N/A", IF(K290="N/A","N/A", IF(J290&gt;VALUE(MID(K290,1,2)), "No", IF(J290&lt;-1*VALUE(MID(K290,1,2)), "No", "Yes"))))</f>
        <v>N/A</v>
      </c>
    </row>
    <row r="291" spans="1:12" x14ac:dyDescent="0.25">
      <c r="A291" s="117" t="s">
        <v>700</v>
      </c>
      <c r="B291" s="1" t="s">
        <v>213</v>
      </c>
      <c r="C291" s="1">
        <v>52835</v>
      </c>
      <c r="D291" s="7" t="str">
        <f t="shared" si="81"/>
        <v>N/A</v>
      </c>
      <c r="E291" s="1">
        <v>80703</v>
      </c>
      <c r="F291" s="7" t="str">
        <f t="shared" si="88"/>
        <v>N/A</v>
      </c>
      <c r="G291" s="1">
        <v>131273</v>
      </c>
      <c r="H291" s="7" t="str">
        <f t="shared" si="89"/>
        <v>N/A</v>
      </c>
      <c r="I291" s="8">
        <v>52.75</v>
      </c>
      <c r="J291" s="8">
        <v>62.66</v>
      </c>
      <c r="K291" s="1" t="s">
        <v>213</v>
      </c>
      <c r="L291" s="85" t="str">
        <f t="shared" si="90"/>
        <v>N/A</v>
      </c>
    </row>
    <row r="292" spans="1:12" x14ac:dyDescent="0.25">
      <c r="A292" s="117" t="s">
        <v>718</v>
      </c>
      <c r="B292" s="21" t="s">
        <v>213</v>
      </c>
      <c r="C292" s="9">
        <v>21.398694047999999</v>
      </c>
      <c r="D292" s="7" t="str">
        <f t="shared" si="81"/>
        <v>N/A</v>
      </c>
      <c r="E292" s="9">
        <v>25.075895568</v>
      </c>
      <c r="F292" s="7" t="str">
        <f t="shared" si="88"/>
        <v>N/A</v>
      </c>
      <c r="G292" s="9">
        <v>31.125212344000001</v>
      </c>
      <c r="H292" s="7" t="str">
        <f t="shared" si="89"/>
        <v>N/A</v>
      </c>
      <c r="I292" s="8">
        <v>17.18</v>
      </c>
      <c r="J292" s="8">
        <v>24.12</v>
      </c>
      <c r="K292" s="21" t="s">
        <v>213</v>
      </c>
      <c r="L292" s="85" t="str">
        <f t="shared" si="90"/>
        <v>N/A</v>
      </c>
    </row>
    <row r="293" spans="1:12" x14ac:dyDescent="0.25">
      <c r="A293" s="117" t="s">
        <v>711</v>
      </c>
      <c r="B293" s="1" t="s">
        <v>213</v>
      </c>
      <c r="C293" s="1">
        <v>30190.416667000001</v>
      </c>
      <c r="D293" s="7" t="str">
        <f t="shared" si="81"/>
        <v>N/A</v>
      </c>
      <c r="E293" s="1">
        <v>44728.25</v>
      </c>
      <c r="F293" s="7" t="str">
        <f t="shared" si="88"/>
        <v>N/A</v>
      </c>
      <c r="G293" s="1">
        <v>72288.916666999998</v>
      </c>
      <c r="H293" s="7" t="str">
        <f t="shared" si="89"/>
        <v>N/A</v>
      </c>
      <c r="I293" s="8">
        <v>48.15</v>
      </c>
      <c r="J293" s="8">
        <v>61.62</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332</v>
      </c>
      <c r="D296" s="7" t="str">
        <f t="shared" si="81"/>
        <v>N/A</v>
      </c>
      <c r="E296" s="1">
        <v>388</v>
      </c>
      <c r="F296" s="7" t="str">
        <f t="shared" si="88"/>
        <v>N/A</v>
      </c>
      <c r="G296" s="1">
        <v>246</v>
      </c>
      <c r="H296" s="7" t="str">
        <f t="shared" si="89"/>
        <v>N/A</v>
      </c>
      <c r="I296" s="8">
        <v>16.87</v>
      </c>
      <c r="J296" s="8">
        <v>-36.6</v>
      </c>
      <c r="K296" s="1" t="s">
        <v>213</v>
      </c>
      <c r="L296" s="85" t="str">
        <f t="shared" si="90"/>
        <v>N/A</v>
      </c>
    </row>
    <row r="297" spans="1:12" x14ac:dyDescent="0.25">
      <c r="A297" s="117" t="s">
        <v>713</v>
      </c>
      <c r="B297" s="1" t="s">
        <v>213</v>
      </c>
      <c r="C297" s="1">
        <v>173.58333332999999</v>
      </c>
      <c r="D297" s="7" t="str">
        <f t="shared" si="81"/>
        <v>N/A</v>
      </c>
      <c r="E297" s="1">
        <v>207.66666667000001</v>
      </c>
      <c r="F297" s="7" t="str">
        <f t="shared" si="88"/>
        <v>N/A</v>
      </c>
      <c r="G297" s="1">
        <v>55</v>
      </c>
      <c r="H297" s="7" t="str">
        <f t="shared" si="89"/>
        <v>N/A</v>
      </c>
      <c r="I297" s="8">
        <v>19.64</v>
      </c>
      <c r="J297" s="8">
        <v>-73.5</v>
      </c>
      <c r="K297" s="1" t="s">
        <v>213</v>
      </c>
      <c r="L297" s="85" t="str">
        <f t="shared" si="90"/>
        <v>N/A</v>
      </c>
    </row>
    <row r="298" spans="1:12" x14ac:dyDescent="0.25">
      <c r="A298" s="117" t="s">
        <v>703</v>
      </c>
      <c r="B298" s="1" t="s">
        <v>213</v>
      </c>
      <c r="C298" s="1">
        <v>41</v>
      </c>
      <c r="D298" s="7" t="str">
        <f t="shared" si="81"/>
        <v>N/A</v>
      </c>
      <c r="E298" s="1">
        <v>16</v>
      </c>
      <c r="F298" s="7" t="str">
        <f t="shared" si="88"/>
        <v>N/A</v>
      </c>
      <c r="G298" s="1">
        <v>11</v>
      </c>
      <c r="H298" s="7" t="str">
        <f t="shared" si="89"/>
        <v>N/A</v>
      </c>
      <c r="I298" s="8">
        <v>-61</v>
      </c>
      <c r="J298" s="8">
        <v>-68.8</v>
      </c>
      <c r="K298" s="1" t="s">
        <v>213</v>
      </c>
      <c r="L298" s="85" t="str">
        <f t="shared" si="90"/>
        <v>N/A</v>
      </c>
    </row>
    <row r="299" spans="1:12" x14ac:dyDescent="0.25">
      <c r="A299" s="117" t="s">
        <v>714</v>
      </c>
      <c r="B299" s="1" t="s">
        <v>213</v>
      </c>
      <c r="C299" s="1">
        <v>24.416666667000001</v>
      </c>
      <c r="D299" s="7" t="str">
        <f t="shared" si="81"/>
        <v>N/A</v>
      </c>
      <c r="E299" s="1">
        <v>9.0833333333000006</v>
      </c>
      <c r="F299" s="7" t="str">
        <f t="shared" si="88"/>
        <v>N/A</v>
      </c>
      <c r="G299" s="1">
        <v>1.0833333332999999</v>
      </c>
      <c r="H299" s="7" t="str">
        <f t="shared" si="89"/>
        <v>N/A</v>
      </c>
      <c r="I299" s="8">
        <v>-62.8</v>
      </c>
      <c r="J299" s="8">
        <v>-88.1</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107905</v>
      </c>
      <c r="D309" s="1" t="s">
        <v>213</v>
      </c>
      <c r="E309" s="1">
        <v>133585</v>
      </c>
      <c r="F309" s="1" t="s">
        <v>213</v>
      </c>
      <c r="G309" s="1">
        <v>166142</v>
      </c>
      <c r="H309" s="1" t="s">
        <v>213</v>
      </c>
      <c r="I309" s="8">
        <v>23.8</v>
      </c>
      <c r="J309" s="8">
        <v>24.37</v>
      </c>
      <c r="K309" s="1" t="s">
        <v>213</v>
      </c>
      <c r="L309" s="85" t="str">
        <f>IF(J309="Div by 0", "N/A", IF(K309="N/A","N/A", IF(J309&gt;VALUE(MID(K309,1,2)), "No", IF(J309&lt;-1*VALUE(MID(K309,1,2)), "No", "Yes"))))</f>
        <v>N/A</v>
      </c>
    </row>
    <row r="310" spans="1:12" x14ac:dyDescent="0.25">
      <c r="A310" s="135" t="s">
        <v>73</v>
      </c>
      <c r="B310" s="21" t="s">
        <v>213</v>
      </c>
      <c r="C310" s="22">
        <v>956477</v>
      </c>
      <c r="D310" s="7" t="str">
        <f>IF($B310="N/A","N/A",IF(C310&gt;10,"No",IF(C310&lt;-10,"No","Yes")))</f>
        <v>N/A</v>
      </c>
      <c r="E310" s="22">
        <v>988975</v>
      </c>
      <c r="F310" s="7" t="str">
        <f>IF($B310="N/A","N/A",IF(E310&gt;10,"No",IF(E310&lt;-10,"No","Yes")))</f>
        <v>N/A</v>
      </c>
      <c r="G310" s="22">
        <v>1051113</v>
      </c>
      <c r="H310" s="7" t="str">
        <f>IF($B310="N/A","N/A",IF(G310&gt;10,"No",IF(G310&lt;-10,"No","Yes")))</f>
        <v>N/A</v>
      </c>
      <c r="I310" s="8">
        <v>3.3980000000000001</v>
      </c>
      <c r="J310" s="8">
        <v>6.2830000000000004</v>
      </c>
      <c r="K310" s="25" t="s">
        <v>736</v>
      </c>
      <c r="L310" s="85" t="str">
        <f t="shared" ref="L310:L339" si="92">IF(J310="Div by 0", "N/A", IF(K310="N/A","N/A", IF(J310&gt;VALUE(MID(K310,1,2)), "No", IF(J310&lt;-1*VALUE(MID(K310,1,2)), "No", "Yes"))))</f>
        <v>Yes</v>
      </c>
    </row>
    <row r="311" spans="1:12" x14ac:dyDescent="0.25">
      <c r="A311" s="134" t="s">
        <v>182</v>
      </c>
      <c r="B311" s="21" t="s">
        <v>213</v>
      </c>
      <c r="C311" s="22">
        <v>88853</v>
      </c>
      <c r="D311" s="7" t="str">
        <f t="shared" ref="D311:D314" si="93">IF($B311="N/A","N/A",IF(C311&gt;10,"No",IF(C311&lt;-10,"No","Yes")))</f>
        <v>N/A</v>
      </c>
      <c r="E311" s="22">
        <v>88900</v>
      </c>
      <c r="F311" s="7" t="str">
        <f t="shared" ref="F311:F314" si="94">IF($B311="N/A","N/A",IF(E311&gt;10,"No",IF(E311&lt;-10,"No","Yes")))</f>
        <v>N/A</v>
      </c>
      <c r="G311" s="22">
        <v>0</v>
      </c>
      <c r="H311" s="7" t="str">
        <f t="shared" ref="H311:H314" si="95">IF($B311="N/A","N/A",IF(G311&gt;10,"No",IF(G311&lt;-10,"No","Yes")))</f>
        <v>N/A</v>
      </c>
      <c r="I311" s="8">
        <v>5.2900000000000003E-2</v>
      </c>
      <c r="J311" s="8">
        <v>-100</v>
      </c>
      <c r="K311" s="25" t="s">
        <v>736</v>
      </c>
      <c r="L311" s="85" t="str">
        <f>IF(J311="Div by 0", "N/A", IF(OR(J311="N/A",K311="N/A"),"N/A", IF(J311&gt;VALUE(MID(K311,1,2)), "No", IF(J311&lt;-1*VALUE(MID(K311,1,2)), "No", "Yes"))))</f>
        <v>No</v>
      </c>
    </row>
    <row r="312" spans="1:12" x14ac:dyDescent="0.25">
      <c r="A312" s="134" t="s">
        <v>183</v>
      </c>
      <c r="B312" s="21" t="s">
        <v>213</v>
      </c>
      <c r="C312" s="22">
        <v>181479</v>
      </c>
      <c r="D312" s="7" t="str">
        <f t="shared" si="93"/>
        <v>N/A</v>
      </c>
      <c r="E312" s="22">
        <v>185560</v>
      </c>
      <c r="F312" s="7" t="str">
        <f t="shared" si="94"/>
        <v>N/A</v>
      </c>
      <c r="G312" s="22">
        <v>0</v>
      </c>
      <c r="H312" s="7" t="str">
        <f t="shared" si="95"/>
        <v>N/A</v>
      </c>
      <c r="I312" s="8">
        <v>2.2490000000000001</v>
      </c>
      <c r="J312" s="8">
        <v>-100</v>
      </c>
      <c r="K312" s="25" t="s">
        <v>736</v>
      </c>
      <c r="L312" s="85" t="str">
        <f t="shared" ref="L312:L314" si="96">IF(J312="Div by 0", "N/A", IF(OR(J312="N/A",K312="N/A"),"N/A", IF(J312&gt;VALUE(MID(K312,1,2)), "No", IF(J312&lt;-1*VALUE(MID(K312,1,2)), "No", "Yes"))))</f>
        <v>No</v>
      </c>
    </row>
    <row r="313" spans="1:12" x14ac:dyDescent="0.25">
      <c r="A313" s="134" t="s">
        <v>184</v>
      </c>
      <c r="B313" s="21" t="s">
        <v>213</v>
      </c>
      <c r="C313" s="22">
        <v>541461</v>
      </c>
      <c r="D313" s="7" t="str">
        <f t="shared" si="93"/>
        <v>N/A</v>
      </c>
      <c r="E313" s="22">
        <v>551840</v>
      </c>
      <c r="F313" s="7" t="str">
        <f t="shared" si="94"/>
        <v>N/A</v>
      </c>
      <c r="G313" s="22">
        <v>0</v>
      </c>
      <c r="H313" s="7" t="str">
        <f t="shared" si="95"/>
        <v>N/A</v>
      </c>
      <c r="I313" s="8">
        <v>1.917</v>
      </c>
      <c r="J313" s="8">
        <v>-100</v>
      </c>
      <c r="K313" s="25" t="s">
        <v>736</v>
      </c>
      <c r="L313" s="85" t="str">
        <f t="shared" si="96"/>
        <v>No</v>
      </c>
    </row>
    <row r="314" spans="1:12" x14ac:dyDescent="0.25">
      <c r="A314" s="131" t="s">
        <v>185</v>
      </c>
      <c r="B314" s="21" t="s">
        <v>213</v>
      </c>
      <c r="C314" s="22">
        <v>144684</v>
      </c>
      <c r="D314" s="7" t="str">
        <f t="shared" si="93"/>
        <v>N/A</v>
      </c>
      <c r="E314" s="22">
        <v>162675</v>
      </c>
      <c r="F314" s="7" t="str">
        <f t="shared" si="94"/>
        <v>N/A</v>
      </c>
      <c r="G314" s="22">
        <v>0</v>
      </c>
      <c r="H314" s="7" t="str">
        <f t="shared" si="95"/>
        <v>N/A</v>
      </c>
      <c r="I314" s="8">
        <v>12.43</v>
      </c>
      <c r="J314" s="8">
        <v>-100</v>
      </c>
      <c r="K314" s="25" t="s">
        <v>736</v>
      </c>
      <c r="L314" s="85" t="str">
        <f t="shared" si="96"/>
        <v>No</v>
      </c>
    </row>
    <row r="315" spans="1:12" x14ac:dyDescent="0.25">
      <c r="A315" s="134" t="s">
        <v>1098</v>
      </c>
      <c r="B315" s="9" t="s">
        <v>213</v>
      </c>
      <c r="C315" s="22">
        <v>551557</v>
      </c>
      <c r="D315" s="5" t="str">
        <f t="shared" ref="D315:F318" si="97">IF($B315="N/A","N/A",IF(C315&lt;0,"No","Yes"))</f>
        <v>N/A</v>
      </c>
      <c r="E315" s="22">
        <v>561159</v>
      </c>
      <c r="F315" s="5" t="str">
        <f t="shared" si="97"/>
        <v>N/A</v>
      </c>
      <c r="G315" s="22">
        <v>594617</v>
      </c>
      <c r="H315" s="5" t="str">
        <f t="shared" ref="H315:H318" si="98">IF($B315="N/A","N/A",IF(G315&lt;0,"No","Yes"))</f>
        <v>N/A</v>
      </c>
      <c r="I315" s="8">
        <v>1.7410000000000001</v>
      </c>
      <c r="J315" s="8">
        <v>5.9619999999999997</v>
      </c>
      <c r="K315" s="1" t="s">
        <v>735</v>
      </c>
      <c r="L315" s="85" t="str">
        <f>IF(J315="Div by 0", "N/A", IF(OR(J315="N/A",K315="N/A"),"N/A", IF(J315&gt;VALUE(MID(K315,1,2)), "No", IF(J315&lt;-1*VALUE(MID(K315,1,2)), "No", "Yes"))))</f>
        <v>Yes</v>
      </c>
    </row>
    <row r="316" spans="1:12" x14ac:dyDescent="0.25">
      <c r="A316" s="134" t="s">
        <v>430</v>
      </c>
      <c r="B316" s="9" t="s">
        <v>213</v>
      </c>
      <c r="C316" s="22">
        <v>22249</v>
      </c>
      <c r="D316" s="5" t="str">
        <f t="shared" si="97"/>
        <v>N/A</v>
      </c>
      <c r="E316" s="22">
        <v>22612</v>
      </c>
      <c r="F316" s="5" t="str">
        <f t="shared" si="97"/>
        <v>N/A</v>
      </c>
      <c r="G316" s="22">
        <v>27525</v>
      </c>
      <c r="H316" s="5" t="str">
        <f t="shared" si="98"/>
        <v>N/A</v>
      </c>
      <c r="I316" s="8">
        <v>1.6319999999999999</v>
      </c>
      <c r="J316" s="8">
        <v>21.73</v>
      </c>
      <c r="K316" s="1" t="s">
        <v>735</v>
      </c>
      <c r="L316" s="85" t="str">
        <f t="shared" ref="L316:L318" si="99">IF(J316="Div by 0", "N/A", IF(OR(J316="N/A",K316="N/A"),"N/A", IF(J316&gt;VALUE(MID(K316,1,2)), "No", IF(J316&lt;-1*VALUE(MID(K316,1,2)), "No", "Yes"))))</f>
        <v>No</v>
      </c>
    </row>
    <row r="317" spans="1:12" x14ac:dyDescent="0.25">
      <c r="A317" s="134" t="s">
        <v>431</v>
      </c>
      <c r="B317" s="9" t="s">
        <v>213</v>
      </c>
      <c r="C317" s="22">
        <v>273504</v>
      </c>
      <c r="D317" s="5" t="str">
        <f t="shared" si="97"/>
        <v>N/A</v>
      </c>
      <c r="E317" s="22">
        <v>294790</v>
      </c>
      <c r="F317" s="5" t="str">
        <f t="shared" si="97"/>
        <v>N/A</v>
      </c>
      <c r="G317" s="22">
        <v>355911</v>
      </c>
      <c r="H317" s="5" t="str">
        <f t="shared" si="98"/>
        <v>N/A</v>
      </c>
      <c r="I317" s="8">
        <v>7.7830000000000004</v>
      </c>
      <c r="J317" s="8">
        <v>20.73</v>
      </c>
      <c r="K317" s="1" t="s">
        <v>735</v>
      </c>
      <c r="L317" s="85" t="str">
        <f t="shared" si="99"/>
        <v>No</v>
      </c>
    </row>
    <row r="318" spans="1:12" x14ac:dyDescent="0.25">
      <c r="A318" s="134" t="s">
        <v>1099</v>
      </c>
      <c r="B318" s="9" t="s">
        <v>213</v>
      </c>
      <c r="C318" s="22">
        <v>83028</v>
      </c>
      <c r="D318" s="5" t="str">
        <f t="shared" si="97"/>
        <v>N/A</v>
      </c>
      <c r="E318" s="22">
        <v>84806</v>
      </c>
      <c r="F318" s="5" t="str">
        <f t="shared" si="97"/>
        <v>N/A</v>
      </c>
      <c r="G318" s="22">
        <v>88594</v>
      </c>
      <c r="H318" s="5" t="str">
        <f t="shared" si="98"/>
        <v>N/A</v>
      </c>
      <c r="I318" s="8">
        <v>2.141</v>
      </c>
      <c r="J318" s="8">
        <v>4.4669999999999996</v>
      </c>
      <c r="K318" s="1" t="s">
        <v>735</v>
      </c>
      <c r="L318" s="85" t="str">
        <f t="shared" si="99"/>
        <v>Yes</v>
      </c>
    </row>
    <row r="319" spans="1:12" x14ac:dyDescent="0.25">
      <c r="A319" s="134" t="s">
        <v>98</v>
      </c>
      <c r="B319" s="21" t="s">
        <v>291</v>
      </c>
      <c r="C319" s="4">
        <v>89.726987684999997</v>
      </c>
      <c r="D319" s="7" t="str">
        <f>IF($B319="N/A","N/A",IF(C319&gt;80,"Yes","No"))</f>
        <v>Yes</v>
      </c>
      <c r="E319" s="4">
        <v>88.611238908999994</v>
      </c>
      <c r="F319" s="7" t="str">
        <f>IF($B319="N/A","N/A",IF(E319&gt;80,"Yes","No"))</f>
        <v>Yes</v>
      </c>
      <c r="G319" s="4">
        <v>87.081503130000002</v>
      </c>
      <c r="H319" s="7" t="str">
        <f>IF($B319="N/A","N/A",IF(G319&gt;80,"Yes","No"))</f>
        <v>Yes</v>
      </c>
      <c r="I319" s="8">
        <v>-1.24</v>
      </c>
      <c r="J319" s="8">
        <v>-1.73</v>
      </c>
      <c r="K319" s="25" t="s">
        <v>736</v>
      </c>
      <c r="L319" s="85" t="str">
        <f t="shared" si="92"/>
        <v>Yes</v>
      </c>
    </row>
    <row r="320" spans="1:12" x14ac:dyDescent="0.25">
      <c r="A320" s="134" t="s">
        <v>332</v>
      </c>
      <c r="B320" s="21" t="s">
        <v>278</v>
      </c>
      <c r="C320" s="4">
        <v>8.87632426E-2</v>
      </c>
      <c r="D320" s="7" t="str">
        <f>IF($B320="N/A","N/A",IF(C320&gt;=5,"No",IF(C320&lt;0,"No","Yes")))</f>
        <v>Yes</v>
      </c>
      <c r="E320" s="4">
        <v>6.8758057600000005E-2</v>
      </c>
      <c r="F320" s="7" t="str">
        <f>IF($B320="N/A","N/A",IF(E320&gt;=5,"No",IF(E320&lt;0,"No","Yes")))</f>
        <v>Yes</v>
      </c>
      <c r="G320" s="4">
        <v>0</v>
      </c>
      <c r="H320" s="7" t="str">
        <f>IF($B320="N/A","N/A",IF(G320&gt;=5,"No",IF(G320&lt;0,"No","Yes")))</f>
        <v>Yes</v>
      </c>
      <c r="I320" s="8">
        <v>-22.5</v>
      </c>
      <c r="J320" s="8">
        <v>-100</v>
      </c>
      <c r="K320" s="25" t="s">
        <v>736</v>
      </c>
      <c r="L320" s="85" t="str">
        <f t="shared" si="92"/>
        <v>No</v>
      </c>
    </row>
    <row r="321" spans="1:12" x14ac:dyDescent="0.25">
      <c r="A321" s="134" t="s">
        <v>340</v>
      </c>
      <c r="B321" s="25" t="s">
        <v>278</v>
      </c>
      <c r="C321" s="4">
        <v>6.2895396334999996</v>
      </c>
      <c r="D321" s="7" t="str">
        <f>IF($B321="N/A","N/A",IF(C321&gt;=5,"No",IF(C321&lt;0,"No","Yes")))</f>
        <v>No</v>
      </c>
      <c r="E321" s="4">
        <v>6.2987436487000004</v>
      </c>
      <c r="F321" s="7" t="str">
        <f>IF($B321="N/A","N/A",IF(E321&gt;=5,"No",IF(E321&lt;0,"No","Yes")))</f>
        <v>No</v>
      </c>
      <c r="G321" s="4">
        <v>5.9214375619000004</v>
      </c>
      <c r="H321" s="7" t="str">
        <f>IF($B321="N/A","N/A",IF(G321&gt;=5,"No",IF(G321&lt;0,"No","Yes")))</f>
        <v>No</v>
      </c>
      <c r="I321" s="8">
        <v>0.14630000000000001</v>
      </c>
      <c r="J321" s="8">
        <v>-5.99</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1.522196E-3</v>
      </c>
      <c r="H322" s="7" t="str">
        <f>IF($B322="N/A","N/A",IF(G322&gt;=5,"No",IF(G322&lt;0,"No","Yes")))</f>
        <v>Yes</v>
      </c>
      <c r="I322" s="8" t="s">
        <v>1747</v>
      </c>
      <c r="J322" s="8" t="s">
        <v>1747</v>
      </c>
      <c r="K322" s="25" t="s">
        <v>736</v>
      </c>
      <c r="L322" s="85" t="str">
        <f t="shared" si="92"/>
        <v>N/A</v>
      </c>
    </row>
    <row r="323" spans="1:12" x14ac:dyDescent="0.25">
      <c r="A323" s="134" t="s">
        <v>334</v>
      </c>
      <c r="B323" s="25" t="s">
        <v>292</v>
      </c>
      <c r="C323" s="4">
        <v>0.74920776980000003</v>
      </c>
      <c r="D323" s="7" t="str">
        <f>IF($B323="N/A","N/A",IF(C323&gt;0,"No",IF(C323&lt;0,"No","Yes")))</f>
        <v>No</v>
      </c>
      <c r="E323" s="4">
        <v>0.62721504589999999</v>
      </c>
      <c r="F323" s="7" t="str">
        <f>IF($B323="N/A","N/A",IF(E323&gt;0,"No",IF(E323&lt;0,"No","Yes")))</f>
        <v>No</v>
      </c>
      <c r="G323" s="4">
        <v>0</v>
      </c>
      <c r="H323" s="7" t="str">
        <f>IF($B323="N/A","N/A",IF(G323&gt;0,"No",IF(G323&lt;0,"No","Yes")))</f>
        <v>Yes</v>
      </c>
      <c r="I323" s="8">
        <v>-16.3</v>
      </c>
      <c r="J323" s="8">
        <v>-100</v>
      </c>
      <c r="K323" s="25" t="s">
        <v>736</v>
      </c>
      <c r="L323" s="85" t="str">
        <f t="shared" si="92"/>
        <v>No</v>
      </c>
    </row>
    <row r="324" spans="1:12" x14ac:dyDescent="0.25">
      <c r="A324" s="134" t="s">
        <v>335</v>
      </c>
      <c r="B324" s="25" t="s">
        <v>278</v>
      </c>
      <c r="C324" s="4">
        <v>3.1240688484999999</v>
      </c>
      <c r="D324" s="7" t="str">
        <f>IF($B324="N/A","N/A",IF(C324&gt;=5,"No",IF(C324&lt;0,"No","Yes")))</f>
        <v>Yes</v>
      </c>
      <c r="E324" s="4">
        <v>4.3674511488999999</v>
      </c>
      <c r="F324" s="7" t="str">
        <f>IF($B324="N/A","N/A",IF(E324&gt;=5,"No",IF(E324&lt;0,"No","Yes")))</f>
        <v>Yes</v>
      </c>
      <c r="G324" s="4">
        <v>6.9955371116</v>
      </c>
      <c r="H324" s="7" t="str">
        <f>IF($B324="N/A","N/A",IF(G324&gt;=5,"No",IF(G324&lt;0,"No","Yes")))</f>
        <v>No</v>
      </c>
      <c r="I324" s="8">
        <v>39.799999999999997</v>
      </c>
      <c r="J324" s="8">
        <v>60.17</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1.90281627E-2</v>
      </c>
      <c r="D326" s="7" t="str">
        <f t="shared" si="100"/>
        <v>No</v>
      </c>
      <c r="E326" s="4">
        <v>2.0829646899999998E-2</v>
      </c>
      <c r="F326" s="7" t="str">
        <f t="shared" si="101"/>
        <v>No</v>
      </c>
      <c r="G326" s="4">
        <v>0</v>
      </c>
      <c r="H326" s="7" t="str">
        <f t="shared" si="102"/>
        <v>Yes</v>
      </c>
      <c r="I326" s="8">
        <v>9.4670000000000005</v>
      </c>
      <c r="J326" s="8">
        <v>-100</v>
      </c>
      <c r="K326" s="25" t="s">
        <v>736</v>
      </c>
      <c r="L326" s="85" t="str">
        <f t="shared" si="92"/>
        <v>No</v>
      </c>
    </row>
    <row r="327" spans="1:12" x14ac:dyDescent="0.25">
      <c r="A327" s="134" t="s">
        <v>99</v>
      </c>
      <c r="B327" s="25" t="s">
        <v>292</v>
      </c>
      <c r="C327" s="4">
        <v>0</v>
      </c>
      <c r="D327" s="7" t="str">
        <f>IF($B327="N/A","N/A",IF(C327&gt;0,"No",IF(C327&lt;0,"No","Yes")))</f>
        <v>Yes</v>
      </c>
      <c r="E327" s="4">
        <v>4.7523951999999996E-3</v>
      </c>
      <c r="F327" s="7" t="str">
        <f>IF($B327="N/A","N/A",IF(E327&gt;0,"No",IF(E327&lt;0,"No","Yes")))</f>
        <v>No</v>
      </c>
      <c r="G327" s="4">
        <v>0</v>
      </c>
      <c r="H327" s="7" t="str">
        <f>IF($B327="N/A","N/A",IF(G327&gt;0,"No",IF(G327&lt;0,"No","Yes")))</f>
        <v>Yes</v>
      </c>
      <c r="I327" s="8" t="s">
        <v>1747</v>
      </c>
      <c r="J327" s="8">
        <v>-100</v>
      </c>
      <c r="K327" s="25" t="s">
        <v>736</v>
      </c>
      <c r="L327" s="85" t="str">
        <f t="shared" si="92"/>
        <v>No</v>
      </c>
    </row>
    <row r="328" spans="1:12" x14ac:dyDescent="0.25">
      <c r="A328" s="134" t="s">
        <v>338</v>
      </c>
      <c r="B328" s="25" t="s">
        <v>292</v>
      </c>
      <c r="C328" s="4">
        <v>2.4046579E-3</v>
      </c>
      <c r="D328" s="7" t="str">
        <f>IF($B328="N/A","N/A",IF(C328&gt;0,"No",IF(C328&lt;0,"No","Yes")))</f>
        <v>No</v>
      </c>
      <c r="E328" s="4">
        <v>1.0111479000000001E-3</v>
      </c>
      <c r="F328" s="7" t="str">
        <f>IF($B328="N/A","N/A",IF(E328&gt;0,"No",IF(E328&lt;0,"No","Yes")))</f>
        <v>No</v>
      </c>
      <c r="G328" s="4">
        <v>0</v>
      </c>
      <c r="H328" s="7" t="str">
        <f>IF($B328="N/A","N/A",IF(G328&gt;0,"No",IF(G328&lt;0,"No","Yes")))</f>
        <v>Yes</v>
      </c>
      <c r="I328" s="8">
        <v>-58</v>
      </c>
      <c r="J328" s="8">
        <v>-100</v>
      </c>
      <c r="K328" s="25" t="s">
        <v>736</v>
      </c>
      <c r="L328" s="85" t="str">
        <f t="shared" si="92"/>
        <v>No</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6.6936267154999998</v>
      </c>
      <c r="D334" s="7" t="str">
        <f>IF($B334="N/A","N/A",IF(C334&gt;15,"No",IF(C334&lt;2,"No","Yes")))</f>
        <v>Yes</v>
      </c>
      <c r="E334" s="4">
        <v>6.6738795217</v>
      </c>
      <c r="F334" s="7" t="str">
        <f>IF($B334="N/A","N/A",IF(E334&gt;15,"No",IF(E334&lt;2,"No","Yes")))</f>
        <v>Yes</v>
      </c>
      <c r="G334" s="4">
        <v>2.3682157796999999</v>
      </c>
      <c r="H334" s="7" t="str">
        <f>IF($B334="N/A","N/A",IF(G334&gt;15,"No",IF(G334&lt;2,"No","Yes")))</f>
        <v>Yes</v>
      </c>
      <c r="I334" s="8">
        <v>-0.29499999999999998</v>
      </c>
      <c r="J334" s="8">
        <v>-64.5</v>
      </c>
      <c r="K334" s="25" t="s">
        <v>736</v>
      </c>
      <c r="L334" s="85" t="str">
        <f t="shared" si="92"/>
        <v>No</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49085</v>
      </c>
      <c r="D336" s="7" t="str">
        <f>IF($B336="N/A","N/A",IF(C336&gt;10,"No",IF(C336&lt;-10,"No","Yes")))</f>
        <v>N/A</v>
      </c>
      <c r="E336" s="22">
        <v>50496</v>
      </c>
      <c r="F336" s="7" t="str">
        <f>IF($B336="N/A","N/A",IF(E336&gt;10,"No",IF(E336&lt;-10,"No","Yes")))</f>
        <v>N/A</v>
      </c>
      <c r="G336" s="22">
        <v>52685</v>
      </c>
      <c r="H336" s="7" t="str">
        <f>IF($B336="N/A","N/A",IF(G336&gt;10,"No",IF(G336&lt;-10,"No","Yes")))</f>
        <v>N/A</v>
      </c>
      <c r="I336" s="8">
        <v>2.875</v>
      </c>
      <c r="J336" s="8">
        <v>4.335</v>
      </c>
      <c r="K336" s="25" t="s">
        <v>736</v>
      </c>
      <c r="L336" s="85" t="str">
        <f t="shared" si="92"/>
        <v>Yes</v>
      </c>
    </row>
    <row r="337" spans="1:12" x14ac:dyDescent="0.25">
      <c r="A337" s="134" t="s">
        <v>1659</v>
      </c>
      <c r="B337" s="21" t="s">
        <v>213</v>
      </c>
      <c r="C337" s="22">
        <v>1686</v>
      </c>
      <c r="D337" s="7" t="str">
        <f>IF($B337="N/A","N/A",IF(C337&gt;10,"No",IF(C337&lt;-10,"No","Yes")))</f>
        <v>N/A</v>
      </c>
      <c r="E337" s="22">
        <v>1730</v>
      </c>
      <c r="F337" s="7" t="str">
        <f>IF($B337="N/A","N/A",IF(E337&gt;10,"No",IF(E337&lt;-10,"No","Yes")))</f>
        <v>N/A</v>
      </c>
      <c r="G337" s="22">
        <v>1677</v>
      </c>
      <c r="H337" s="7" t="str">
        <f>IF($B337="N/A","N/A",IF(G337&gt;10,"No",IF(G337&lt;-10,"No","Yes")))</f>
        <v>N/A</v>
      </c>
      <c r="I337" s="8">
        <v>2.61</v>
      </c>
      <c r="J337" s="8">
        <v>-3.06</v>
      </c>
      <c r="K337" s="25" t="s">
        <v>736</v>
      </c>
      <c r="L337" s="85" t="str">
        <f t="shared" si="92"/>
        <v>Yes</v>
      </c>
    </row>
    <row r="338" spans="1:12" x14ac:dyDescent="0.25">
      <c r="A338" s="134" t="s">
        <v>1660</v>
      </c>
      <c r="B338" s="21" t="s">
        <v>213</v>
      </c>
      <c r="C338" s="22">
        <v>18410</v>
      </c>
      <c r="D338" s="7" t="str">
        <f>IF($B338="N/A","N/A",IF(C338&gt;10,"No",IF(C338&lt;-10,"No","Yes")))</f>
        <v>N/A</v>
      </c>
      <c r="E338" s="22">
        <v>17874</v>
      </c>
      <c r="F338" s="7" t="str">
        <f>IF($B338="N/A","N/A",IF(E338&gt;10,"No",IF(E338&lt;-10,"No","Yes")))</f>
        <v>N/A</v>
      </c>
      <c r="G338" s="22">
        <v>18753</v>
      </c>
      <c r="H338" s="7" t="str">
        <f>IF($B338="N/A","N/A",IF(G338&gt;10,"No",IF(G338&lt;-10,"No","Yes")))</f>
        <v>N/A</v>
      </c>
      <c r="I338" s="8">
        <v>-2.91</v>
      </c>
      <c r="J338" s="8">
        <v>4.9180000000000001</v>
      </c>
      <c r="K338" s="25" t="s">
        <v>736</v>
      </c>
      <c r="L338" s="85" t="str">
        <f t="shared" si="92"/>
        <v>Yes</v>
      </c>
    </row>
    <row r="339" spans="1:12" x14ac:dyDescent="0.25">
      <c r="A339" s="136" t="s">
        <v>1661</v>
      </c>
      <c r="B339" s="93" t="s">
        <v>213</v>
      </c>
      <c r="C339" s="137">
        <v>529</v>
      </c>
      <c r="D339" s="124" t="str">
        <f>IF($B339="N/A","N/A",IF(C339&gt;10,"No",IF(C339&lt;-10,"No","Yes")))</f>
        <v>N/A</v>
      </c>
      <c r="E339" s="137">
        <v>542</v>
      </c>
      <c r="F339" s="124" t="str">
        <f>IF($B339="N/A","N/A",IF(E339&gt;10,"No",IF(E339&lt;-10,"No","Yes")))</f>
        <v>N/A</v>
      </c>
      <c r="G339" s="137">
        <v>533</v>
      </c>
      <c r="H339" s="124" t="str">
        <f>IF($B339="N/A","N/A",IF(G339&gt;10,"No",IF(G339&lt;-10,"No","Yes")))</f>
        <v>N/A</v>
      </c>
      <c r="I339" s="125">
        <v>2.4569999999999999</v>
      </c>
      <c r="J339" s="125">
        <v>-1.66</v>
      </c>
      <c r="K339" s="138" t="s">
        <v>736</v>
      </c>
      <c r="L339" s="96" t="str">
        <f t="shared" si="92"/>
        <v>Yes</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6125888842</v>
      </c>
      <c r="D6" s="7" t="str">
        <f t="shared" ref="D6:D12" si="0">IF($B6="N/A","N/A",IF(C6&gt;10,"No",IF(C6&lt;-10,"No","Yes")))</f>
        <v>N/A</v>
      </c>
      <c r="E6" s="10">
        <v>6404715461</v>
      </c>
      <c r="F6" s="7" t="str">
        <f t="shared" ref="F6:F12" si="1">IF($B6="N/A","N/A",IF(E6&gt;10,"No",IF(E6&lt;-10,"No","Yes")))</f>
        <v>N/A</v>
      </c>
      <c r="G6" s="10">
        <v>5029165270</v>
      </c>
      <c r="H6" s="7" t="str">
        <f t="shared" ref="H6:H12" si="2">IF($B6="N/A","N/A",IF(G6&gt;10,"No",IF(G6&lt;-10,"No","Yes")))</f>
        <v>N/A</v>
      </c>
      <c r="I6" s="8">
        <v>4.5519999999999996</v>
      </c>
      <c r="J6" s="8">
        <v>-21.5</v>
      </c>
      <c r="K6" s="25" t="s">
        <v>734</v>
      </c>
      <c r="L6" s="85" t="str">
        <f t="shared" ref="L6:L13" si="3">IF(J6="Div by 0", "N/A", IF(K6="N/A","N/A", IF(J6&gt;VALUE(MID(K6,1,2)), "No", IF(J6&lt;-1*VALUE(MID(K6,1,2)), "No", "Yes"))))</f>
        <v>Yes</v>
      </c>
    </row>
    <row r="7" spans="1:12" x14ac:dyDescent="0.25">
      <c r="A7" s="116" t="s">
        <v>1106</v>
      </c>
      <c r="B7" s="25" t="s">
        <v>213</v>
      </c>
      <c r="C7" s="10">
        <v>5229.4600326999998</v>
      </c>
      <c r="D7" s="7" t="str">
        <f t="shared" si="0"/>
        <v>N/A</v>
      </c>
      <c r="E7" s="10">
        <v>5280.1013866000003</v>
      </c>
      <c r="F7" s="7" t="str">
        <f t="shared" si="1"/>
        <v>N/A</v>
      </c>
      <c r="G7" s="10">
        <v>3908.2179996999998</v>
      </c>
      <c r="H7" s="7" t="str">
        <f t="shared" si="2"/>
        <v>N/A</v>
      </c>
      <c r="I7" s="8">
        <v>0.96840000000000004</v>
      </c>
      <c r="J7" s="8">
        <v>-26</v>
      </c>
      <c r="K7" s="25" t="s">
        <v>734</v>
      </c>
      <c r="L7" s="85" t="str">
        <f t="shared" si="3"/>
        <v>Yes</v>
      </c>
    </row>
    <row r="8" spans="1:12" x14ac:dyDescent="0.25">
      <c r="A8" s="116" t="s">
        <v>719</v>
      </c>
      <c r="B8" s="25" t="s">
        <v>213</v>
      </c>
      <c r="C8" s="10">
        <v>444</v>
      </c>
      <c r="D8" s="7" t="str">
        <f t="shared" si="0"/>
        <v>N/A</v>
      </c>
      <c r="E8" s="10">
        <v>406</v>
      </c>
      <c r="F8" s="7" t="str">
        <f t="shared" si="1"/>
        <v>N/A</v>
      </c>
      <c r="G8" s="10">
        <v>380</v>
      </c>
      <c r="H8" s="7" t="str">
        <f t="shared" si="2"/>
        <v>N/A</v>
      </c>
      <c r="I8" s="8">
        <v>-8.56</v>
      </c>
      <c r="J8" s="8">
        <v>-6.4</v>
      </c>
      <c r="K8" s="25" t="s">
        <v>734</v>
      </c>
      <c r="L8" s="85" t="str">
        <f t="shared" si="3"/>
        <v>Yes</v>
      </c>
    </row>
    <row r="9" spans="1:12" x14ac:dyDescent="0.25">
      <c r="A9" s="116" t="s">
        <v>720</v>
      </c>
      <c r="B9" s="25" t="s">
        <v>213</v>
      </c>
      <c r="C9" s="10">
        <v>1347</v>
      </c>
      <c r="D9" s="7" t="str">
        <f t="shared" si="0"/>
        <v>N/A</v>
      </c>
      <c r="E9" s="10">
        <v>1481</v>
      </c>
      <c r="F9" s="7" t="str">
        <f t="shared" si="1"/>
        <v>N/A</v>
      </c>
      <c r="G9" s="10">
        <v>1348</v>
      </c>
      <c r="H9" s="7" t="str">
        <f t="shared" si="2"/>
        <v>N/A</v>
      </c>
      <c r="I9" s="8">
        <v>9.9480000000000004</v>
      </c>
      <c r="J9" s="8">
        <v>-8.98</v>
      </c>
      <c r="K9" s="25" t="s">
        <v>734</v>
      </c>
      <c r="L9" s="85" t="str">
        <f t="shared" si="3"/>
        <v>Yes</v>
      </c>
    </row>
    <row r="10" spans="1:12" x14ac:dyDescent="0.25">
      <c r="A10" s="116" t="s">
        <v>721</v>
      </c>
      <c r="B10" s="25" t="s">
        <v>213</v>
      </c>
      <c r="C10" s="10">
        <v>3755</v>
      </c>
      <c r="D10" s="7" t="str">
        <f t="shared" si="0"/>
        <v>N/A</v>
      </c>
      <c r="E10" s="10">
        <v>3820</v>
      </c>
      <c r="F10" s="7" t="str">
        <f t="shared" si="1"/>
        <v>N/A</v>
      </c>
      <c r="G10" s="10">
        <v>2757</v>
      </c>
      <c r="H10" s="7" t="str">
        <f t="shared" si="2"/>
        <v>N/A</v>
      </c>
      <c r="I10" s="8">
        <v>1.7310000000000001</v>
      </c>
      <c r="J10" s="8">
        <v>-27.8</v>
      </c>
      <c r="K10" s="25" t="s">
        <v>734</v>
      </c>
      <c r="L10" s="85" t="str">
        <f t="shared" si="3"/>
        <v>Yes</v>
      </c>
    </row>
    <row r="11" spans="1:12" x14ac:dyDescent="0.25">
      <c r="A11" s="116" t="s">
        <v>722</v>
      </c>
      <c r="B11" s="25" t="s">
        <v>213</v>
      </c>
      <c r="C11" s="10">
        <v>22115</v>
      </c>
      <c r="D11" s="7" t="str">
        <f t="shared" si="0"/>
        <v>N/A</v>
      </c>
      <c r="E11" s="10">
        <v>21704</v>
      </c>
      <c r="F11" s="7" t="str">
        <f t="shared" si="1"/>
        <v>N/A</v>
      </c>
      <c r="G11" s="10">
        <v>15996</v>
      </c>
      <c r="H11" s="7" t="str">
        <f t="shared" si="2"/>
        <v>N/A</v>
      </c>
      <c r="I11" s="8">
        <v>-1.86</v>
      </c>
      <c r="J11" s="8">
        <v>-26.3</v>
      </c>
      <c r="K11" s="25" t="s">
        <v>734</v>
      </c>
      <c r="L11" s="85" t="str">
        <f t="shared" si="3"/>
        <v>Yes</v>
      </c>
    </row>
    <row r="12" spans="1:12" x14ac:dyDescent="0.25">
      <c r="A12" s="116" t="s">
        <v>723</v>
      </c>
      <c r="B12" s="25" t="s">
        <v>213</v>
      </c>
      <c r="C12" s="10">
        <v>67661</v>
      </c>
      <c r="D12" s="7" t="str">
        <f t="shared" si="0"/>
        <v>N/A</v>
      </c>
      <c r="E12" s="10">
        <v>66412</v>
      </c>
      <c r="F12" s="7" t="str">
        <f t="shared" si="1"/>
        <v>N/A</v>
      </c>
      <c r="G12" s="10">
        <v>53250</v>
      </c>
      <c r="H12" s="7" t="str">
        <f t="shared" si="2"/>
        <v>N/A</v>
      </c>
      <c r="I12" s="8">
        <v>-1.85</v>
      </c>
      <c r="J12" s="8">
        <v>-19.8</v>
      </c>
      <c r="K12" s="25" t="s">
        <v>734</v>
      </c>
      <c r="L12" s="85" t="str">
        <f t="shared" si="3"/>
        <v>Yes</v>
      </c>
    </row>
    <row r="13" spans="1:12" x14ac:dyDescent="0.25">
      <c r="A13" s="116" t="s">
        <v>74</v>
      </c>
      <c r="B13" s="25" t="s">
        <v>213</v>
      </c>
      <c r="C13" s="10">
        <v>3189767</v>
      </c>
      <c r="D13" s="7" t="str">
        <f>IF($B13="N/A","N/A",IF(C13&gt;10,"No",IF(C13&lt;-10,"No","Yes")))</f>
        <v>N/A</v>
      </c>
      <c r="E13" s="10">
        <v>3267303</v>
      </c>
      <c r="F13" s="7" t="str">
        <f>IF($B13="N/A","N/A",IF(E13&gt;10,"No",IF(E13&lt;-10,"No","Yes")))</f>
        <v>N/A</v>
      </c>
      <c r="G13" s="10">
        <v>706337</v>
      </c>
      <c r="H13" s="7" t="str">
        <f>IF($B13="N/A","N/A",IF(G13&gt;10,"No",IF(G13&lt;-10,"No","Yes")))</f>
        <v>N/A</v>
      </c>
      <c r="I13" s="8">
        <v>2.431</v>
      </c>
      <c r="J13" s="8">
        <v>-78.400000000000006</v>
      </c>
      <c r="K13" s="25" t="s">
        <v>734</v>
      </c>
      <c r="L13" s="85" t="str">
        <f t="shared" si="3"/>
        <v>No</v>
      </c>
    </row>
    <row r="14" spans="1:12" x14ac:dyDescent="0.25">
      <c r="A14" s="132" t="s">
        <v>157</v>
      </c>
      <c r="B14" s="21" t="s">
        <v>213</v>
      </c>
      <c r="C14" s="4">
        <v>12.24941716</v>
      </c>
      <c r="D14" s="7" t="str">
        <f t="shared" ref="D14:D18" si="4">IF($B14="N/A","N/A",IF(C14&gt;10,"No",IF(C14&lt;-10,"No","Yes")))</f>
        <v>N/A</v>
      </c>
      <c r="E14" s="4">
        <v>13.532416976</v>
      </c>
      <c r="F14" s="7" t="str">
        <f t="shared" ref="F14:F18" si="5">IF($B14="N/A","N/A",IF(E14&gt;10,"No",IF(E14&lt;-10,"No","Yes")))</f>
        <v>N/A</v>
      </c>
      <c r="G14" s="4">
        <v>14.832555964000001</v>
      </c>
      <c r="H14" s="7" t="str">
        <f t="shared" ref="H14:H18" si="6">IF($B14="N/A","N/A",IF(G14&gt;10,"No",IF(G14&lt;-10,"No","Yes")))</f>
        <v>N/A</v>
      </c>
      <c r="I14" s="8">
        <v>10.47</v>
      </c>
      <c r="J14" s="8">
        <v>9.6080000000000005</v>
      </c>
      <c r="K14" s="25" t="s">
        <v>734</v>
      </c>
      <c r="L14" s="85" t="str">
        <f t="shared" ref="L14:L18" si="7">IF(J14="Div by 0", "N/A", IF(K14="N/A","N/A", IF(J14&gt;VALUE(MID(K14,1,2)), "No", IF(J14&lt;-1*VALUE(MID(K14,1,2)), "No", "Yes"))))</f>
        <v>Yes</v>
      </c>
    </row>
    <row r="15" spans="1:12" x14ac:dyDescent="0.25">
      <c r="A15" s="116" t="s">
        <v>417</v>
      </c>
      <c r="B15" s="21" t="s">
        <v>213</v>
      </c>
      <c r="C15" s="4">
        <v>25.098657484</v>
      </c>
      <c r="D15" s="7" t="str">
        <f t="shared" si="4"/>
        <v>N/A</v>
      </c>
      <c r="E15" s="4">
        <v>25.484957603000002</v>
      </c>
      <c r="F15" s="7" t="str">
        <f t="shared" si="5"/>
        <v>N/A</v>
      </c>
      <c r="G15" s="4">
        <v>17.151733158999999</v>
      </c>
      <c r="H15" s="7" t="str">
        <f t="shared" si="6"/>
        <v>N/A</v>
      </c>
      <c r="I15" s="8">
        <v>1.5389999999999999</v>
      </c>
      <c r="J15" s="8">
        <v>-32.700000000000003</v>
      </c>
      <c r="K15" s="25" t="s">
        <v>734</v>
      </c>
      <c r="L15" s="85" t="str">
        <f t="shared" si="7"/>
        <v>No</v>
      </c>
    </row>
    <row r="16" spans="1:12" x14ac:dyDescent="0.25">
      <c r="A16" s="116" t="s">
        <v>418</v>
      </c>
      <c r="B16" s="21" t="s">
        <v>213</v>
      </c>
      <c r="C16" s="4">
        <v>12.478700471</v>
      </c>
      <c r="D16" s="7" t="str">
        <f t="shared" si="4"/>
        <v>N/A</v>
      </c>
      <c r="E16" s="4">
        <v>12.694187467000001</v>
      </c>
      <c r="F16" s="7" t="str">
        <f t="shared" si="5"/>
        <v>N/A</v>
      </c>
      <c r="G16" s="4">
        <v>24.788790439</v>
      </c>
      <c r="H16" s="7" t="str">
        <f t="shared" si="6"/>
        <v>N/A</v>
      </c>
      <c r="I16" s="8">
        <v>1.7270000000000001</v>
      </c>
      <c r="J16" s="8">
        <v>95.28</v>
      </c>
      <c r="K16" s="25" t="s">
        <v>734</v>
      </c>
      <c r="L16" s="85" t="str">
        <f t="shared" si="7"/>
        <v>No</v>
      </c>
    </row>
    <row r="17" spans="1:12" x14ac:dyDescent="0.25">
      <c r="A17" s="116" t="s">
        <v>419</v>
      </c>
      <c r="B17" s="21" t="s">
        <v>213</v>
      </c>
      <c r="C17" s="4">
        <v>8.6801185996000001</v>
      </c>
      <c r="D17" s="7" t="str">
        <f t="shared" si="4"/>
        <v>N/A</v>
      </c>
      <c r="E17" s="4">
        <v>7.9422519209000004</v>
      </c>
      <c r="F17" s="7" t="str">
        <f t="shared" si="5"/>
        <v>N/A</v>
      </c>
      <c r="G17" s="4">
        <v>22.599058174</v>
      </c>
      <c r="H17" s="7" t="str">
        <f t="shared" si="6"/>
        <v>N/A</v>
      </c>
      <c r="I17" s="8">
        <v>-8.5</v>
      </c>
      <c r="J17" s="8">
        <v>184.5</v>
      </c>
      <c r="K17" s="25" t="s">
        <v>734</v>
      </c>
      <c r="L17" s="85" t="str">
        <f t="shared" si="7"/>
        <v>No</v>
      </c>
    </row>
    <row r="18" spans="1:12" x14ac:dyDescent="0.25">
      <c r="A18" s="116" t="s">
        <v>420</v>
      </c>
      <c r="B18" s="21" t="s">
        <v>213</v>
      </c>
      <c r="C18" s="4">
        <v>16.716952402</v>
      </c>
      <c r="D18" s="7" t="str">
        <f t="shared" si="4"/>
        <v>N/A</v>
      </c>
      <c r="E18" s="4">
        <v>24.394258136000001</v>
      </c>
      <c r="F18" s="7" t="str">
        <f t="shared" si="5"/>
        <v>N/A</v>
      </c>
      <c r="G18" s="4">
        <v>41.644579073999999</v>
      </c>
      <c r="H18" s="7" t="str">
        <f t="shared" si="6"/>
        <v>N/A</v>
      </c>
      <c r="I18" s="8">
        <v>45.93</v>
      </c>
      <c r="J18" s="8">
        <v>70.709999999999994</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0</v>
      </c>
      <c r="H19" s="7" t="str">
        <f t="shared" ref="H19:H50" si="10">IF($B19="N/A","N/A",IF(G19&gt;10,"No",IF(G19&lt;-10,"No","Yes")))</f>
        <v>N/A</v>
      </c>
      <c r="I19" s="8">
        <v>-75</v>
      </c>
      <c r="J19" s="8">
        <v>-100</v>
      </c>
      <c r="K19" s="25" t="s">
        <v>213</v>
      </c>
      <c r="L19" s="85" t="str">
        <f t="shared" ref="L19:L25" si="11">IF(J19="Div by 0", "N/A", IF(K19="N/A","N/A", IF(J19&gt;VALUE(MID(K19,1,2)), "No", IF(J19&lt;-1*VALUE(MID(K19,1,2)), "No", "Yes"))))</f>
        <v>N/A</v>
      </c>
    </row>
    <row r="20" spans="1:12" x14ac:dyDescent="0.25">
      <c r="A20" s="116" t="s">
        <v>76</v>
      </c>
      <c r="B20" s="25" t="s">
        <v>213</v>
      </c>
      <c r="C20" s="22">
        <v>31</v>
      </c>
      <c r="D20" s="7" t="str">
        <f t="shared" si="8"/>
        <v>N/A</v>
      </c>
      <c r="E20" s="22">
        <v>18</v>
      </c>
      <c r="F20" s="7" t="str">
        <f t="shared" si="9"/>
        <v>N/A</v>
      </c>
      <c r="G20" s="22">
        <v>11</v>
      </c>
      <c r="H20" s="7" t="str">
        <f t="shared" si="10"/>
        <v>N/A</v>
      </c>
      <c r="I20" s="8">
        <v>-41.9</v>
      </c>
      <c r="J20" s="8">
        <v>-88.9</v>
      </c>
      <c r="K20" s="25" t="s">
        <v>213</v>
      </c>
      <c r="L20" s="85" t="str">
        <f t="shared" si="11"/>
        <v>N/A</v>
      </c>
    </row>
    <row r="21" spans="1:12" x14ac:dyDescent="0.25">
      <c r="A21" s="132" t="s">
        <v>1106</v>
      </c>
      <c r="B21" s="25" t="s">
        <v>213</v>
      </c>
      <c r="C21" s="10">
        <v>5229.4600326999998</v>
      </c>
      <c r="D21" s="7" t="str">
        <f t="shared" si="8"/>
        <v>N/A</v>
      </c>
      <c r="E21" s="10">
        <v>5280.1013866000003</v>
      </c>
      <c r="F21" s="7" t="str">
        <f t="shared" si="9"/>
        <v>N/A</v>
      </c>
      <c r="G21" s="10">
        <v>3908.2179996999998</v>
      </c>
      <c r="H21" s="7" t="str">
        <f t="shared" si="10"/>
        <v>N/A</v>
      </c>
      <c r="I21" s="8">
        <v>0.96840000000000004</v>
      </c>
      <c r="J21" s="8">
        <v>-26</v>
      </c>
      <c r="K21" s="25" t="s">
        <v>734</v>
      </c>
      <c r="L21" s="85" t="str">
        <f t="shared" si="11"/>
        <v>Yes</v>
      </c>
    </row>
    <row r="22" spans="1:12" x14ac:dyDescent="0.25">
      <c r="A22" s="116" t="s">
        <v>1688</v>
      </c>
      <c r="B22" s="25" t="s">
        <v>213</v>
      </c>
      <c r="C22" s="10">
        <v>10534.166209000001</v>
      </c>
      <c r="D22" s="7" t="str">
        <f t="shared" si="8"/>
        <v>N/A</v>
      </c>
      <c r="E22" s="10">
        <v>10869.644335000001</v>
      </c>
      <c r="F22" s="7" t="str">
        <f t="shared" si="9"/>
        <v>N/A</v>
      </c>
      <c r="G22" s="10">
        <v>16143.939829999999</v>
      </c>
      <c r="H22" s="7" t="str">
        <f t="shared" si="10"/>
        <v>N/A</v>
      </c>
      <c r="I22" s="8">
        <v>3.1850000000000001</v>
      </c>
      <c r="J22" s="8">
        <v>48.52</v>
      </c>
      <c r="K22" s="25" t="s">
        <v>734</v>
      </c>
      <c r="L22" s="85" t="str">
        <f t="shared" si="11"/>
        <v>No</v>
      </c>
    </row>
    <row r="23" spans="1:12" x14ac:dyDescent="0.25">
      <c r="A23" s="116" t="s">
        <v>1107</v>
      </c>
      <c r="B23" s="25" t="s">
        <v>213</v>
      </c>
      <c r="C23" s="10">
        <v>14446.003251</v>
      </c>
      <c r="D23" s="7" t="str">
        <f t="shared" si="8"/>
        <v>N/A</v>
      </c>
      <c r="E23" s="10">
        <v>14805.874464</v>
      </c>
      <c r="F23" s="7" t="str">
        <f t="shared" si="9"/>
        <v>N/A</v>
      </c>
      <c r="G23" s="10">
        <v>5831.3103234999999</v>
      </c>
      <c r="H23" s="7" t="str">
        <f t="shared" si="10"/>
        <v>N/A</v>
      </c>
      <c r="I23" s="8">
        <v>2.4910000000000001</v>
      </c>
      <c r="J23" s="8">
        <v>-60.6</v>
      </c>
      <c r="K23" s="25" t="s">
        <v>734</v>
      </c>
      <c r="L23" s="85" t="str">
        <f t="shared" si="11"/>
        <v>No</v>
      </c>
    </row>
    <row r="24" spans="1:12" x14ac:dyDescent="0.25">
      <c r="A24" s="116" t="s">
        <v>1108</v>
      </c>
      <c r="B24" s="25" t="s">
        <v>213</v>
      </c>
      <c r="C24" s="10">
        <v>2095.5792796999999</v>
      </c>
      <c r="D24" s="7" t="str">
        <f t="shared" si="8"/>
        <v>N/A</v>
      </c>
      <c r="E24" s="10">
        <v>2204.5395887</v>
      </c>
      <c r="F24" s="7" t="str">
        <f t="shared" si="9"/>
        <v>N/A</v>
      </c>
      <c r="G24" s="10">
        <v>281.43300195</v>
      </c>
      <c r="H24" s="7" t="str">
        <f t="shared" si="10"/>
        <v>N/A</v>
      </c>
      <c r="I24" s="8">
        <v>5.2</v>
      </c>
      <c r="J24" s="8">
        <v>-87.2</v>
      </c>
      <c r="K24" s="25" t="s">
        <v>734</v>
      </c>
      <c r="L24" s="85" t="str">
        <f t="shared" si="11"/>
        <v>No</v>
      </c>
    </row>
    <row r="25" spans="1:12" x14ac:dyDescent="0.25">
      <c r="A25" s="116" t="s">
        <v>1109</v>
      </c>
      <c r="B25" s="25" t="s">
        <v>213</v>
      </c>
      <c r="C25" s="10">
        <v>3428.2050577</v>
      </c>
      <c r="D25" s="7" t="str">
        <f t="shared" si="8"/>
        <v>N/A</v>
      </c>
      <c r="E25" s="10">
        <v>3180.0971909</v>
      </c>
      <c r="F25" s="7" t="str">
        <f t="shared" si="9"/>
        <v>N/A</v>
      </c>
      <c r="G25" s="10">
        <v>578.32140603000005</v>
      </c>
      <c r="H25" s="7" t="str">
        <f t="shared" si="10"/>
        <v>N/A</v>
      </c>
      <c r="I25" s="8">
        <v>-7.24</v>
      </c>
      <c r="J25" s="8">
        <v>-81.8</v>
      </c>
      <c r="K25" s="25" t="s">
        <v>734</v>
      </c>
      <c r="L25" s="85" t="str">
        <f t="shared" si="11"/>
        <v>No</v>
      </c>
    </row>
    <row r="26" spans="1:12" x14ac:dyDescent="0.25">
      <c r="A26" s="108" t="s">
        <v>1110</v>
      </c>
      <c r="B26" s="25" t="s">
        <v>213</v>
      </c>
      <c r="C26" s="10">
        <v>5172.0715643000003</v>
      </c>
      <c r="D26" s="7" t="str">
        <f t="shared" si="8"/>
        <v>N/A</v>
      </c>
      <c r="E26" s="10">
        <v>5212.0923702</v>
      </c>
      <c r="F26" s="7" t="str">
        <f t="shared" si="9"/>
        <v>N/A</v>
      </c>
      <c r="G26" s="10">
        <v>3972.8611271999998</v>
      </c>
      <c r="H26" s="7" t="str">
        <f t="shared" si="10"/>
        <v>N/A</v>
      </c>
      <c r="I26" s="8">
        <v>0.77380000000000004</v>
      </c>
      <c r="J26" s="8">
        <v>-23.8</v>
      </c>
      <c r="K26" s="25" t="s">
        <v>734</v>
      </c>
      <c r="L26" s="85" t="str">
        <f>IF(J26="Div by 0", "N/A", IF(OR(J26="N/A",K26="N/A"),"N/A", IF(J26&gt;VALUE(MID(K26,1,2)), "No", IF(J26&lt;-1*VALUE(MID(K26,1,2)), "No", "Yes"))))</f>
        <v>Yes</v>
      </c>
    </row>
    <row r="27" spans="1:12" x14ac:dyDescent="0.25">
      <c r="A27" s="108" t="s">
        <v>1111</v>
      </c>
      <c r="B27" s="25" t="s">
        <v>213</v>
      </c>
      <c r="C27" s="10">
        <v>5310.1272270999998</v>
      </c>
      <c r="D27" s="7" t="str">
        <f t="shared" si="8"/>
        <v>N/A</v>
      </c>
      <c r="E27" s="10">
        <v>5375.9011485999999</v>
      </c>
      <c r="F27" s="7" t="str">
        <f t="shared" si="9"/>
        <v>N/A</v>
      </c>
      <c r="G27" s="10">
        <v>3817.8430509999998</v>
      </c>
      <c r="H27" s="7" t="str">
        <f t="shared" si="10"/>
        <v>N/A</v>
      </c>
      <c r="I27" s="8">
        <v>1.2390000000000001</v>
      </c>
      <c r="J27" s="8">
        <v>-29</v>
      </c>
      <c r="K27" s="25" t="s">
        <v>734</v>
      </c>
      <c r="L27" s="85" t="str">
        <f>IF(J27="Div by 0", "N/A", IF(OR(J27="N/A",K27="N/A"),"N/A", IF(J27&gt;VALUE(MID(K27,1,2)), "No", IF(J27&lt;-1*VALUE(MID(K27,1,2)), "No", "Yes"))))</f>
        <v>Yes</v>
      </c>
    </row>
    <row r="28" spans="1:12" x14ac:dyDescent="0.25">
      <c r="A28" s="132" t="s">
        <v>1112</v>
      </c>
      <c r="B28" s="25" t="s">
        <v>213</v>
      </c>
      <c r="C28" s="10">
        <v>9952.4606678</v>
      </c>
      <c r="D28" s="7" t="str">
        <f t="shared" si="8"/>
        <v>N/A</v>
      </c>
      <c r="E28" s="10">
        <v>10155.186250000001</v>
      </c>
      <c r="F28" s="7" t="str">
        <f t="shared" si="9"/>
        <v>N/A</v>
      </c>
      <c r="G28" s="10">
        <v>8346.3899142999999</v>
      </c>
      <c r="H28" s="7" t="str">
        <f t="shared" si="10"/>
        <v>N/A</v>
      </c>
      <c r="I28" s="8">
        <v>2.0369999999999999</v>
      </c>
      <c r="J28" s="8">
        <v>-17.8</v>
      </c>
      <c r="K28" s="25" t="s">
        <v>734</v>
      </c>
      <c r="L28" s="85" t="str">
        <f>IF(J28="Div by 0", "N/A", IF(K28="N/A","N/A", IF(J28&gt;VALUE(MID(K28,1,2)), "No", IF(J28&lt;-1*VALUE(MID(K28,1,2)), "No", "Yes"))))</f>
        <v>Yes</v>
      </c>
    </row>
    <row r="29" spans="1:12" x14ac:dyDescent="0.25">
      <c r="A29" s="108" t="s">
        <v>1113</v>
      </c>
      <c r="B29" s="25" t="s">
        <v>213</v>
      </c>
      <c r="C29" s="10">
        <v>10154.115217</v>
      </c>
      <c r="D29" s="7" t="str">
        <f t="shared" si="8"/>
        <v>N/A</v>
      </c>
      <c r="E29" s="10">
        <v>10457.339606</v>
      </c>
      <c r="F29" s="7" t="str">
        <f t="shared" si="9"/>
        <v>N/A</v>
      </c>
      <c r="G29" s="10">
        <v>16400.365033999999</v>
      </c>
      <c r="H29" s="7" t="str">
        <f t="shared" si="10"/>
        <v>N/A</v>
      </c>
      <c r="I29" s="8">
        <v>2.9860000000000002</v>
      </c>
      <c r="J29" s="8">
        <v>56.83</v>
      </c>
      <c r="K29" s="25" t="s">
        <v>734</v>
      </c>
      <c r="L29" s="85" t="str">
        <f>IF(J29="Div by 0", "N/A", IF(K29="N/A","N/A", IF(J29&gt;VALUE(MID(K29,1,2)), "No", IF(J29&lt;-1*VALUE(MID(K29,1,2)), "No", "Yes"))))</f>
        <v>No</v>
      </c>
    </row>
    <row r="30" spans="1:12" x14ac:dyDescent="0.25">
      <c r="A30" s="108" t="s">
        <v>1114</v>
      </c>
      <c r="B30" s="25" t="s">
        <v>213</v>
      </c>
      <c r="C30" s="10">
        <v>9957.2150008999997</v>
      </c>
      <c r="D30" s="7" t="str">
        <f t="shared" si="8"/>
        <v>N/A</v>
      </c>
      <c r="E30" s="10">
        <v>10142.273754</v>
      </c>
      <c r="F30" s="7" t="str">
        <f t="shared" si="9"/>
        <v>N/A</v>
      </c>
      <c r="G30" s="10">
        <v>6472.7340854000004</v>
      </c>
      <c r="H30" s="7" t="str">
        <f t="shared" si="10"/>
        <v>N/A</v>
      </c>
      <c r="I30" s="8">
        <v>1.859</v>
      </c>
      <c r="J30" s="8">
        <v>-36.200000000000003</v>
      </c>
      <c r="K30" s="25" t="s">
        <v>734</v>
      </c>
      <c r="L30" s="85" t="str">
        <f>IF(J30="Div by 0", "N/A", IF(K30="N/A","N/A", IF(J30&gt;VALUE(MID(K30,1,2)), "No", IF(J30&lt;-1*VALUE(MID(K30,1,2)), "No", "Yes"))))</f>
        <v>No</v>
      </c>
    </row>
    <row r="31" spans="1:12" x14ac:dyDescent="0.25">
      <c r="A31" s="108" t="s">
        <v>1115</v>
      </c>
      <c r="B31" s="25" t="s">
        <v>213</v>
      </c>
      <c r="C31" s="10">
        <v>9683.5237615999995</v>
      </c>
      <c r="D31" s="7" t="str">
        <f t="shared" si="8"/>
        <v>N/A</v>
      </c>
      <c r="E31" s="10">
        <v>9854.9759792000004</v>
      </c>
      <c r="F31" s="7" t="str">
        <f t="shared" si="9"/>
        <v>N/A</v>
      </c>
      <c r="G31" s="10">
        <v>8361.9025008999997</v>
      </c>
      <c r="H31" s="7" t="str">
        <f t="shared" si="10"/>
        <v>N/A</v>
      </c>
      <c r="I31" s="8">
        <v>1.7709999999999999</v>
      </c>
      <c r="J31" s="8">
        <v>-15.2</v>
      </c>
      <c r="K31" s="25" t="s">
        <v>734</v>
      </c>
      <c r="L31" s="85" t="str">
        <f>IF(J31="Div by 0", "N/A", IF(OR(J31="N/A",K31="N/A"),"N/A", IF(J31&gt;VALUE(MID(K31,1,2)), "No", IF(J31&lt;-1*VALUE(MID(K31,1,2)), "No", "Yes"))))</f>
        <v>Yes</v>
      </c>
    </row>
    <row r="32" spans="1:12" x14ac:dyDescent="0.25">
      <c r="A32" s="108" t="s">
        <v>1116</v>
      </c>
      <c r="B32" s="25" t="s">
        <v>213</v>
      </c>
      <c r="C32" s="10">
        <v>10398.169801</v>
      </c>
      <c r="D32" s="7" t="str">
        <f t="shared" si="8"/>
        <v>N/A</v>
      </c>
      <c r="E32" s="10">
        <v>10647.588924</v>
      </c>
      <c r="F32" s="7" t="str">
        <f t="shared" si="9"/>
        <v>N/A</v>
      </c>
      <c r="G32" s="10">
        <v>8321.0695455000005</v>
      </c>
      <c r="H32" s="7" t="str">
        <f t="shared" si="10"/>
        <v>N/A</v>
      </c>
      <c r="I32" s="8">
        <v>2.399</v>
      </c>
      <c r="J32" s="8">
        <v>-21.9</v>
      </c>
      <c r="K32" s="25" t="s">
        <v>734</v>
      </c>
      <c r="L32" s="85" t="str">
        <f>IF(J32="Div by 0", "N/A", IF(OR(J32="N/A",K32="N/A"),"N/A", IF(J32&gt;VALUE(MID(K32,1,2)), "No", IF(J32&lt;-1*VALUE(MID(K32,1,2)), "No", "Yes"))))</f>
        <v>Yes</v>
      </c>
    </row>
    <row r="33" spans="1:12" x14ac:dyDescent="0.25">
      <c r="A33" s="108" t="s">
        <v>1691</v>
      </c>
      <c r="B33" s="25" t="s">
        <v>213</v>
      </c>
      <c r="C33" s="10">
        <v>11678.105691000001</v>
      </c>
      <c r="D33" s="7" t="str">
        <f t="shared" si="8"/>
        <v>N/A</v>
      </c>
      <c r="E33" s="10">
        <v>8848.0532248</v>
      </c>
      <c r="F33" s="7" t="str">
        <f t="shared" si="9"/>
        <v>N/A</v>
      </c>
      <c r="G33" s="10">
        <v>2297.2605690999999</v>
      </c>
      <c r="H33" s="7" t="str">
        <f t="shared" si="10"/>
        <v>N/A</v>
      </c>
      <c r="I33" s="8">
        <v>-24.2</v>
      </c>
      <c r="J33" s="8">
        <v>-74</v>
      </c>
      <c r="K33" s="25" t="s">
        <v>734</v>
      </c>
      <c r="L33" s="85" t="str">
        <f t="shared" ref="L33:L45" si="12">IF(J33="Div by 0", "N/A", IF(K33="N/A","N/A", IF(J33&gt;VALUE(MID(K33,1,2)), "No", IF(J33&lt;-1*VALUE(MID(K33,1,2)), "No", "Yes"))))</f>
        <v>No</v>
      </c>
    </row>
    <row r="34" spans="1:12" x14ac:dyDescent="0.25">
      <c r="A34" s="108" t="s">
        <v>1692</v>
      </c>
      <c r="B34" s="25" t="s">
        <v>213</v>
      </c>
      <c r="C34" s="10">
        <v>807.99762238000005</v>
      </c>
      <c r="D34" s="7" t="str">
        <f t="shared" si="8"/>
        <v>N/A</v>
      </c>
      <c r="E34" s="10">
        <v>775.60146738000003</v>
      </c>
      <c r="F34" s="7" t="str">
        <f t="shared" si="9"/>
        <v>N/A</v>
      </c>
      <c r="G34" s="10">
        <v>329.26797323</v>
      </c>
      <c r="H34" s="7" t="str">
        <f t="shared" si="10"/>
        <v>N/A</v>
      </c>
      <c r="I34" s="8">
        <v>-4.01</v>
      </c>
      <c r="J34" s="8">
        <v>-57.5</v>
      </c>
      <c r="K34" s="25" t="s">
        <v>734</v>
      </c>
      <c r="L34" s="85" t="str">
        <f t="shared" si="12"/>
        <v>No</v>
      </c>
    </row>
    <row r="35" spans="1:12" x14ac:dyDescent="0.25">
      <c r="A35" s="108" t="s">
        <v>1693</v>
      </c>
      <c r="B35" s="25" t="s">
        <v>213</v>
      </c>
      <c r="C35" s="10">
        <v>11847.871293</v>
      </c>
      <c r="D35" s="7" t="str">
        <f t="shared" si="8"/>
        <v>N/A</v>
      </c>
      <c r="E35" s="10">
        <v>12229.380735999999</v>
      </c>
      <c r="F35" s="7" t="str">
        <f t="shared" si="9"/>
        <v>N/A</v>
      </c>
      <c r="G35" s="10">
        <v>9570.1300035000004</v>
      </c>
      <c r="H35" s="7" t="str">
        <f t="shared" si="10"/>
        <v>N/A</v>
      </c>
      <c r="I35" s="8">
        <v>3.22</v>
      </c>
      <c r="J35" s="8">
        <v>-21.7</v>
      </c>
      <c r="K35" s="25" t="s">
        <v>734</v>
      </c>
      <c r="L35" s="85" t="str">
        <f t="shared" si="12"/>
        <v>Yes</v>
      </c>
    </row>
    <row r="36" spans="1:12" x14ac:dyDescent="0.25">
      <c r="A36" s="108" t="s">
        <v>1694</v>
      </c>
      <c r="B36" s="25" t="s">
        <v>213</v>
      </c>
      <c r="C36" s="10">
        <v>206.20747152000001</v>
      </c>
      <c r="D36" s="7" t="str">
        <f t="shared" si="8"/>
        <v>N/A</v>
      </c>
      <c r="E36" s="10">
        <v>158.31025804999999</v>
      </c>
      <c r="F36" s="7" t="str">
        <f t="shared" si="9"/>
        <v>N/A</v>
      </c>
      <c r="G36" s="10">
        <v>68.222734074000002</v>
      </c>
      <c r="H36" s="7" t="str">
        <f t="shared" si="10"/>
        <v>N/A</v>
      </c>
      <c r="I36" s="8">
        <v>-23.2</v>
      </c>
      <c r="J36" s="8">
        <v>-56.9</v>
      </c>
      <c r="K36" s="25" t="s">
        <v>734</v>
      </c>
      <c r="L36" s="85" t="str">
        <f t="shared" si="12"/>
        <v>No</v>
      </c>
    </row>
    <row r="37" spans="1:12" x14ac:dyDescent="0.25">
      <c r="A37" s="108" t="s">
        <v>1695</v>
      </c>
      <c r="B37" s="25" t="s">
        <v>213</v>
      </c>
      <c r="C37" s="10" t="s">
        <v>1747</v>
      </c>
      <c r="D37" s="7" t="str">
        <f t="shared" si="8"/>
        <v>N/A</v>
      </c>
      <c r="E37" s="10" t="s">
        <v>1747</v>
      </c>
      <c r="F37" s="7" t="str">
        <f t="shared" si="9"/>
        <v>N/A</v>
      </c>
      <c r="G37" s="10">
        <v>23621.446651999999</v>
      </c>
      <c r="H37" s="7" t="str">
        <f t="shared" si="10"/>
        <v>N/A</v>
      </c>
      <c r="I37" s="8" t="s">
        <v>1747</v>
      </c>
      <c r="J37" s="8" t="s">
        <v>1747</v>
      </c>
      <c r="K37" s="25" t="s">
        <v>734</v>
      </c>
      <c r="L37" s="85" t="str">
        <f t="shared" si="12"/>
        <v>N/A</v>
      </c>
    </row>
    <row r="38" spans="1:12" x14ac:dyDescent="0.25">
      <c r="A38" s="108" t="s">
        <v>1696</v>
      </c>
      <c r="B38" s="25" t="s">
        <v>213</v>
      </c>
      <c r="C38" s="10">
        <v>350.22222221999999</v>
      </c>
      <c r="D38" s="7" t="str">
        <f t="shared" si="8"/>
        <v>N/A</v>
      </c>
      <c r="E38" s="10">
        <v>733.4</v>
      </c>
      <c r="F38" s="7" t="str">
        <f t="shared" si="9"/>
        <v>N/A</v>
      </c>
      <c r="G38" s="10">
        <v>214</v>
      </c>
      <c r="H38" s="7" t="str">
        <f t="shared" si="10"/>
        <v>N/A</v>
      </c>
      <c r="I38" s="8">
        <v>109.4</v>
      </c>
      <c r="J38" s="8">
        <v>-70.8</v>
      </c>
      <c r="K38" s="25" t="s">
        <v>734</v>
      </c>
      <c r="L38" s="85" t="str">
        <f t="shared" si="12"/>
        <v>No</v>
      </c>
    </row>
    <row r="39" spans="1:12" x14ac:dyDescent="0.25">
      <c r="A39" s="108" t="s">
        <v>1697</v>
      </c>
      <c r="B39" s="25" t="s">
        <v>213</v>
      </c>
      <c r="C39" s="10">
        <v>146.12734897999999</v>
      </c>
      <c r="D39" s="7" t="str">
        <f t="shared" si="8"/>
        <v>N/A</v>
      </c>
      <c r="E39" s="10">
        <v>142.98188603</v>
      </c>
      <c r="F39" s="7" t="str">
        <f t="shared" si="9"/>
        <v>N/A</v>
      </c>
      <c r="G39" s="10">
        <v>66.348241529000006</v>
      </c>
      <c r="H39" s="7" t="str">
        <f t="shared" si="10"/>
        <v>N/A</v>
      </c>
      <c r="I39" s="8">
        <v>-2.15</v>
      </c>
      <c r="J39" s="8">
        <v>-53.6</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24360.342866999999</v>
      </c>
      <c r="D41" s="7" t="str">
        <f t="shared" si="8"/>
        <v>N/A</v>
      </c>
      <c r="E41" s="10">
        <v>24922.945161</v>
      </c>
      <c r="F41" s="7" t="str">
        <f t="shared" si="9"/>
        <v>N/A</v>
      </c>
      <c r="G41" s="10">
        <v>24474.429604000001</v>
      </c>
      <c r="H41" s="7" t="str">
        <f t="shared" si="10"/>
        <v>N/A</v>
      </c>
      <c r="I41" s="8">
        <v>2.31</v>
      </c>
      <c r="J41" s="8">
        <v>-1.8</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14907.577007</v>
      </c>
      <c r="D44" s="7" t="str">
        <f t="shared" si="8"/>
        <v>N/A</v>
      </c>
      <c r="E44" s="10">
        <v>15223.780487</v>
      </c>
      <c r="F44" s="7" t="str">
        <f t="shared" si="9"/>
        <v>N/A</v>
      </c>
      <c r="G44" s="10">
        <v>12516.491814000001</v>
      </c>
      <c r="H44" s="7" t="str">
        <f t="shared" si="10"/>
        <v>N/A</v>
      </c>
      <c r="I44" s="8">
        <v>2.121</v>
      </c>
      <c r="J44" s="8">
        <v>-17.8</v>
      </c>
      <c r="K44" s="25" t="s">
        <v>734</v>
      </c>
      <c r="L44" s="85" t="str">
        <f t="shared" si="12"/>
        <v>Yes</v>
      </c>
    </row>
    <row r="45" spans="1:12" ht="25" x14ac:dyDescent="0.25">
      <c r="A45" s="108" t="s">
        <v>1118</v>
      </c>
      <c r="B45" s="25" t="s">
        <v>213</v>
      </c>
      <c r="C45" s="10">
        <v>465.84327965</v>
      </c>
      <c r="D45" s="7" t="str">
        <f t="shared" si="8"/>
        <v>N/A</v>
      </c>
      <c r="E45" s="10">
        <v>436.29822517999997</v>
      </c>
      <c r="F45" s="7" t="str">
        <f t="shared" si="9"/>
        <v>N/A</v>
      </c>
      <c r="G45" s="10">
        <v>186.52556417</v>
      </c>
      <c r="H45" s="7" t="str">
        <f t="shared" si="10"/>
        <v>N/A</v>
      </c>
      <c r="I45" s="8">
        <v>-6.34</v>
      </c>
      <c r="J45" s="8">
        <v>-57.2</v>
      </c>
      <c r="K45" s="25" t="s">
        <v>734</v>
      </c>
      <c r="L45" s="85" t="str">
        <f t="shared" si="12"/>
        <v>No</v>
      </c>
    </row>
    <row r="46" spans="1:12" x14ac:dyDescent="0.25">
      <c r="A46" s="108" t="s">
        <v>1119</v>
      </c>
      <c r="B46" s="21" t="s">
        <v>213</v>
      </c>
      <c r="C46" s="26">
        <v>48266.940545999998</v>
      </c>
      <c r="D46" s="7" t="str">
        <f t="shared" si="8"/>
        <v>N/A</v>
      </c>
      <c r="E46" s="26">
        <v>49703.273459000004</v>
      </c>
      <c r="F46" s="7" t="str">
        <f t="shared" si="9"/>
        <v>N/A</v>
      </c>
      <c r="G46" s="26">
        <v>38021.752793</v>
      </c>
      <c r="H46" s="7" t="str">
        <f t="shared" si="10"/>
        <v>N/A</v>
      </c>
      <c r="I46" s="8">
        <v>2.976</v>
      </c>
      <c r="J46" s="8">
        <v>-23.5</v>
      </c>
      <c r="K46" s="25" t="s">
        <v>734</v>
      </c>
      <c r="L46" s="85" t="str">
        <f>IF(J46="Div by 0", "N/A", IF(K46="N/A","N/A", IF(J46&gt;VALUE(MID(K46,1,2)), "No", IF(J46&lt;-1*VALUE(MID(K46,1,2)), "No", "Yes"))))</f>
        <v>Yes</v>
      </c>
    </row>
    <row r="47" spans="1:12" x14ac:dyDescent="0.25">
      <c r="A47" s="139" t="s">
        <v>1120</v>
      </c>
      <c r="B47" s="21" t="s">
        <v>213</v>
      </c>
      <c r="C47" s="26">
        <v>32819.585091000001</v>
      </c>
      <c r="D47" s="7" t="str">
        <f t="shared" si="8"/>
        <v>N/A</v>
      </c>
      <c r="E47" s="26">
        <v>32844.853758999998</v>
      </c>
      <c r="F47" s="7" t="str">
        <f t="shared" si="9"/>
        <v>N/A</v>
      </c>
      <c r="G47" s="26">
        <v>30431.263354999999</v>
      </c>
      <c r="H47" s="7" t="str">
        <f t="shared" si="10"/>
        <v>N/A</v>
      </c>
      <c r="I47" s="8">
        <v>7.6999999999999999E-2</v>
      </c>
      <c r="J47" s="8">
        <v>-7.35</v>
      </c>
      <c r="K47" s="25" t="s">
        <v>734</v>
      </c>
      <c r="L47" s="85" t="str">
        <f>IF(J47="Div by 0", "N/A", IF(K47="N/A","N/A", IF(J47&gt;VALUE(MID(K47,1,2)), "No", IF(J47&lt;-1*VALUE(MID(K47,1,2)), "No", "Yes"))))</f>
        <v>Yes</v>
      </c>
    </row>
    <row r="48" spans="1:12" ht="25" x14ac:dyDescent="0.25">
      <c r="A48" s="108" t="s">
        <v>1121</v>
      </c>
      <c r="B48" s="21" t="s">
        <v>213</v>
      </c>
      <c r="C48" s="26">
        <v>52996.569210000001</v>
      </c>
      <c r="D48" s="7" t="str">
        <f t="shared" si="8"/>
        <v>N/A</v>
      </c>
      <c r="E48" s="26">
        <v>57617.289212000003</v>
      </c>
      <c r="F48" s="7" t="str">
        <f t="shared" si="9"/>
        <v>N/A</v>
      </c>
      <c r="G48" s="26">
        <v>36535.780522000001</v>
      </c>
      <c r="H48" s="7" t="str">
        <f t="shared" si="10"/>
        <v>N/A</v>
      </c>
      <c r="I48" s="8">
        <v>8.7189999999999994</v>
      </c>
      <c r="J48" s="8">
        <v>-36.6</v>
      </c>
      <c r="K48" s="25" t="s">
        <v>734</v>
      </c>
      <c r="L48" s="85" t="str">
        <f>IF(J48="Div by 0", "N/A", IF(K48="N/A","N/A", IF(J48&gt;VALUE(MID(K48,1,2)), "No", IF(J48&lt;-1*VALUE(MID(K48,1,2)), "No", "Yes"))))</f>
        <v>No</v>
      </c>
    </row>
    <row r="49" spans="1:12" x14ac:dyDescent="0.25">
      <c r="A49" s="130" t="s">
        <v>1122</v>
      </c>
      <c r="B49" s="21" t="s">
        <v>213</v>
      </c>
      <c r="C49" s="26">
        <v>31980.123012</v>
      </c>
      <c r="D49" s="7" t="str">
        <f t="shared" si="8"/>
        <v>N/A</v>
      </c>
      <c r="E49" s="26">
        <v>32022.238429000001</v>
      </c>
      <c r="F49" s="7" t="str">
        <f t="shared" si="9"/>
        <v>N/A</v>
      </c>
      <c r="G49" s="26">
        <v>29848.058775000001</v>
      </c>
      <c r="H49" s="7" t="str">
        <f t="shared" si="10"/>
        <v>N/A</v>
      </c>
      <c r="I49" s="8">
        <v>0.13170000000000001</v>
      </c>
      <c r="J49" s="8">
        <v>-6.79</v>
      </c>
      <c r="K49" s="25" t="s">
        <v>734</v>
      </c>
      <c r="L49" s="85" t="str">
        <f t="shared" ref="L49:L59" si="13">IF(J49="Div by 0", "N/A", IF(K49="N/A","N/A", IF(J49&gt;VALUE(MID(K49,1,2)), "No", IF(J49&lt;-1*VALUE(MID(K49,1,2)), "No", "Yes"))))</f>
        <v>Yes</v>
      </c>
    </row>
    <row r="50" spans="1:12" ht="25" x14ac:dyDescent="0.25">
      <c r="A50" s="108" t="s">
        <v>1123</v>
      </c>
      <c r="B50" s="21" t="s">
        <v>213</v>
      </c>
      <c r="C50" s="26">
        <v>18865.342875999999</v>
      </c>
      <c r="D50" s="7" t="str">
        <f t="shared" si="8"/>
        <v>N/A</v>
      </c>
      <c r="E50" s="26">
        <v>18967.121856999998</v>
      </c>
      <c r="F50" s="7" t="str">
        <f t="shared" si="9"/>
        <v>N/A</v>
      </c>
      <c r="G50" s="26">
        <v>16737.893243999999</v>
      </c>
      <c r="H50" s="7" t="str">
        <f t="shared" si="10"/>
        <v>N/A</v>
      </c>
      <c r="I50" s="8">
        <v>0.53949999999999998</v>
      </c>
      <c r="J50" s="8">
        <v>-11.8</v>
      </c>
      <c r="K50" s="25" t="s">
        <v>734</v>
      </c>
      <c r="L50" s="85" t="str">
        <f t="shared" si="13"/>
        <v>Yes</v>
      </c>
    </row>
    <row r="51" spans="1:12" x14ac:dyDescent="0.25">
      <c r="A51" s="108" t="s">
        <v>1124</v>
      </c>
      <c r="B51" s="21" t="s">
        <v>213</v>
      </c>
      <c r="C51" s="26">
        <v>15480.586207</v>
      </c>
      <c r="D51" s="7" t="str">
        <f t="shared" ref="D51:D82" si="14">IF($B51="N/A","N/A",IF(C51&gt;10,"No",IF(C51&lt;-10,"No","Yes")))</f>
        <v>N/A</v>
      </c>
      <c r="E51" s="26">
        <v>13897.040816000001</v>
      </c>
      <c r="F51" s="7" t="str">
        <f t="shared" ref="F51:F82" si="15">IF($B51="N/A","N/A",IF(E51&gt;10,"No",IF(E51&lt;-10,"No","Yes")))</f>
        <v>N/A</v>
      </c>
      <c r="G51" s="26">
        <v>13101.736842</v>
      </c>
      <c r="H51" s="7" t="str">
        <f t="shared" ref="H51:H82" si="16">IF($B51="N/A","N/A",IF(G51&gt;10,"No",IF(G51&lt;-10,"No","Yes")))</f>
        <v>N/A</v>
      </c>
      <c r="I51" s="8">
        <v>-10.199999999999999</v>
      </c>
      <c r="J51" s="8">
        <v>-5.72</v>
      </c>
      <c r="K51" s="25" t="s">
        <v>734</v>
      </c>
      <c r="L51" s="85" t="str">
        <f t="shared" si="13"/>
        <v>Yes</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v>17874.8</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65810.514970000004</v>
      </c>
      <c r="D55" s="7" t="str">
        <f t="shared" si="14"/>
        <v>N/A</v>
      </c>
      <c r="E55" s="26">
        <v>66578.286036000005</v>
      </c>
      <c r="F55" s="7" t="str">
        <f t="shared" si="15"/>
        <v>N/A</v>
      </c>
      <c r="G55" s="26">
        <v>65447.967190000003</v>
      </c>
      <c r="H55" s="7" t="str">
        <f t="shared" si="16"/>
        <v>N/A</v>
      </c>
      <c r="I55" s="8">
        <v>1.167</v>
      </c>
      <c r="J55" s="8">
        <v>-1.7</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v>10368</v>
      </c>
      <c r="H56" s="7" t="str">
        <f t="shared" si="16"/>
        <v>N/A</v>
      </c>
      <c r="I56" s="8" t="s">
        <v>1747</v>
      </c>
      <c r="J56" s="8" t="s">
        <v>1747</v>
      </c>
      <c r="K56" s="25" t="s">
        <v>734</v>
      </c>
      <c r="L56" s="85" t="str">
        <f t="shared" si="13"/>
        <v>N/A</v>
      </c>
    </row>
    <row r="57" spans="1:12" ht="25" x14ac:dyDescent="0.25">
      <c r="A57" s="108" t="s">
        <v>1130</v>
      </c>
      <c r="B57" s="21" t="s">
        <v>213</v>
      </c>
      <c r="C57" s="26">
        <v>143020.75943000001</v>
      </c>
      <c r="D57" s="7" t="str">
        <f t="shared" si="14"/>
        <v>N/A</v>
      </c>
      <c r="E57" s="26">
        <v>135850.44443999999</v>
      </c>
      <c r="F57" s="7" t="str">
        <f t="shared" si="15"/>
        <v>N/A</v>
      </c>
      <c r="G57" s="26">
        <v>190067.71838999999</v>
      </c>
      <c r="H57" s="7" t="str">
        <f t="shared" si="16"/>
        <v>N/A</v>
      </c>
      <c r="I57" s="8">
        <v>-5.01</v>
      </c>
      <c r="J57" s="8">
        <v>39.909999999999997</v>
      </c>
      <c r="K57" s="25" t="s">
        <v>734</v>
      </c>
      <c r="L57" s="85" t="str">
        <f t="shared" si="13"/>
        <v>No</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1072946557</v>
      </c>
      <c r="D60" s="7" t="str">
        <f t="shared" si="14"/>
        <v>N/A</v>
      </c>
      <c r="E60" s="26">
        <v>1144991836</v>
      </c>
      <c r="F60" s="7" t="str">
        <f t="shared" si="15"/>
        <v>N/A</v>
      </c>
      <c r="G60" s="26">
        <v>1277311378</v>
      </c>
      <c r="H60" s="7" t="str">
        <f t="shared" si="16"/>
        <v>N/A</v>
      </c>
      <c r="I60" s="8">
        <v>6.7149999999999999</v>
      </c>
      <c r="J60" s="8">
        <v>11.56</v>
      </c>
      <c r="K60" s="25" t="s">
        <v>734</v>
      </c>
      <c r="L60" s="85" t="str">
        <f t="shared" ref="L60:L70" si="17">IF(J60="Div by 0", "N/A", IF(K60="N/A","N/A", IF(J60&gt;VALUE(MID(K60,1,2)), "No", IF(J60&lt;-1*VALUE(MID(K60,1,2)), "No", "Yes"))))</f>
        <v>Yes</v>
      </c>
    </row>
    <row r="61" spans="1:12" ht="25" x14ac:dyDescent="0.25">
      <c r="A61" s="108" t="s">
        <v>1133</v>
      </c>
      <c r="B61" s="21" t="s">
        <v>213</v>
      </c>
      <c r="C61" s="26">
        <v>401304060</v>
      </c>
      <c r="D61" s="7" t="str">
        <f t="shared" si="14"/>
        <v>N/A</v>
      </c>
      <c r="E61" s="26">
        <v>434678992</v>
      </c>
      <c r="F61" s="7" t="str">
        <f t="shared" si="15"/>
        <v>N/A</v>
      </c>
      <c r="G61" s="26">
        <v>496795774</v>
      </c>
      <c r="H61" s="7" t="str">
        <f t="shared" si="16"/>
        <v>N/A</v>
      </c>
      <c r="I61" s="8">
        <v>8.3170000000000002</v>
      </c>
      <c r="J61" s="8">
        <v>14.29</v>
      </c>
      <c r="K61" s="25" t="s">
        <v>734</v>
      </c>
      <c r="L61" s="85" t="str">
        <f t="shared" si="17"/>
        <v>Yes</v>
      </c>
    </row>
    <row r="62" spans="1:12" x14ac:dyDescent="0.25">
      <c r="A62" s="108" t="s">
        <v>1134</v>
      </c>
      <c r="B62" s="21" t="s">
        <v>213</v>
      </c>
      <c r="C62" s="26">
        <v>676858</v>
      </c>
      <c r="D62" s="7" t="str">
        <f t="shared" si="14"/>
        <v>N/A</v>
      </c>
      <c r="E62" s="26">
        <v>574041</v>
      </c>
      <c r="F62" s="7" t="str">
        <f t="shared" si="15"/>
        <v>N/A</v>
      </c>
      <c r="G62" s="26">
        <v>798758</v>
      </c>
      <c r="H62" s="7" t="str">
        <f t="shared" si="16"/>
        <v>N/A</v>
      </c>
      <c r="I62" s="8">
        <v>-15.2</v>
      </c>
      <c r="J62" s="8">
        <v>39.15</v>
      </c>
      <c r="K62" s="25" t="s">
        <v>734</v>
      </c>
      <c r="L62" s="85" t="str">
        <f t="shared" si="17"/>
        <v>No</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22582</v>
      </c>
      <c r="D65" s="7" t="str">
        <f t="shared" si="14"/>
        <v>N/A</v>
      </c>
      <c r="E65" s="26">
        <v>0</v>
      </c>
      <c r="F65" s="7" t="str">
        <f t="shared" si="15"/>
        <v>N/A</v>
      </c>
      <c r="G65" s="26">
        <v>0</v>
      </c>
      <c r="H65" s="7" t="str">
        <f t="shared" si="16"/>
        <v>N/A</v>
      </c>
      <c r="I65" s="8">
        <v>-100</v>
      </c>
      <c r="J65" s="8" t="s">
        <v>1747</v>
      </c>
      <c r="K65" s="25" t="s">
        <v>734</v>
      </c>
      <c r="L65" s="85" t="str">
        <f t="shared" si="17"/>
        <v>N/A</v>
      </c>
    </row>
    <row r="66" spans="1:12" ht="25" x14ac:dyDescent="0.25">
      <c r="A66" s="108" t="s">
        <v>1138</v>
      </c>
      <c r="B66" s="21" t="s">
        <v>213</v>
      </c>
      <c r="C66" s="26">
        <v>630481757</v>
      </c>
      <c r="D66" s="7" t="str">
        <f t="shared" si="14"/>
        <v>N/A</v>
      </c>
      <c r="E66" s="26">
        <v>670376670</v>
      </c>
      <c r="F66" s="7" t="str">
        <f t="shared" si="15"/>
        <v>N/A</v>
      </c>
      <c r="G66" s="26">
        <v>721055231</v>
      </c>
      <c r="H66" s="7" t="str">
        <f t="shared" si="16"/>
        <v>N/A</v>
      </c>
      <c r="I66" s="8">
        <v>6.3280000000000003</v>
      </c>
      <c r="J66" s="8">
        <v>7.56</v>
      </c>
      <c r="K66" s="25" t="s">
        <v>734</v>
      </c>
      <c r="L66" s="85" t="str">
        <f t="shared" si="17"/>
        <v>Yes</v>
      </c>
    </row>
    <row r="67" spans="1:12" ht="25" x14ac:dyDescent="0.25">
      <c r="A67" s="108" t="s">
        <v>1139</v>
      </c>
      <c r="B67" s="21" t="s">
        <v>213</v>
      </c>
      <c r="C67" s="26">
        <v>0</v>
      </c>
      <c r="D67" s="7" t="str">
        <f t="shared" si="14"/>
        <v>N/A</v>
      </c>
      <c r="E67" s="26">
        <v>0</v>
      </c>
      <c r="F67" s="7" t="str">
        <f t="shared" si="15"/>
        <v>N/A</v>
      </c>
      <c r="G67" s="26">
        <v>14066</v>
      </c>
      <c r="H67" s="7" t="str">
        <f t="shared" si="16"/>
        <v>N/A</v>
      </c>
      <c r="I67" s="8" t="s">
        <v>1747</v>
      </c>
      <c r="J67" s="8" t="s">
        <v>1747</v>
      </c>
      <c r="K67" s="25" t="s">
        <v>734</v>
      </c>
      <c r="L67" s="85" t="str">
        <f t="shared" si="17"/>
        <v>N/A</v>
      </c>
    </row>
    <row r="68" spans="1:12" ht="25" x14ac:dyDescent="0.25">
      <c r="A68" s="108" t="s">
        <v>1140</v>
      </c>
      <c r="B68" s="21" t="s">
        <v>213</v>
      </c>
      <c r="C68" s="26">
        <v>40461300</v>
      </c>
      <c r="D68" s="7" t="str">
        <f t="shared" si="14"/>
        <v>N/A</v>
      </c>
      <c r="E68" s="26">
        <v>39362133</v>
      </c>
      <c r="F68" s="7" t="str">
        <f t="shared" si="15"/>
        <v>N/A</v>
      </c>
      <c r="G68" s="26">
        <v>58647549</v>
      </c>
      <c r="H68" s="7" t="str">
        <f t="shared" si="16"/>
        <v>N/A</v>
      </c>
      <c r="I68" s="8">
        <v>-2.72</v>
      </c>
      <c r="J68" s="8">
        <v>48.99</v>
      </c>
      <c r="K68" s="25" t="s">
        <v>734</v>
      </c>
      <c r="L68" s="85" t="str">
        <f t="shared" si="17"/>
        <v>No</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26130.551058000001</v>
      </c>
      <c r="D71" s="7" t="str">
        <f t="shared" si="14"/>
        <v>N/A</v>
      </c>
      <c r="E71" s="26">
        <v>25940.593035999998</v>
      </c>
      <c r="F71" s="7" t="str">
        <f t="shared" si="15"/>
        <v>N/A</v>
      </c>
      <c r="G71" s="26">
        <v>26956.596699000002</v>
      </c>
      <c r="H71" s="7" t="str">
        <f t="shared" si="16"/>
        <v>N/A</v>
      </c>
      <c r="I71" s="8">
        <v>-0.72699999999999998</v>
      </c>
      <c r="J71" s="8">
        <v>3.9169999999999998</v>
      </c>
      <c r="K71" s="25" t="s">
        <v>734</v>
      </c>
      <c r="L71" s="85" t="str">
        <f t="shared" ref="L71:L81" si="18">IF(J71="Div by 0", "N/A", IF(K71="N/A","N/A", IF(J71&gt;VALUE(MID(K71,1,2)), "No", IF(J71&lt;-1*VALUE(MID(K71,1,2)), "No", "Yes"))))</f>
        <v>Yes</v>
      </c>
    </row>
    <row r="72" spans="1:12" ht="25" x14ac:dyDescent="0.25">
      <c r="A72" s="108" t="s">
        <v>1144</v>
      </c>
      <c r="B72" s="21" t="s">
        <v>213</v>
      </c>
      <c r="C72" s="26">
        <v>13281.617077999999</v>
      </c>
      <c r="D72" s="7" t="str">
        <f t="shared" si="14"/>
        <v>N/A</v>
      </c>
      <c r="E72" s="26">
        <v>13345.583248999999</v>
      </c>
      <c r="F72" s="7" t="str">
        <f t="shared" si="15"/>
        <v>N/A</v>
      </c>
      <c r="G72" s="26">
        <v>14019.521785999999</v>
      </c>
      <c r="H72" s="7" t="str">
        <f t="shared" si="16"/>
        <v>N/A</v>
      </c>
      <c r="I72" s="8">
        <v>0.48159999999999997</v>
      </c>
      <c r="J72" s="8">
        <v>5.05</v>
      </c>
      <c r="K72" s="25" t="s">
        <v>734</v>
      </c>
      <c r="L72" s="85" t="str">
        <f t="shared" si="18"/>
        <v>Yes</v>
      </c>
    </row>
    <row r="73" spans="1:12" ht="25" x14ac:dyDescent="0.25">
      <c r="A73" s="108" t="s">
        <v>1145</v>
      </c>
      <c r="B73" s="21" t="s">
        <v>213</v>
      </c>
      <c r="C73" s="26">
        <v>11669.965517000001</v>
      </c>
      <c r="D73" s="7" t="str">
        <f t="shared" si="14"/>
        <v>N/A</v>
      </c>
      <c r="E73" s="26">
        <v>11715.122449</v>
      </c>
      <c r="F73" s="7" t="str">
        <f t="shared" si="15"/>
        <v>N/A</v>
      </c>
      <c r="G73" s="26">
        <v>10509.973684000001</v>
      </c>
      <c r="H73" s="7" t="str">
        <f t="shared" si="16"/>
        <v>N/A</v>
      </c>
      <c r="I73" s="8">
        <v>0.38700000000000001</v>
      </c>
      <c r="J73" s="8">
        <v>-10.3</v>
      </c>
      <c r="K73" s="25" t="s">
        <v>734</v>
      </c>
      <c r="L73" s="85" t="str">
        <f t="shared" si="18"/>
        <v>Yes</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v>2258.1999999999998</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60892.578423999999</v>
      </c>
      <c r="D77" s="7" t="str">
        <f t="shared" si="14"/>
        <v>N/A</v>
      </c>
      <c r="E77" s="26">
        <v>60318.217562999998</v>
      </c>
      <c r="F77" s="7" t="str">
        <f t="shared" si="15"/>
        <v>N/A</v>
      </c>
      <c r="G77" s="26">
        <v>62586.167086000001</v>
      </c>
      <c r="H77" s="7" t="str">
        <f t="shared" si="16"/>
        <v>N/A</v>
      </c>
      <c r="I77" s="8">
        <v>-0.94299999999999995</v>
      </c>
      <c r="J77" s="8">
        <v>3.76</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v>4688.6666667</v>
      </c>
      <c r="H78" s="7" t="str">
        <f t="shared" si="16"/>
        <v>N/A</v>
      </c>
      <c r="I78" s="8" t="s">
        <v>1747</v>
      </c>
      <c r="J78" s="8" t="s">
        <v>1747</v>
      </c>
      <c r="K78" s="25" t="s">
        <v>734</v>
      </c>
      <c r="L78" s="85" t="str">
        <f t="shared" si="18"/>
        <v>N/A</v>
      </c>
    </row>
    <row r="79" spans="1:12" ht="25" x14ac:dyDescent="0.25">
      <c r="A79" s="108" t="s">
        <v>1151</v>
      </c>
      <c r="B79" s="21" t="s">
        <v>213</v>
      </c>
      <c r="C79" s="26">
        <v>95427.594339999996</v>
      </c>
      <c r="D79" s="7" t="str">
        <f t="shared" si="14"/>
        <v>N/A</v>
      </c>
      <c r="E79" s="26">
        <v>97190.451851999998</v>
      </c>
      <c r="F79" s="7" t="str">
        <f t="shared" si="15"/>
        <v>N/A</v>
      </c>
      <c r="G79" s="26">
        <v>168527.43966</v>
      </c>
      <c r="H79" s="7" t="str">
        <f t="shared" si="16"/>
        <v>N/A</v>
      </c>
      <c r="I79" s="8">
        <v>1.847</v>
      </c>
      <c r="J79" s="8">
        <v>73.400000000000006</v>
      </c>
      <c r="K79" s="25" t="s">
        <v>734</v>
      </c>
      <c r="L79" s="85" t="str">
        <f t="shared" si="18"/>
        <v>No</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1073204244</v>
      </c>
      <c r="D82" s="7" t="str">
        <f t="shared" si="14"/>
        <v>N/A</v>
      </c>
      <c r="E82" s="26">
        <v>1145362151</v>
      </c>
      <c r="F82" s="7" t="str">
        <f t="shared" si="15"/>
        <v>N/A</v>
      </c>
      <c r="G82" s="26">
        <v>1174919627</v>
      </c>
      <c r="H82" s="7" t="str">
        <f t="shared" si="16"/>
        <v>N/A</v>
      </c>
      <c r="I82" s="8">
        <v>6.7240000000000002</v>
      </c>
      <c r="J82" s="8">
        <v>2.581</v>
      </c>
      <c r="K82" s="25" t="s">
        <v>734</v>
      </c>
      <c r="L82" s="85" t="str">
        <f t="shared" ref="L82:L138" si="19">IF(J82="Div by 0", "N/A", IF(K82="N/A","N/A", IF(J82&gt;VALUE(MID(K82,1,2)), "No", IF(J82&lt;-1*VALUE(MID(K82,1,2)), "No", "Yes"))))</f>
        <v>Yes</v>
      </c>
    </row>
    <row r="83" spans="1:12" x14ac:dyDescent="0.25">
      <c r="A83" s="108" t="s">
        <v>363</v>
      </c>
      <c r="B83" s="21" t="s">
        <v>213</v>
      </c>
      <c r="C83" s="22">
        <v>40819</v>
      </c>
      <c r="D83" s="7" t="str">
        <f t="shared" ref="D83:D114" si="20">IF($B83="N/A","N/A",IF(C83&gt;10,"No",IF(C83&lt;-10,"No","Yes")))</f>
        <v>N/A</v>
      </c>
      <c r="E83" s="22">
        <v>43908</v>
      </c>
      <c r="F83" s="7" t="str">
        <f t="shared" ref="F83:F114" si="21">IF($B83="N/A","N/A",IF(E83&gt;10,"No",IF(E83&lt;-10,"No","Yes")))</f>
        <v>N/A</v>
      </c>
      <c r="G83" s="22">
        <v>46226</v>
      </c>
      <c r="H83" s="7" t="str">
        <f t="shared" ref="H83:H114" si="22">IF($B83="N/A","N/A",IF(G83&gt;10,"No",IF(G83&lt;-10,"No","Yes")))</f>
        <v>N/A</v>
      </c>
      <c r="I83" s="8">
        <v>7.5679999999999996</v>
      </c>
      <c r="J83" s="8">
        <v>5.2789999999999999</v>
      </c>
      <c r="K83" s="25" t="s">
        <v>734</v>
      </c>
      <c r="L83" s="85" t="str">
        <f t="shared" si="19"/>
        <v>Yes</v>
      </c>
    </row>
    <row r="84" spans="1:12" x14ac:dyDescent="0.25">
      <c r="A84" s="108" t="s">
        <v>358</v>
      </c>
      <c r="B84" s="21" t="s">
        <v>213</v>
      </c>
      <c r="C84" s="26">
        <v>26291.781866000001</v>
      </c>
      <c r="D84" s="7" t="str">
        <f t="shared" si="20"/>
        <v>N/A</v>
      </c>
      <c r="E84" s="26">
        <v>26085.500387</v>
      </c>
      <c r="F84" s="7" t="str">
        <f t="shared" si="21"/>
        <v>N/A</v>
      </c>
      <c r="G84" s="26">
        <v>25416.856898999999</v>
      </c>
      <c r="H84" s="7" t="str">
        <f t="shared" si="22"/>
        <v>N/A</v>
      </c>
      <c r="I84" s="8">
        <v>-0.78500000000000003</v>
      </c>
      <c r="J84" s="8">
        <v>-2.56</v>
      </c>
      <c r="K84" s="25" t="s">
        <v>734</v>
      </c>
      <c r="L84" s="85" t="str">
        <f t="shared" si="19"/>
        <v>Yes</v>
      </c>
    </row>
    <row r="85" spans="1:12" ht="25" x14ac:dyDescent="0.25">
      <c r="A85" s="108" t="s">
        <v>1154</v>
      </c>
      <c r="B85" s="21" t="s">
        <v>213</v>
      </c>
      <c r="C85" s="26">
        <v>40261949</v>
      </c>
      <c r="D85" s="7" t="str">
        <f t="shared" si="20"/>
        <v>N/A</v>
      </c>
      <c r="E85" s="26">
        <v>42677172</v>
      </c>
      <c r="F85" s="7" t="str">
        <f t="shared" si="21"/>
        <v>N/A</v>
      </c>
      <c r="G85" s="26">
        <v>44968322</v>
      </c>
      <c r="H85" s="7" t="str">
        <f t="shared" si="22"/>
        <v>N/A</v>
      </c>
      <c r="I85" s="8">
        <v>5.9989999999999997</v>
      </c>
      <c r="J85" s="8">
        <v>5.3689999999999998</v>
      </c>
      <c r="K85" s="25" t="s">
        <v>734</v>
      </c>
      <c r="L85" s="85" t="str">
        <f t="shared" si="19"/>
        <v>Yes</v>
      </c>
    </row>
    <row r="86" spans="1:12" x14ac:dyDescent="0.25">
      <c r="A86" s="108" t="s">
        <v>724</v>
      </c>
      <c r="B86" s="21" t="s">
        <v>213</v>
      </c>
      <c r="C86" s="22">
        <v>18687</v>
      </c>
      <c r="D86" s="7" t="str">
        <f t="shared" si="20"/>
        <v>N/A</v>
      </c>
      <c r="E86" s="22">
        <v>20086</v>
      </c>
      <c r="F86" s="7" t="str">
        <f t="shared" si="21"/>
        <v>N/A</v>
      </c>
      <c r="G86" s="22">
        <v>14706</v>
      </c>
      <c r="H86" s="7" t="str">
        <f t="shared" si="22"/>
        <v>N/A</v>
      </c>
      <c r="I86" s="8">
        <v>7.4859999999999998</v>
      </c>
      <c r="J86" s="8">
        <v>-26.8</v>
      </c>
      <c r="K86" s="25" t="s">
        <v>734</v>
      </c>
      <c r="L86" s="85" t="str">
        <f t="shared" si="19"/>
        <v>Yes</v>
      </c>
    </row>
    <row r="87" spans="1:12" ht="25" x14ac:dyDescent="0.25">
      <c r="A87" s="108" t="s">
        <v>1155</v>
      </c>
      <c r="B87" s="21" t="s">
        <v>213</v>
      </c>
      <c r="C87" s="26">
        <v>2154.5432119000002</v>
      </c>
      <c r="D87" s="7" t="str">
        <f t="shared" si="20"/>
        <v>N/A</v>
      </c>
      <c r="E87" s="26">
        <v>2124.7222941</v>
      </c>
      <c r="F87" s="7" t="str">
        <f t="shared" si="21"/>
        <v>N/A</v>
      </c>
      <c r="G87" s="26">
        <v>3057.8214333999999</v>
      </c>
      <c r="H87" s="7" t="str">
        <f t="shared" si="22"/>
        <v>N/A</v>
      </c>
      <c r="I87" s="8">
        <v>-1.38</v>
      </c>
      <c r="J87" s="8">
        <v>43.92</v>
      </c>
      <c r="K87" s="25" t="s">
        <v>734</v>
      </c>
      <c r="L87" s="85" t="str">
        <f t="shared" si="19"/>
        <v>No</v>
      </c>
    </row>
    <row r="88" spans="1:12" ht="25" x14ac:dyDescent="0.25">
      <c r="A88" s="108" t="s">
        <v>1156</v>
      </c>
      <c r="B88" s="21" t="s">
        <v>213</v>
      </c>
      <c r="C88" s="26">
        <v>644682</v>
      </c>
      <c r="D88" s="7" t="str">
        <f t="shared" si="20"/>
        <v>N/A</v>
      </c>
      <c r="E88" s="26">
        <v>527021</v>
      </c>
      <c r="F88" s="7" t="str">
        <f t="shared" si="21"/>
        <v>N/A</v>
      </c>
      <c r="G88" s="26">
        <v>747256</v>
      </c>
      <c r="H88" s="7" t="str">
        <f t="shared" si="22"/>
        <v>N/A</v>
      </c>
      <c r="I88" s="8">
        <v>-18.3</v>
      </c>
      <c r="J88" s="8">
        <v>41.79</v>
      </c>
      <c r="K88" s="25" t="s">
        <v>734</v>
      </c>
      <c r="L88" s="85" t="str">
        <f t="shared" si="19"/>
        <v>No</v>
      </c>
    </row>
    <row r="89" spans="1:12" x14ac:dyDescent="0.25">
      <c r="A89" s="108" t="s">
        <v>725</v>
      </c>
      <c r="B89" s="21" t="s">
        <v>213</v>
      </c>
      <c r="C89" s="22">
        <v>55</v>
      </c>
      <c r="D89" s="7" t="str">
        <f t="shared" si="20"/>
        <v>N/A</v>
      </c>
      <c r="E89" s="22">
        <v>41</v>
      </c>
      <c r="F89" s="7" t="str">
        <f t="shared" si="21"/>
        <v>N/A</v>
      </c>
      <c r="G89" s="22">
        <v>72</v>
      </c>
      <c r="H89" s="7" t="str">
        <f t="shared" si="22"/>
        <v>N/A</v>
      </c>
      <c r="I89" s="8">
        <v>-25.5</v>
      </c>
      <c r="J89" s="8">
        <v>75.61</v>
      </c>
      <c r="K89" s="25" t="s">
        <v>734</v>
      </c>
      <c r="L89" s="85" t="str">
        <f t="shared" si="19"/>
        <v>No</v>
      </c>
    </row>
    <row r="90" spans="1:12" ht="25" x14ac:dyDescent="0.25">
      <c r="A90" s="108" t="s">
        <v>1157</v>
      </c>
      <c r="B90" s="21" t="s">
        <v>213</v>
      </c>
      <c r="C90" s="26">
        <v>11721.490909</v>
      </c>
      <c r="D90" s="7" t="str">
        <f t="shared" si="20"/>
        <v>N/A</v>
      </c>
      <c r="E90" s="26">
        <v>12854.170732</v>
      </c>
      <c r="F90" s="7" t="str">
        <f t="shared" si="21"/>
        <v>N/A</v>
      </c>
      <c r="G90" s="26">
        <v>10378.555555999999</v>
      </c>
      <c r="H90" s="7" t="str">
        <f t="shared" si="22"/>
        <v>N/A</v>
      </c>
      <c r="I90" s="8">
        <v>9.6630000000000003</v>
      </c>
      <c r="J90" s="8">
        <v>-19.3</v>
      </c>
      <c r="K90" s="25" t="s">
        <v>734</v>
      </c>
      <c r="L90" s="85" t="str">
        <f t="shared" si="19"/>
        <v>Yes</v>
      </c>
    </row>
    <row r="91" spans="1:12" ht="25" x14ac:dyDescent="0.25">
      <c r="A91" s="108" t="s">
        <v>1158</v>
      </c>
      <c r="B91" s="21" t="s">
        <v>213</v>
      </c>
      <c r="C91" s="26">
        <v>20869361</v>
      </c>
      <c r="D91" s="7" t="str">
        <f t="shared" si="20"/>
        <v>N/A</v>
      </c>
      <c r="E91" s="26">
        <v>21966462</v>
      </c>
      <c r="F91" s="7" t="str">
        <f t="shared" si="21"/>
        <v>N/A</v>
      </c>
      <c r="G91" s="26">
        <v>23044210</v>
      </c>
      <c r="H91" s="7" t="str">
        <f t="shared" si="22"/>
        <v>N/A</v>
      </c>
      <c r="I91" s="8">
        <v>5.2569999999999997</v>
      </c>
      <c r="J91" s="8">
        <v>4.9059999999999997</v>
      </c>
      <c r="K91" s="25" t="s">
        <v>734</v>
      </c>
      <c r="L91" s="85" t="str">
        <f t="shared" si="19"/>
        <v>Yes</v>
      </c>
    </row>
    <row r="92" spans="1:12" x14ac:dyDescent="0.25">
      <c r="A92" s="108" t="s">
        <v>726</v>
      </c>
      <c r="B92" s="21" t="s">
        <v>213</v>
      </c>
      <c r="C92" s="22">
        <v>1808</v>
      </c>
      <c r="D92" s="7" t="str">
        <f t="shared" si="20"/>
        <v>N/A</v>
      </c>
      <c r="E92" s="22">
        <v>1919</v>
      </c>
      <c r="F92" s="7" t="str">
        <f t="shared" si="21"/>
        <v>N/A</v>
      </c>
      <c r="G92" s="22">
        <v>1985</v>
      </c>
      <c r="H92" s="7" t="str">
        <f t="shared" si="22"/>
        <v>N/A</v>
      </c>
      <c r="I92" s="8">
        <v>6.1390000000000002</v>
      </c>
      <c r="J92" s="8">
        <v>3.4390000000000001</v>
      </c>
      <c r="K92" s="25" t="s">
        <v>734</v>
      </c>
      <c r="L92" s="85" t="str">
        <f t="shared" si="19"/>
        <v>Yes</v>
      </c>
    </row>
    <row r="93" spans="1:12" ht="25" x14ac:dyDescent="0.25">
      <c r="A93" s="108" t="s">
        <v>1159</v>
      </c>
      <c r="B93" s="21" t="s">
        <v>213</v>
      </c>
      <c r="C93" s="26">
        <v>11542.788164</v>
      </c>
      <c r="D93" s="7" t="str">
        <f t="shared" si="20"/>
        <v>N/A</v>
      </c>
      <c r="E93" s="26">
        <v>11446.827514000001</v>
      </c>
      <c r="F93" s="7" t="str">
        <f t="shared" si="21"/>
        <v>N/A</v>
      </c>
      <c r="G93" s="26">
        <v>11609.173804</v>
      </c>
      <c r="H93" s="7" t="str">
        <f t="shared" si="22"/>
        <v>N/A</v>
      </c>
      <c r="I93" s="8">
        <v>-0.83099999999999996</v>
      </c>
      <c r="J93" s="8">
        <v>1.4179999999999999</v>
      </c>
      <c r="K93" s="25" t="s">
        <v>734</v>
      </c>
      <c r="L93" s="85" t="str">
        <f t="shared" si="19"/>
        <v>Yes</v>
      </c>
    </row>
    <row r="94" spans="1:12" x14ac:dyDescent="0.25">
      <c r="A94" s="108" t="s">
        <v>1160</v>
      </c>
      <c r="B94" s="21" t="s">
        <v>213</v>
      </c>
      <c r="C94" s="26">
        <v>7784919</v>
      </c>
      <c r="D94" s="7" t="str">
        <f t="shared" si="20"/>
        <v>N/A</v>
      </c>
      <c r="E94" s="26">
        <v>8788906</v>
      </c>
      <c r="F94" s="7" t="str">
        <f t="shared" si="21"/>
        <v>N/A</v>
      </c>
      <c r="G94" s="26">
        <v>7657741</v>
      </c>
      <c r="H94" s="7" t="str">
        <f t="shared" si="22"/>
        <v>N/A</v>
      </c>
      <c r="I94" s="8">
        <v>12.9</v>
      </c>
      <c r="J94" s="8">
        <v>-12.9</v>
      </c>
      <c r="K94" s="25" t="s">
        <v>734</v>
      </c>
      <c r="L94" s="85" t="str">
        <f t="shared" si="19"/>
        <v>Yes</v>
      </c>
    </row>
    <row r="95" spans="1:12" x14ac:dyDescent="0.25">
      <c r="A95" s="108" t="s">
        <v>727</v>
      </c>
      <c r="B95" s="21" t="s">
        <v>213</v>
      </c>
      <c r="C95" s="22">
        <v>1173</v>
      </c>
      <c r="D95" s="7" t="str">
        <f t="shared" si="20"/>
        <v>N/A</v>
      </c>
      <c r="E95" s="22">
        <v>1249</v>
      </c>
      <c r="F95" s="7" t="str">
        <f t="shared" si="21"/>
        <v>N/A</v>
      </c>
      <c r="G95" s="22">
        <v>1077</v>
      </c>
      <c r="H95" s="7" t="str">
        <f t="shared" si="22"/>
        <v>N/A</v>
      </c>
      <c r="I95" s="8">
        <v>6.4790000000000001</v>
      </c>
      <c r="J95" s="8">
        <v>-13.8</v>
      </c>
      <c r="K95" s="25" t="s">
        <v>734</v>
      </c>
      <c r="L95" s="85" t="str">
        <f t="shared" si="19"/>
        <v>Yes</v>
      </c>
    </row>
    <row r="96" spans="1:12" x14ac:dyDescent="0.25">
      <c r="A96" s="108" t="s">
        <v>1161</v>
      </c>
      <c r="B96" s="21" t="s">
        <v>213</v>
      </c>
      <c r="C96" s="26">
        <v>6636.7595908000003</v>
      </c>
      <c r="D96" s="7" t="str">
        <f t="shared" si="20"/>
        <v>N/A</v>
      </c>
      <c r="E96" s="26">
        <v>7036.7542033999998</v>
      </c>
      <c r="F96" s="7" t="str">
        <f t="shared" si="21"/>
        <v>N/A</v>
      </c>
      <c r="G96" s="26">
        <v>7110.2516249</v>
      </c>
      <c r="H96" s="7" t="str">
        <f t="shared" si="22"/>
        <v>N/A</v>
      </c>
      <c r="I96" s="8">
        <v>6.0270000000000001</v>
      </c>
      <c r="J96" s="8">
        <v>1.044</v>
      </c>
      <c r="K96" s="25" t="s">
        <v>734</v>
      </c>
      <c r="L96" s="85" t="str">
        <f t="shared" si="19"/>
        <v>Yes</v>
      </c>
    </row>
    <row r="97" spans="1:12" x14ac:dyDescent="0.25">
      <c r="A97" s="108" t="s">
        <v>1162</v>
      </c>
      <c r="B97" s="21" t="s">
        <v>213</v>
      </c>
      <c r="C97" s="26">
        <v>56990878</v>
      </c>
      <c r="D97" s="7" t="str">
        <f t="shared" si="20"/>
        <v>N/A</v>
      </c>
      <c r="E97" s="26">
        <v>60071430</v>
      </c>
      <c r="F97" s="7" t="str">
        <f t="shared" si="21"/>
        <v>N/A</v>
      </c>
      <c r="G97" s="26">
        <v>107921802</v>
      </c>
      <c r="H97" s="7" t="str">
        <f t="shared" si="22"/>
        <v>N/A</v>
      </c>
      <c r="I97" s="8">
        <v>5.4050000000000002</v>
      </c>
      <c r="J97" s="8">
        <v>79.66</v>
      </c>
      <c r="K97" s="25" t="s">
        <v>734</v>
      </c>
      <c r="L97" s="85" t="str">
        <f t="shared" si="19"/>
        <v>No</v>
      </c>
    </row>
    <row r="98" spans="1:12" x14ac:dyDescent="0.25">
      <c r="A98" s="108" t="s">
        <v>517</v>
      </c>
      <c r="B98" s="21" t="s">
        <v>213</v>
      </c>
      <c r="C98" s="22">
        <v>1107</v>
      </c>
      <c r="D98" s="7" t="str">
        <f t="shared" si="20"/>
        <v>N/A</v>
      </c>
      <c r="E98" s="22">
        <v>1222</v>
      </c>
      <c r="F98" s="7" t="str">
        <f t="shared" si="21"/>
        <v>N/A</v>
      </c>
      <c r="G98" s="22">
        <v>1471</v>
      </c>
      <c r="H98" s="7" t="str">
        <f t="shared" si="22"/>
        <v>N/A</v>
      </c>
      <c r="I98" s="8">
        <v>10.39</v>
      </c>
      <c r="J98" s="8">
        <v>20.38</v>
      </c>
      <c r="K98" s="25" t="s">
        <v>734</v>
      </c>
      <c r="L98" s="85" t="str">
        <f t="shared" si="19"/>
        <v>Yes</v>
      </c>
    </row>
    <row r="99" spans="1:12" x14ac:dyDescent="0.25">
      <c r="A99" s="108" t="s">
        <v>1163</v>
      </c>
      <c r="B99" s="21" t="s">
        <v>213</v>
      </c>
      <c r="C99" s="26">
        <v>51482.274616000002</v>
      </c>
      <c r="D99" s="7" t="str">
        <f t="shared" si="20"/>
        <v>N/A</v>
      </c>
      <c r="E99" s="26">
        <v>49158.289688999997</v>
      </c>
      <c r="F99" s="7" t="str">
        <f t="shared" si="21"/>
        <v>N/A</v>
      </c>
      <c r="G99" s="26">
        <v>73366.282800999994</v>
      </c>
      <c r="H99" s="7" t="str">
        <f t="shared" si="22"/>
        <v>N/A</v>
      </c>
      <c r="I99" s="8">
        <v>-4.51</v>
      </c>
      <c r="J99" s="8">
        <v>49.24</v>
      </c>
      <c r="K99" s="25" t="s">
        <v>734</v>
      </c>
      <c r="L99" s="85" t="str">
        <f t="shared" si="19"/>
        <v>No</v>
      </c>
    </row>
    <row r="100" spans="1:12" ht="25" x14ac:dyDescent="0.25">
      <c r="A100" s="108" t="s">
        <v>1164</v>
      </c>
      <c r="B100" s="21" t="s">
        <v>213</v>
      </c>
      <c r="C100" s="26">
        <v>0</v>
      </c>
      <c r="D100" s="7" t="str">
        <f t="shared" si="20"/>
        <v>N/A</v>
      </c>
      <c r="E100" s="26">
        <v>0</v>
      </c>
      <c r="F100" s="7" t="str">
        <f t="shared" si="21"/>
        <v>N/A</v>
      </c>
      <c r="G100" s="26">
        <v>0</v>
      </c>
      <c r="H100" s="7" t="str">
        <f t="shared" si="22"/>
        <v>N/A</v>
      </c>
      <c r="I100" s="8" t="s">
        <v>1747</v>
      </c>
      <c r="J100" s="8" t="s">
        <v>1747</v>
      </c>
      <c r="K100" s="25" t="s">
        <v>734</v>
      </c>
      <c r="L100" s="85" t="str">
        <f t="shared" si="19"/>
        <v>N/A</v>
      </c>
    </row>
    <row r="101" spans="1:12" x14ac:dyDescent="0.25">
      <c r="A101" s="108" t="s">
        <v>518</v>
      </c>
      <c r="B101" s="21" t="s">
        <v>213</v>
      </c>
      <c r="C101" s="22">
        <v>0</v>
      </c>
      <c r="D101" s="7" t="str">
        <f t="shared" si="20"/>
        <v>N/A</v>
      </c>
      <c r="E101" s="22">
        <v>0</v>
      </c>
      <c r="F101" s="7" t="str">
        <f t="shared" si="21"/>
        <v>N/A</v>
      </c>
      <c r="G101" s="22">
        <v>0</v>
      </c>
      <c r="H101" s="7" t="str">
        <f t="shared" si="22"/>
        <v>N/A</v>
      </c>
      <c r="I101" s="8" t="s">
        <v>1747</v>
      </c>
      <c r="J101" s="8" t="s">
        <v>1747</v>
      </c>
      <c r="K101" s="25" t="s">
        <v>734</v>
      </c>
      <c r="L101" s="85" t="str">
        <f t="shared" si="19"/>
        <v>N/A</v>
      </c>
    </row>
    <row r="102" spans="1:12" ht="25" x14ac:dyDescent="0.25">
      <c r="A102" s="108" t="s">
        <v>1165</v>
      </c>
      <c r="B102" s="21" t="s">
        <v>213</v>
      </c>
      <c r="C102" s="26" t="s">
        <v>1747</v>
      </c>
      <c r="D102" s="7" t="str">
        <f t="shared" si="20"/>
        <v>N/A</v>
      </c>
      <c r="E102" s="26" t="s">
        <v>1747</v>
      </c>
      <c r="F102" s="7" t="str">
        <f t="shared" si="21"/>
        <v>N/A</v>
      </c>
      <c r="G102" s="26" t="s">
        <v>1747</v>
      </c>
      <c r="H102" s="7" t="str">
        <f t="shared" si="22"/>
        <v>N/A</v>
      </c>
      <c r="I102" s="8" t="s">
        <v>1747</v>
      </c>
      <c r="J102" s="8" t="s">
        <v>1747</v>
      </c>
      <c r="K102" s="25" t="s">
        <v>734</v>
      </c>
      <c r="L102" s="85" t="str">
        <f t="shared" si="19"/>
        <v>N/A</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273303022</v>
      </c>
      <c r="D106" s="7" t="str">
        <f t="shared" si="20"/>
        <v>N/A</v>
      </c>
      <c r="E106" s="26">
        <v>293616029</v>
      </c>
      <c r="F106" s="7" t="str">
        <f t="shared" si="21"/>
        <v>N/A</v>
      </c>
      <c r="G106" s="26">
        <v>298588692</v>
      </c>
      <c r="H106" s="7" t="str">
        <f t="shared" si="22"/>
        <v>N/A</v>
      </c>
      <c r="I106" s="8">
        <v>7.4320000000000004</v>
      </c>
      <c r="J106" s="8">
        <v>1.694</v>
      </c>
      <c r="K106" s="25" t="s">
        <v>734</v>
      </c>
      <c r="L106" s="85" t="str">
        <f t="shared" si="19"/>
        <v>Yes</v>
      </c>
    </row>
    <row r="107" spans="1:12" x14ac:dyDescent="0.25">
      <c r="A107" s="108" t="s">
        <v>520</v>
      </c>
      <c r="B107" s="21" t="s">
        <v>213</v>
      </c>
      <c r="C107" s="22">
        <v>29754</v>
      </c>
      <c r="D107" s="7" t="str">
        <f t="shared" si="20"/>
        <v>N/A</v>
      </c>
      <c r="E107" s="22">
        <v>32117</v>
      </c>
      <c r="F107" s="7" t="str">
        <f t="shared" si="21"/>
        <v>N/A</v>
      </c>
      <c r="G107" s="22">
        <v>34398</v>
      </c>
      <c r="H107" s="7" t="str">
        <f t="shared" si="22"/>
        <v>N/A</v>
      </c>
      <c r="I107" s="8">
        <v>7.9420000000000002</v>
      </c>
      <c r="J107" s="8">
        <v>7.1020000000000003</v>
      </c>
      <c r="K107" s="25" t="s">
        <v>734</v>
      </c>
      <c r="L107" s="85" t="str">
        <f t="shared" si="19"/>
        <v>Yes</v>
      </c>
    </row>
    <row r="108" spans="1:12" ht="25" x14ac:dyDescent="0.25">
      <c r="A108" s="108" t="s">
        <v>1169</v>
      </c>
      <c r="B108" s="21" t="s">
        <v>213</v>
      </c>
      <c r="C108" s="26">
        <v>9185.4211871000007</v>
      </c>
      <c r="D108" s="7" t="str">
        <f t="shared" si="20"/>
        <v>N/A</v>
      </c>
      <c r="E108" s="26">
        <v>9142.0751937999994</v>
      </c>
      <c r="F108" s="7" t="str">
        <f t="shared" si="21"/>
        <v>N/A</v>
      </c>
      <c r="G108" s="26">
        <v>8680.4085121000007</v>
      </c>
      <c r="H108" s="7" t="str">
        <f t="shared" si="22"/>
        <v>N/A</v>
      </c>
      <c r="I108" s="8">
        <v>-0.47199999999999998</v>
      </c>
      <c r="J108" s="8">
        <v>-5.05</v>
      </c>
      <c r="K108" s="25" t="s">
        <v>734</v>
      </c>
      <c r="L108" s="85" t="str">
        <f t="shared" si="19"/>
        <v>Yes</v>
      </c>
    </row>
    <row r="109" spans="1:12" ht="25" x14ac:dyDescent="0.25">
      <c r="A109" s="108" t="s">
        <v>1170</v>
      </c>
      <c r="B109" s="21" t="s">
        <v>213</v>
      </c>
      <c r="C109" s="26">
        <v>46165186</v>
      </c>
      <c r="D109" s="7" t="str">
        <f t="shared" si="20"/>
        <v>N/A</v>
      </c>
      <c r="E109" s="26">
        <v>46881922</v>
      </c>
      <c r="F109" s="7" t="str">
        <f t="shared" si="21"/>
        <v>N/A</v>
      </c>
      <c r="G109" s="26">
        <v>45532805</v>
      </c>
      <c r="H109" s="7" t="str">
        <f t="shared" si="22"/>
        <v>N/A</v>
      </c>
      <c r="I109" s="8">
        <v>1.5529999999999999</v>
      </c>
      <c r="J109" s="8">
        <v>-2.88</v>
      </c>
      <c r="K109" s="25" t="s">
        <v>734</v>
      </c>
      <c r="L109" s="85" t="str">
        <f t="shared" si="19"/>
        <v>Yes</v>
      </c>
    </row>
    <row r="110" spans="1:12" x14ac:dyDescent="0.25">
      <c r="A110" s="108" t="s">
        <v>521</v>
      </c>
      <c r="B110" s="21" t="s">
        <v>213</v>
      </c>
      <c r="C110" s="22">
        <v>13321</v>
      </c>
      <c r="D110" s="7" t="str">
        <f t="shared" si="20"/>
        <v>N/A</v>
      </c>
      <c r="E110" s="22">
        <v>13929</v>
      </c>
      <c r="F110" s="7" t="str">
        <f t="shared" si="21"/>
        <v>N/A</v>
      </c>
      <c r="G110" s="22">
        <v>14410</v>
      </c>
      <c r="H110" s="7" t="str">
        <f t="shared" si="22"/>
        <v>N/A</v>
      </c>
      <c r="I110" s="8">
        <v>4.5640000000000001</v>
      </c>
      <c r="J110" s="8">
        <v>3.4529999999999998</v>
      </c>
      <c r="K110" s="25" t="s">
        <v>734</v>
      </c>
      <c r="L110" s="85" t="str">
        <f t="shared" si="19"/>
        <v>Yes</v>
      </c>
    </row>
    <row r="111" spans="1:12" ht="25" x14ac:dyDescent="0.25">
      <c r="A111" s="108" t="s">
        <v>1171</v>
      </c>
      <c r="B111" s="21" t="s">
        <v>213</v>
      </c>
      <c r="C111" s="26">
        <v>3465.5946250000002</v>
      </c>
      <c r="D111" s="7" t="str">
        <f t="shared" si="20"/>
        <v>N/A</v>
      </c>
      <c r="E111" s="26">
        <v>3365.7780170999999</v>
      </c>
      <c r="F111" s="7" t="str">
        <f t="shared" si="21"/>
        <v>N/A</v>
      </c>
      <c r="G111" s="26">
        <v>3159.8060375</v>
      </c>
      <c r="H111" s="7" t="str">
        <f t="shared" si="22"/>
        <v>N/A</v>
      </c>
      <c r="I111" s="8">
        <v>-2.88</v>
      </c>
      <c r="J111" s="8">
        <v>-6.12</v>
      </c>
      <c r="K111" s="25" t="s">
        <v>734</v>
      </c>
      <c r="L111" s="85" t="str">
        <f t="shared" si="19"/>
        <v>Yes</v>
      </c>
    </row>
    <row r="112" spans="1:12" ht="25" x14ac:dyDescent="0.25">
      <c r="A112" s="108" t="s">
        <v>1172</v>
      </c>
      <c r="B112" s="21" t="s">
        <v>213</v>
      </c>
      <c r="C112" s="26">
        <v>20787571</v>
      </c>
      <c r="D112" s="7" t="str">
        <f t="shared" si="20"/>
        <v>N/A</v>
      </c>
      <c r="E112" s="26">
        <v>28254555</v>
      </c>
      <c r="F112" s="7" t="str">
        <f t="shared" si="21"/>
        <v>N/A</v>
      </c>
      <c r="G112" s="26">
        <v>3719474</v>
      </c>
      <c r="H112" s="7" t="str">
        <f t="shared" si="22"/>
        <v>N/A</v>
      </c>
      <c r="I112" s="8">
        <v>35.92</v>
      </c>
      <c r="J112" s="8">
        <v>-86.8</v>
      </c>
      <c r="K112" s="25" t="s">
        <v>734</v>
      </c>
      <c r="L112" s="85" t="str">
        <f t="shared" si="19"/>
        <v>No</v>
      </c>
    </row>
    <row r="113" spans="1:12" x14ac:dyDescent="0.25">
      <c r="A113" s="108" t="s">
        <v>522</v>
      </c>
      <c r="B113" s="21" t="s">
        <v>213</v>
      </c>
      <c r="C113" s="22">
        <v>3619</v>
      </c>
      <c r="D113" s="7" t="str">
        <f t="shared" si="20"/>
        <v>N/A</v>
      </c>
      <c r="E113" s="22">
        <v>3875</v>
      </c>
      <c r="F113" s="7" t="str">
        <f t="shared" si="21"/>
        <v>N/A</v>
      </c>
      <c r="G113" s="22">
        <v>840</v>
      </c>
      <c r="H113" s="7" t="str">
        <f t="shared" si="22"/>
        <v>N/A</v>
      </c>
      <c r="I113" s="8">
        <v>7.0739999999999998</v>
      </c>
      <c r="J113" s="8">
        <v>-78.3</v>
      </c>
      <c r="K113" s="25" t="s">
        <v>734</v>
      </c>
      <c r="L113" s="85" t="str">
        <f t="shared" si="19"/>
        <v>No</v>
      </c>
    </row>
    <row r="114" spans="1:12" ht="25" x14ac:dyDescent="0.25">
      <c r="A114" s="108" t="s">
        <v>1173</v>
      </c>
      <c r="B114" s="21" t="s">
        <v>213</v>
      </c>
      <c r="C114" s="26">
        <v>5744.0096712000004</v>
      </c>
      <c r="D114" s="7" t="str">
        <f t="shared" si="20"/>
        <v>N/A</v>
      </c>
      <c r="E114" s="26">
        <v>7291.4980644999996</v>
      </c>
      <c r="F114" s="7" t="str">
        <f t="shared" si="21"/>
        <v>N/A</v>
      </c>
      <c r="G114" s="26">
        <v>4427.9452381000001</v>
      </c>
      <c r="H114" s="7" t="str">
        <f t="shared" si="22"/>
        <v>N/A</v>
      </c>
      <c r="I114" s="8">
        <v>26.94</v>
      </c>
      <c r="J114" s="8">
        <v>-39.299999999999997</v>
      </c>
      <c r="K114" s="25" t="s">
        <v>734</v>
      </c>
      <c r="L114" s="85" t="str">
        <f t="shared" si="19"/>
        <v>No</v>
      </c>
    </row>
    <row r="115" spans="1:12" ht="25" x14ac:dyDescent="0.25">
      <c r="A115" s="108" t="s">
        <v>1174</v>
      </c>
      <c r="B115" s="21" t="s">
        <v>213</v>
      </c>
      <c r="C115" s="26">
        <v>18260774</v>
      </c>
      <c r="D115" s="7" t="str">
        <f t="shared" ref="D115:D146" si="23">IF($B115="N/A","N/A",IF(C115&gt;10,"No",IF(C115&lt;-10,"No","Yes")))</f>
        <v>N/A</v>
      </c>
      <c r="E115" s="26">
        <v>18085736</v>
      </c>
      <c r="F115" s="7" t="str">
        <f t="shared" ref="F115:F146" si="24">IF($B115="N/A","N/A",IF(E115&gt;10,"No",IF(E115&lt;-10,"No","Yes")))</f>
        <v>N/A</v>
      </c>
      <c r="G115" s="26">
        <v>21766080</v>
      </c>
      <c r="H115" s="7" t="str">
        <f t="shared" ref="H115:H146" si="25">IF($B115="N/A","N/A",IF(G115&gt;10,"No",IF(G115&lt;-10,"No","Yes")))</f>
        <v>N/A</v>
      </c>
      <c r="I115" s="8">
        <v>-0.95899999999999996</v>
      </c>
      <c r="J115" s="8">
        <v>20.350000000000001</v>
      </c>
      <c r="K115" s="25" t="s">
        <v>734</v>
      </c>
      <c r="L115" s="85" t="str">
        <f t="shared" si="19"/>
        <v>Yes</v>
      </c>
    </row>
    <row r="116" spans="1:12" ht="25" x14ac:dyDescent="0.25">
      <c r="A116" s="108" t="s">
        <v>523</v>
      </c>
      <c r="B116" s="21" t="s">
        <v>213</v>
      </c>
      <c r="C116" s="22">
        <v>14889</v>
      </c>
      <c r="D116" s="7" t="str">
        <f t="shared" si="23"/>
        <v>N/A</v>
      </c>
      <c r="E116" s="22">
        <v>15321</v>
      </c>
      <c r="F116" s="7" t="str">
        <f t="shared" si="24"/>
        <v>N/A</v>
      </c>
      <c r="G116" s="22">
        <v>28966</v>
      </c>
      <c r="H116" s="7" t="str">
        <f t="shared" si="25"/>
        <v>N/A</v>
      </c>
      <c r="I116" s="8">
        <v>2.9009999999999998</v>
      </c>
      <c r="J116" s="8">
        <v>89.06</v>
      </c>
      <c r="K116" s="25" t="s">
        <v>734</v>
      </c>
      <c r="L116" s="85" t="str">
        <f t="shared" si="19"/>
        <v>No</v>
      </c>
    </row>
    <row r="117" spans="1:12" ht="25" x14ac:dyDescent="0.25">
      <c r="A117" s="108" t="s">
        <v>1175</v>
      </c>
      <c r="B117" s="21" t="s">
        <v>213</v>
      </c>
      <c r="C117" s="26">
        <v>1226.4607427999999</v>
      </c>
      <c r="D117" s="7" t="str">
        <f t="shared" si="23"/>
        <v>N/A</v>
      </c>
      <c r="E117" s="26">
        <v>1180.4540174000001</v>
      </c>
      <c r="F117" s="7" t="str">
        <f t="shared" si="24"/>
        <v>N/A</v>
      </c>
      <c r="G117" s="26">
        <v>751.43547607999994</v>
      </c>
      <c r="H117" s="7" t="str">
        <f t="shared" si="25"/>
        <v>N/A</v>
      </c>
      <c r="I117" s="8">
        <v>-3.75</v>
      </c>
      <c r="J117" s="8">
        <v>-36.299999999999997</v>
      </c>
      <c r="K117" s="25" t="s">
        <v>734</v>
      </c>
      <c r="L117" s="85" t="str">
        <f t="shared" si="19"/>
        <v>No</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521930141</v>
      </c>
      <c r="D121" s="7" t="str">
        <f t="shared" si="23"/>
        <v>N/A</v>
      </c>
      <c r="E121" s="26">
        <v>546619348</v>
      </c>
      <c r="F121" s="7" t="str">
        <f t="shared" si="24"/>
        <v>N/A</v>
      </c>
      <c r="G121" s="26">
        <v>578697004</v>
      </c>
      <c r="H121" s="7" t="str">
        <f t="shared" si="25"/>
        <v>N/A</v>
      </c>
      <c r="I121" s="8">
        <v>4.7300000000000004</v>
      </c>
      <c r="J121" s="8">
        <v>5.8680000000000003</v>
      </c>
      <c r="K121" s="25" t="s">
        <v>734</v>
      </c>
      <c r="L121" s="85" t="str">
        <f t="shared" si="19"/>
        <v>Yes</v>
      </c>
    </row>
    <row r="122" spans="1:12" x14ac:dyDescent="0.25">
      <c r="A122" s="108" t="s">
        <v>525</v>
      </c>
      <c r="B122" s="21" t="s">
        <v>213</v>
      </c>
      <c r="C122" s="22">
        <v>12762</v>
      </c>
      <c r="D122" s="7" t="str">
        <f t="shared" si="23"/>
        <v>N/A</v>
      </c>
      <c r="E122" s="22">
        <v>13659</v>
      </c>
      <c r="F122" s="7" t="str">
        <f t="shared" si="24"/>
        <v>N/A</v>
      </c>
      <c r="G122" s="22">
        <v>13942</v>
      </c>
      <c r="H122" s="7" t="str">
        <f t="shared" si="25"/>
        <v>N/A</v>
      </c>
      <c r="I122" s="8">
        <v>7.0289999999999999</v>
      </c>
      <c r="J122" s="8">
        <v>2.0720000000000001</v>
      </c>
      <c r="K122" s="25" t="s">
        <v>734</v>
      </c>
      <c r="L122" s="85" t="str">
        <f t="shared" si="19"/>
        <v>Yes</v>
      </c>
    </row>
    <row r="123" spans="1:12" ht="25" x14ac:dyDescent="0.25">
      <c r="A123" s="108" t="s">
        <v>1179</v>
      </c>
      <c r="B123" s="21" t="s">
        <v>213</v>
      </c>
      <c r="C123" s="26">
        <v>40897.205844999997</v>
      </c>
      <c r="D123" s="7" t="str">
        <f t="shared" si="23"/>
        <v>N/A</v>
      </c>
      <c r="E123" s="26">
        <v>40018.987333999998</v>
      </c>
      <c r="F123" s="7" t="str">
        <f t="shared" si="24"/>
        <v>N/A</v>
      </c>
      <c r="G123" s="26">
        <v>41507.459761999999</v>
      </c>
      <c r="H123" s="7" t="str">
        <f t="shared" si="25"/>
        <v>N/A</v>
      </c>
      <c r="I123" s="8">
        <v>-2.15</v>
      </c>
      <c r="J123" s="8">
        <v>3.7189999999999999</v>
      </c>
      <c r="K123" s="25" t="s">
        <v>734</v>
      </c>
      <c r="L123" s="85" t="str">
        <f t="shared" si="19"/>
        <v>Yes</v>
      </c>
    </row>
    <row r="124" spans="1:12" ht="25" x14ac:dyDescent="0.25">
      <c r="A124" s="108" t="s">
        <v>1180</v>
      </c>
      <c r="B124" s="21" t="s">
        <v>213</v>
      </c>
      <c r="C124" s="26">
        <v>40748178</v>
      </c>
      <c r="D124" s="7" t="str">
        <f t="shared" si="23"/>
        <v>N/A</v>
      </c>
      <c r="E124" s="26">
        <v>41710484</v>
      </c>
      <c r="F124" s="7" t="str">
        <f t="shared" si="24"/>
        <v>N/A</v>
      </c>
      <c r="G124" s="26">
        <v>39175978</v>
      </c>
      <c r="H124" s="7" t="str">
        <f t="shared" si="25"/>
        <v>N/A</v>
      </c>
      <c r="I124" s="8">
        <v>2.3620000000000001</v>
      </c>
      <c r="J124" s="8">
        <v>-6.08</v>
      </c>
      <c r="K124" s="25" t="s">
        <v>734</v>
      </c>
      <c r="L124" s="85" t="str">
        <f t="shared" si="19"/>
        <v>Yes</v>
      </c>
    </row>
    <row r="125" spans="1:12" ht="25" x14ac:dyDescent="0.25">
      <c r="A125" s="108" t="s">
        <v>526</v>
      </c>
      <c r="B125" s="21" t="s">
        <v>213</v>
      </c>
      <c r="C125" s="22">
        <v>25438</v>
      </c>
      <c r="D125" s="7" t="str">
        <f t="shared" si="23"/>
        <v>N/A</v>
      </c>
      <c r="E125" s="22">
        <v>27226</v>
      </c>
      <c r="F125" s="7" t="str">
        <f t="shared" si="24"/>
        <v>N/A</v>
      </c>
      <c r="G125" s="22">
        <v>28972</v>
      </c>
      <c r="H125" s="7" t="str">
        <f t="shared" si="25"/>
        <v>N/A</v>
      </c>
      <c r="I125" s="8">
        <v>7.0289999999999999</v>
      </c>
      <c r="J125" s="8">
        <v>6.4130000000000003</v>
      </c>
      <c r="K125" s="25" t="s">
        <v>734</v>
      </c>
      <c r="L125" s="85" t="str">
        <f t="shared" si="19"/>
        <v>Yes</v>
      </c>
    </row>
    <row r="126" spans="1:12" ht="25" x14ac:dyDescent="0.25">
      <c r="A126" s="108" t="s">
        <v>1181</v>
      </c>
      <c r="B126" s="21" t="s">
        <v>213</v>
      </c>
      <c r="C126" s="26">
        <v>1601.8624892</v>
      </c>
      <c r="D126" s="7" t="str">
        <f t="shared" si="23"/>
        <v>N/A</v>
      </c>
      <c r="E126" s="26">
        <v>1532.0092559</v>
      </c>
      <c r="F126" s="7" t="str">
        <f t="shared" si="24"/>
        <v>N/A</v>
      </c>
      <c r="G126" s="26">
        <v>1352.2013668</v>
      </c>
      <c r="H126" s="7" t="str">
        <f t="shared" si="25"/>
        <v>N/A</v>
      </c>
      <c r="I126" s="8">
        <v>-4.3600000000000003</v>
      </c>
      <c r="J126" s="8">
        <v>-11.7</v>
      </c>
      <c r="K126" s="25" t="s">
        <v>734</v>
      </c>
      <c r="L126" s="85" t="str">
        <f t="shared" si="19"/>
        <v>Yes</v>
      </c>
    </row>
    <row r="127" spans="1:12" ht="25" x14ac:dyDescent="0.25">
      <c r="A127" s="108" t="s">
        <v>1182</v>
      </c>
      <c r="B127" s="21" t="s">
        <v>213</v>
      </c>
      <c r="C127" s="26">
        <v>386613</v>
      </c>
      <c r="D127" s="7" t="str">
        <f t="shared" si="23"/>
        <v>N/A</v>
      </c>
      <c r="E127" s="26">
        <v>436712</v>
      </c>
      <c r="F127" s="7" t="str">
        <f t="shared" si="24"/>
        <v>N/A</v>
      </c>
      <c r="G127" s="26">
        <v>580594</v>
      </c>
      <c r="H127" s="7" t="str">
        <f t="shared" si="25"/>
        <v>N/A</v>
      </c>
      <c r="I127" s="8">
        <v>12.96</v>
      </c>
      <c r="J127" s="8">
        <v>32.950000000000003</v>
      </c>
      <c r="K127" s="25" t="s">
        <v>734</v>
      </c>
      <c r="L127" s="85" t="str">
        <f t="shared" si="19"/>
        <v>No</v>
      </c>
    </row>
    <row r="128" spans="1:12" x14ac:dyDescent="0.25">
      <c r="A128" s="108" t="s">
        <v>527</v>
      </c>
      <c r="B128" s="21" t="s">
        <v>213</v>
      </c>
      <c r="C128" s="22">
        <v>2199</v>
      </c>
      <c r="D128" s="7" t="str">
        <f t="shared" si="23"/>
        <v>N/A</v>
      </c>
      <c r="E128" s="22">
        <v>2246</v>
      </c>
      <c r="F128" s="7" t="str">
        <f t="shared" si="24"/>
        <v>N/A</v>
      </c>
      <c r="G128" s="22">
        <v>2640</v>
      </c>
      <c r="H128" s="7" t="str">
        <f t="shared" si="25"/>
        <v>N/A</v>
      </c>
      <c r="I128" s="8">
        <v>2.137</v>
      </c>
      <c r="J128" s="8">
        <v>17.54</v>
      </c>
      <c r="K128" s="25" t="s">
        <v>734</v>
      </c>
      <c r="L128" s="85" t="str">
        <f t="shared" si="19"/>
        <v>Yes</v>
      </c>
    </row>
    <row r="129" spans="1:12" ht="25" x14ac:dyDescent="0.25">
      <c r="A129" s="108" t="s">
        <v>1183</v>
      </c>
      <c r="B129" s="21" t="s">
        <v>213</v>
      </c>
      <c r="C129" s="26">
        <v>175.81309686</v>
      </c>
      <c r="D129" s="7" t="str">
        <f t="shared" si="23"/>
        <v>N/A</v>
      </c>
      <c r="E129" s="26">
        <v>194.43989314000001</v>
      </c>
      <c r="F129" s="7" t="str">
        <f t="shared" si="24"/>
        <v>N/A</v>
      </c>
      <c r="G129" s="26">
        <v>219.92196970000001</v>
      </c>
      <c r="H129" s="7" t="str">
        <f t="shared" si="25"/>
        <v>N/A</v>
      </c>
      <c r="I129" s="8">
        <v>10.59</v>
      </c>
      <c r="J129" s="8">
        <v>13.11</v>
      </c>
      <c r="K129" s="25" t="s">
        <v>734</v>
      </c>
      <c r="L129" s="85" t="str">
        <f t="shared" si="19"/>
        <v>Yes</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1780565</v>
      </c>
      <c r="D133" s="7" t="str">
        <f t="shared" si="23"/>
        <v>N/A</v>
      </c>
      <c r="E133" s="26">
        <v>1705612</v>
      </c>
      <c r="F133" s="7" t="str">
        <f t="shared" si="24"/>
        <v>N/A</v>
      </c>
      <c r="G133" s="26">
        <v>1342759</v>
      </c>
      <c r="H133" s="7" t="str">
        <f t="shared" si="25"/>
        <v>N/A</v>
      </c>
      <c r="I133" s="8">
        <v>-4.21</v>
      </c>
      <c r="J133" s="8">
        <v>-21.3</v>
      </c>
      <c r="K133" s="25" t="s">
        <v>734</v>
      </c>
      <c r="L133" s="85" t="str">
        <f t="shared" si="19"/>
        <v>Yes</v>
      </c>
    </row>
    <row r="134" spans="1:12" x14ac:dyDescent="0.25">
      <c r="A134" s="108" t="s">
        <v>529</v>
      </c>
      <c r="B134" s="21" t="s">
        <v>213</v>
      </c>
      <c r="C134" s="22">
        <v>1761</v>
      </c>
      <c r="D134" s="7" t="str">
        <f t="shared" si="23"/>
        <v>N/A</v>
      </c>
      <c r="E134" s="22">
        <v>1571</v>
      </c>
      <c r="F134" s="7" t="str">
        <f t="shared" si="24"/>
        <v>N/A</v>
      </c>
      <c r="G134" s="22">
        <v>1545</v>
      </c>
      <c r="H134" s="7" t="str">
        <f t="shared" si="25"/>
        <v>N/A</v>
      </c>
      <c r="I134" s="8">
        <v>-10.8</v>
      </c>
      <c r="J134" s="8">
        <v>-1.65</v>
      </c>
      <c r="K134" s="25" t="s">
        <v>734</v>
      </c>
      <c r="L134" s="85" t="str">
        <f t="shared" si="19"/>
        <v>Yes</v>
      </c>
    </row>
    <row r="135" spans="1:12" x14ac:dyDescent="0.25">
      <c r="A135" s="108" t="s">
        <v>1187</v>
      </c>
      <c r="B135" s="21" t="s">
        <v>213</v>
      </c>
      <c r="C135" s="26">
        <v>1011.1101647</v>
      </c>
      <c r="D135" s="7" t="str">
        <f t="shared" si="23"/>
        <v>N/A</v>
      </c>
      <c r="E135" s="26">
        <v>1085.6855505999999</v>
      </c>
      <c r="F135" s="7" t="str">
        <f t="shared" si="24"/>
        <v>N/A</v>
      </c>
      <c r="G135" s="26">
        <v>869.09967638000001</v>
      </c>
      <c r="H135" s="7" t="str">
        <f t="shared" si="25"/>
        <v>N/A</v>
      </c>
      <c r="I135" s="8">
        <v>7.3760000000000003</v>
      </c>
      <c r="J135" s="8">
        <v>-19.899999999999999</v>
      </c>
      <c r="K135" s="25" t="s">
        <v>734</v>
      </c>
      <c r="L135" s="85" t="str">
        <f t="shared" si="19"/>
        <v>Yes</v>
      </c>
    </row>
    <row r="136" spans="1:12" x14ac:dyDescent="0.25">
      <c r="A136" s="108" t="s">
        <v>1188</v>
      </c>
      <c r="B136" s="21" t="s">
        <v>213</v>
      </c>
      <c r="C136" s="26">
        <v>23290405</v>
      </c>
      <c r="D136" s="7" t="str">
        <f t="shared" si="23"/>
        <v>N/A</v>
      </c>
      <c r="E136" s="26">
        <v>34020762</v>
      </c>
      <c r="F136" s="7" t="str">
        <f t="shared" si="24"/>
        <v>N/A</v>
      </c>
      <c r="G136" s="26">
        <v>1176910</v>
      </c>
      <c r="H136" s="7" t="str">
        <f t="shared" si="25"/>
        <v>N/A</v>
      </c>
      <c r="I136" s="8">
        <v>46.07</v>
      </c>
      <c r="J136" s="8">
        <v>-96.5</v>
      </c>
      <c r="K136" s="25" t="s">
        <v>734</v>
      </c>
      <c r="L136" s="85" t="str">
        <f t="shared" si="19"/>
        <v>No</v>
      </c>
    </row>
    <row r="137" spans="1:12" x14ac:dyDescent="0.25">
      <c r="A137" s="108" t="s">
        <v>530</v>
      </c>
      <c r="B137" s="21" t="s">
        <v>213</v>
      </c>
      <c r="C137" s="22">
        <v>23901</v>
      </c>
      <c r="D137" s="7" t="str">
        <f t="shared" si="23"/>
        <v>N/A</v>
      </c>
      <c r="E137" s="22">
        <v>29300</v>
      </c>
      <c r="F137" s="7" t="str">
        <f t="shared" si="24"/>
        <v>N/A</v>
      </c>
      <c r="G137" s="22">
        <v>8355</v>
      </c>
      <c r="H137" s="7" t="str">
        <f t="shared" si="25"/>
        <v>N/A</v>
      </c>
      <c r="I137" s="8">
        <v>22.59</v>
      </c>
      <c r="J137" s="8">
        <v>-71.5</v>
      </c>
      <c r="K137" s="25" t="s">
        <v>734</v>
      </c>
      <c r="L137" s="85" t="str">
        <f t="shared" si="19"/>
        <v>No</v>
      </c>
    </row>
    <row r="138" spans="1:12" x14ac:dyDescent="0.25">
      <c r="A138" s="108" t="s">
        <v>1189</v>
      </c>
      <c r="B138" s="21" t="s">
        <v>213</v>
      </c>
      <c r="C138" s="26">
        <v>974.45316095999999</v>
      </c>
      <c r="D138" s="7" t="str">
        <f t="shared" si="23"/>
        <v>N/A</v>
      </c>
      <c r="E138" s="26">
        <v>1161.1181570000001</v>
      </c>
      <c r="F138" s="7" t="str">
        <f t="shared" si="24"/>
        <v>N/A</v>
      </c>
      <c r="G138" s="26">
        <v>140.86295630999999</v>
      </c>
      <c r="H138" s="7" t="str">
        <f t="shared" si="25"/>
        <v>N/A</v>
      </c>
      <c r="I138" s="8">
        <v>19.16</v>
      </c>
      <c r="J138" s="8">
        <v>-87.9</v>
      </c>
      <c r="K138" s="25" t="s">
        <v>734</v>
      </c>
      <c r="L138" s="85" t="str">
        <f t="shared" si="19"/>
        <v>No</v>
      </c>
    </row>
    <row r="139" spans="1:12" x14ac:dyDescent="0.25">
      <c r="A139" s="134" t="s">
        <v>404</v>
      </c>
      <c r="B139" s="10" t="s">
        <v>213</v>
      </c>
      <c r="C139" s="10">
        <v>5894014297</v>
      </c>
      <c r="D139" s="7" t="str">
        <f t="shared" si="23"/>
        <v>N/A</v>
      </c>
      <c r="E139" s="10">
        <v>6203608575</v>
      </c>
      <c r="F139" s="7" t="str">
        <f t="shared" si="24"/>
        <v>N/A</v>
      </c>
      <c r="G139" s="10">
        <v>5014825160</v>
      </c>
      <c r="H139" s="7" t="str">
        <f t="shared" si="25"/>
        <v>N/A</v>
      </c>
      <c r="I139" s="8">
        <v>5.2530000000000001</v>
      </c>
      <c r="J139" s="8">
        <v>-19.2</v>
      </c>
      <c r="K139" s="10" t="s">
        <v>213</v>
      </c>
      <c r="L139" s="85" t="str">
        <f t="shared" ref="L139:L158" si="26">IF(J139="Div by 0", "N/A", IF(K139="N/A","N/A", IF(J139&gt;VALUE(MID(K139,1,2)), "No", IF(J139&lt;-1*VALUE(MID(K139,1,2)), "No", "Yes"))))</f>
        <v>N/A</v>
      </c>
    </row>
    <row r="140" spans="1:12" x14ac:dyDescent="0.25">
      <c r="A140" s="134" t="s">
        <v>1190</v>
      </c>
      <c r="B140" s="10" t="s">
        <v>213</v>
      </c>
      <c r="C140" s="10">
        <v>5599.5666825999997</v>
      </c>
      <c r="D140" s="7" t="str">
        <f t="shared" si="23"/>
        <v>N/A</v>
      </c>
      <c r="E140" s="10">
        <v>5798.8543409000004</v>
      </c>
      <c r="F140" s="7" t="str">
        <f t="shared" si="24"/>
        <v>N/A</v>
      </c>
      <c r="G140" s="10">
        <v>4478.2981694999999</v>
      </c>
      <c r="H140" s="7" t="str">
        <f t="shared" si="25"/>
        <v>N/A</v>
      </c>
      <c r="I140" s="8">
        <v>3.5590000000000002</v>
      </c>
      <c r="J140" s="8">
        <v>-22.8</v>
      </c>
      <c r="K140" s="10" t="s">
        <v>213</v>
      </c>
      <c r="L140" s="85" t="str">
        <f t="shared" si="26"/>
        <v>N/A</v>
      </c>
    </row>
    <row r="141" spans="1:12" x14ac:dyDescent="0.25">
      <c r="A141" s="134" t="s">
        <v>405</v>
      </c>
      <c r="B141" s="10" t="s">
        <v>213</v>
      </c>
      <c r="C141" s="10">
        <v>46553095</v>
      </c>
      <c r="D141" s="7" t="str">
        <f t="shared" si="23"/>
        <v>N/A</v>
      </c>
      <c r="E141" s="10">
        <v>36828240</v>
      </c>
      <c r="F141" s="7" t="str">
        <f t="shared" si="24"/>
        <v>N/A</v>
      </c>
      <c r="G141" s="10">
        <v>1519469</v>
      </c>
      <c r="H141" s="7" t="str">
        <f t="shared" si="25"/>
        <v>N/A</v>
      </c>
      <c r="I141" s="8">
        <v>-20.9</v>
      </c>
      <c r="J141" s="8">
        <v>-95.9</v>
      </c>
      <c r="K141" s="10" t="s">
        <v>213</v>
      </c>
      <c r="L141" s="85" t="str">
        <f t="shared" si="26"/>
        <v>N/A</v>
      </c>
    </row>
    <row r="142" spans="1:12" x14ac:dyDescent="0.25">
      <c r="A142" s="134" t="s">
        <v>1191</v>
      </c>
      <c r="B142" s="10" t="s">
        <v>213</v>
      </c>
      <c r="C142" s="10">
        <v>6111.7362479000003</v>
      </c>
      <c r="D142" s="7" t="str">
        <f t="shared" si="23"/>
        <v>N/A</v>
      </c>
      <c r="E142" s="10">
        <v>5965.0534500000003</v>
      </c>
      <c r="F142" s="7" t="str">
        <f t="shared" si="24"/>
        <v>N/A</v>
      </c>
      <c r="G142" s="10">
        <v>2247.7352071</v>
      </c>
      <c r="H142" s="7" t="str">
        <f t="shared" si="25"/>
        <v>N/A</v>
      </c>
      <c r="I142" s="8">
        <v>-2.4</v>
      </c>
      <c r="J142" s="8">
        <v>-62.3</v>
      </c>
      <c r="K142" s="10" t="s">
        <v>213</v>
      </c>
      <c r="L142" s="85" t="str">
        <f t="shared" si="26"/>
        <v>N/A</v>
      </c>
    </row>
    <row r="143" spans="1:12" x14ac:dyDescent="0.25">
      <c r="A143" s="134" t="s">
        <v>406</v>
      </c>
      <c r="B143" s="10" t="s">
        <v>213</v>
      </c>
      <c r="C143" s="10">
        <v>17049272</v>
      </c>
      <c r="D143" s="7" t="str">
        <f t="shared" si="23"/>
        <v>N/A</v>
      </c>
      <c r="E143" s="10">
        <v>18610439</v>
      </c>
      <c r="F143" s="7" t="str">
        <f t="shared" si="24"/>
        <v>N/A</v>
      </c>
      <c r="G143" s="10">
        <v>7785539</v>
      </c>
      <c r="H143" s="7" t="str">
        <f t="shared" si="25"/>
        <v>N/A</v>
      </c>
      <c r="I143" s="8">
        <v>9.157</v>
      </c>
      <c r="J143" s="8">
        <v>-58.2</v>
      </c>
      <c r="K143" s="10" t="s">
        <v>213</v>
      </c>
      <c r="L143" s="85" t="str">
        <f t="shared" si="26"/>
        <v>N/A</v>
      </c>
    </row>
    <row r="144" spans="1:12" x14ac:dyDescent="0.25">
      <c r="A144" s="134" t="s">
        <v>1192</v>
      </c>
      <c r="B144" s="10" t="s">
        <v>213</v>
      </c>
      <c r="C144" s="10">
        <v>269.23870885999997</v>
      </c>
      <c r="D144" s="7" t="str">
        <f t="shared" si="23"/>
        <v>N/A</v>
      </c>
      <c r="E144" s="10">
        <v>284.95542796000001</v>
      </c>
      <c r="F144" s="7" t="str">
        <f t="shared" si="24"/>
        <v>N/A</v>
      </c>
      <c r="G144" s="10">
        <v>119.50358409</v>
      </c>
      <c r="H144" s="7" t="str">
        <f t="shared" si="25"/>
        <v>N/A</v>
      </c>
      <c r="I144" s="8">
        <v>5.8369999999999997</v>
      </c>
      <c r="J144" s="8">
        <v>-58.1</v>
      </c>
      <c r="K144" s="10" t="s">
        <v>213</v>
      </c>
      <c r="L144" s="85" t="str">
        <f t="shared" si="26"/>
        <v>N/A</v>
      </c>
    </row>
    <row r="145" spans="1:13" x14ac:dyDescent="0.25">
      <c r="A145" s="134" t="s">
        <v>407</v>
      </c>
      <c r="B145" s="10" t="s">
        <v>213</v>
      </c>
      <c r="C145" s="10">
        <v>0</v>
      </c>
      <c r="D145" s="7" t="str">
        <f t="shared" si="23"/>
        <v>N/A</v>
      </c>
      <c r="E145" s="10">
        <v>0</v>
      </c>
      <c r="F145" s="7" t="str">
        <f t="shared" si="24"/>
        <v>N/A</v>
      </c>
      <c r="G145" s="10">
        <v>206295</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v>1793.8695651999999</v>
      </c>
      <c r="H146" s="7" t="str">
        <f t="shared" si="25"/>
        <v>N/A</v>
      </c>
      <c r="I146" s="8" t="s">
        <v>1747</v>
      </c>
      <c r="J146" s="8" t="s">
        <v>1747</v>
      </c>
      <c r="K146" s="10" t="s">
        <v>213</v>
      </c>
      <c r="L146" s="85" t="str">
        <f t="shared" si="26"/>
        <v>N/A</v>
      </c>
    </row>
    <row r="147" spans="1:13" x14ac:dyDescent="0.25">
      <c r="A147" s="134" t="s">
        <v>408</v>
      </c>
      <c r="B147" s="10" t="s">
        <v>213</v>
      </c>
      <c r="C147" s="10">
        <v>247924999</v>
      </c>
      <c r="D147" s="7" t="str">
        <f t="shared" ref="D147:D160" si="27">IF($B147="N/A","N/A",IF(C147&gt;10,"No",IF(C147&lt;-10,"No","Yes")))</f>
        <v>N/A</v>
      </c>
      <c r="E147" s="10">
        <v>201049045</v>
      </c>
      <c r="F147" s="7" t="str">
        <f t="shared" ref="F147:F160" si="28">IF($B147="N/A","N/A",IF(E147&gt;10,"No",IF(E147&lt;-10,"No","Yes")))</f>
        <v>N/A</v>
      </c>
      <c r="G147" s="10">
        <v>65756879</v>
      </c>
      <c r="H147" s="7" t="str">
        <f t="shared" ref="H147:H160" si="29">IF($B147="N/A","N/A",IF(G147&gt;10,"No",IF(G147&lt;-10,"No","Yes")))</f>
        <v>N/A</v>
      </c>
      <c r="I147" s="8">
        <v>-18.899999999999999</v>
      </c>
      <c r="J147" s="8">
        <v>-67.3</v>
      </c>
      <c r="K147" s="10" t="s">
        <v>213</v>
      </c>
      <c r="L147" s="85" t="str">
        <f t="shared" si="26"/>
        <v>N/A</v>
      </c>
    </row>
    <row r="148" spans="1:13" x14ac:dyDescent="0.25">
      <c r="A148" s="134" t="s">
        <v>1194</v>
      </c>
      <c r="B148" s="10" t="s">
        <v>213</v>
      </c>
      <c r="C148" s="10">
        <v>17190.750173</v>
      </c>
      <c r="D148" s="7" t="str">
        <f t="shared" si="27"/>
        <v>N/A</v>
      </c>
      <c r="E148" s="10">
        <v>16836.868353000002</v>
      </c>
      <c r="F148" s="7" t="str">
        <f t="shared" si="28"/>
        <v>N/A</v>
      </c>
      <c r="G148" s="10">
        <v>11773.836885000001</v>
      </c>
      <c r="H148" s="7" t="str">
        <f t="shared" si="29"/>
        <v>N/A</v>
      </c>
      <c r="I148" s="8">
        <v>-2.06</v>
      </c>
      <c r="J148" s="8">
        <v>-30.1</v>
      </c>
      <c r="K148" s="10" t="s">
        <v>213</v>
      </c>
      <c r="L148" s="85" t="str">
        <f t="shared" si="26"/>
        <v>N/A</v>
      </c>
    </row>
    <row r="149" spans="1:13" x14ac:dyDescent="0.25">
      <c r="A149" s="134" t="s">
        <v>409</v>
      </c>
      <c r="B149" s="10" t="s">
        <v>213</v>
      </c>
      <c r="C149" s="10">
        <v>5805069</v>
      </c>
      <c r="D149" s="7" t="str">
        <f t="shared" si="27"/>
        <v>N/A</v>
      </c>
      <c r="E149" s="10">
        <v>4898010</v>
      </c>
      <c r="F149" s="7" t="str">
        <f t="shared" si="28"/>
        <v>N/A</v>
      </c>
      <c r="G149" s="10">
        <v>2918220</v>
      </c>
      <c r="H149" s="7" t="str">
        <f t="shared" si="29"/>
        <v>N/A</v>
      </c>
      <c r="I149" s="8">
        <v>-15.6</v>
      </c>
      <c r="J149" s="8">
        <v>-40.4</v>
      </c>
      <c r="K149" s="10" t="s">
        <v>213</v>
      </c>
      <c r="L149" s="85" t="str">
        <f t="shared" si="26"/>
        <v>N/A</v>
      </c>
    </row>
    <row r="150" spans="1:13" x14ac:dyDescent="0.25">
      <c r="A150" s="134" t="s">
        <v>1195</v>
      </c>
      <c r="B150" s="10" t="s">
        <v>213</v>
      </c>
      <c r="C150" s="10">
        <v>160.71619601</v>
      </c>
      <c r="D150" s="7" t="str">
        <f t="shared" si="27"/>
        <v>N/A</v>
      </c>
      <c r="E150" s="10">
        <v>80.051155492999996</v>
      </c>
      <c r="F150" s="7" t="str">
        <f t="shared" si="28"/>
        <v>N/A</v>
      </c>
      <c r="G150" s="10">
        <v>29.344474945999998</v>
      </c>
      <c r="H150" s="7" t="str">
        <f t="shared" si="29"/>
        <v>N/A</v>
      </c>
      <c r="I150" s="8">
        <v>-50.2</v>
      </c>
      <c r="J150" s="8">
        <v>-63.3</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27524489</v>
      </c>
      <c r="D153" s="7" t="str">
        <f t="shared" si="27"/>
        <v>N/A</v>
      </c>
      <c r="E153" s="10">
        <v>37007655</v>
      </c>
      <c r="F153" s="7" t="str">
        <f t="shared" si="28"/>
        <v>N/A</v>
      </c>
      <c r="G153" s="10">
        <v>18171853</v>
      </c>
      <c r="H153" s="7" t="str">
        <f t="shared" si="29"/>
        <v>N/A</v>
      </c>
      <c r="I153" s="8">
        <v>34.450000000000003</v>
      </c>
      <c r="J153" s="8">
        <v>-50.9</v>
      </c>
      <c r="K153" s="10" t="s">
        <v>213</v>
      </c>
      <c r="L153" s="85" t="str">
        <f t="shared" si="26"/>
        <v>N/A</v>
      </c>
      <c r="M153" s="31"/>
    </row>
    <row r="154" spans="1:13" x14ac:dyDescent="0.25">
      <c r="A154" s="134" t="s">
        <v>1197</v>
      </c>
      <c r="B154" s="10" t="s">
        <v>213</v>
      </c>
      <c r="C154" s="10">
        <v>82905.087348999994</v>
      </c>
      <c r="D154" s="7" t="str">
        <f t="shared" si="27"/>
        <v>N/A</v>
      </c>
      <c r="E154" s="10">
        <v>95380.554124000002</v>
      </c>
      <c r="F154" s="7" t="str">
        <f t="shared" si="28"/>
        <v>N/A</v>
      </c>
      <c r="G154" s="10">
        <v>73869.321137999999</v>
      </c>
      <c r="H154" s="7" t="str">
        <f t="shared" si="29"/>
        <v>N/A</v>
      </c>
      <c r="I154" s="8">
        <v>15.05</v>
      </c>
      <c r="J154" s="8">
        <v>-22.6</v>
      </c>
      <c r="K154" s="10" t="s">
        <v>213</v>
      </c>
      <c r="L154" s="85" t="str">
        <f t="shared" si="26"/>
        <v>N/A</v>
      </c>
      <c r="M154" s="32"/>
    </row>
    <row r="155" spans="1:13" x14ac:dyDescent="0.25">
      <c r="A155" s="134" t="s">
        <v>412</v>
      </c>
      <c r="B155" s="10" t="s">
        <v>213</v>
      </c>
      <c r="C155" s="10">
        <v>1070813</v>
      </c>
      <c r="D155" s="7" t="str">
        <f t="shared" si="27"/>
        <v>N/A</v>
      </c>
      <c r="E155" s="10">
        <v>273903</v>
      </c>
      <c r="F155" s="7" t="str">
        <f t="shared" si="28"/>
        <v>N/A</v>
      </c>
      <c r="G155" s="10">
        <v>38616</v>
      </c>
      <c r="H155" s="7" t="str">
        <f t="shared" si="29"/>
        <v>N/A</v>
      </c>
      <c r="I155" s="8">
        <v>-74.400000000000006</v>
      </c>
      <c r="J155" s="8">
        <v>-85.9</v>
      </c>
      <c r="K155" s="10" t="s">
        <v>213</v>
      </c>
      <c r="L155" s="85" t="str">
        <f t="shared" si="26"/>
        <v>N/A</v>
      </c>
    </row>
    <row r="156" spans="1:13" x14ac:dyDescent="0.25">
      <c r="A156" s="134" t="s">
        <v>1198</v>
      </c>
      <c r="B156" s="10" t="s">
        <v>213</v>
      </c>
      <c r="C156" s="10">
        <v>26117.390243999998</v>
      </c>
      <c r="D156" s="7" t="str">
        <f t="shared" si="27"/>
        <v>N/A</v>
      </c>
      <c r="E156" s="10">
        <v>17118.9375</v>
      </c>
      <c r="F156" s="7" t="str">
        <f t="shared" si="28"/>
        <v>N/A</v>
      </c>
      <c r="G156" s="10">
        <v>7723.2</v>
      </c>
      <c r="H156" s="7" t="str">
        <f t="shared" si="29"/>
        <v>N/A</v>
      </c>
      <c r="I156" s="8">
        <v>-34.5</v>
      </c>
      <c r="J156" s="8">
        <v>-54.9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579.26652324999998</v>
      </c>
      <c r="D164" s="72" t="str">
        <f t="shared" ref="D164" si="31">IF($B164="N/A","N/A",IF(C164&gt;10,"No",IF(C164&lt;-10,"No","Yes")))</f>
        <v>N/A</v>
      </c>
      <c r="E164" s="71">
        <v>593.73370366999995</v>
      </c>
      <c r="F164" s="72" t="str">
        <f t="shared" ref="F164" si="32">IF($B164="N/A","N/A",IF(E164&gt;10,"No",IF(E164&lt;-10,"No","Yes")))</f>
        <v>N/A</v>
      </c>
      <c r="G164" s="71">
        <v>1070.3111200000001</v>
      </c>
      <c r="H164" s="72" t="str">
        <f t="shared" ref="H164" si="33">IF($B164="N/A","N/A",IF(G164&gt;10,"No",IF(G164&lt;-10,"No","Yes")))</f>
        <v>N/A</v>
      </c>
      <c r="I164" s="73">
        <v>2.4969999999999999</v>
      </c>
      <c r="J164" s="73">
        <v>80.27</v>
      </c>
      <c r="K164" s="74" t="s">
        <v>734</v>
      </c>
      <c r="L164" s="87" t="str">
        <f>IF(J164="Div by 0", "N/A", IF(OR(J164="N/A",K164="N/A"),"N/A", IF(J164&gt;VALUE(MID(K164,1,2)), "No", IF(J164&lt;-1*VALUE(MID(K164,1,2)), "No", "Yes"))))</f>
        <v>No</v>
      </c>
      <c r="N164" s="32"/>
    </row>
    <row r="165" spans="1:16" x14ac:dyDescent="0.25">
      <c r="A165" s="134" t="s">
        <v>1202</v>
      </c>
      <c r="B165" s="10" t="s">
        <v>213</v>
      </c>
      <c r="C165" s="10">
        <v>583.36218322000002</v>
      </c>
      <c r="D165" s="7" t="str">
        <f t="shared" ref="D165:D171" si="34">IF($B165="N/A","N/A",IF(C165&gt;10,"No",IF(C165&lt;-10,"No","Yes")))</f>
        <v>N/A</v>
      </c>
      <c r="E165" s="10">
        <v>600.65190426000004</v>
      </c>
      <c r="F165" s="7" t="str">
        <f t="shared" ref="F165:F171" si="35">IF($B165="N/A","N/A",IF(E165&gt;10,"No",IF(E165&lt;-10,"No","Yes")))</f>
        <v>N/A</v>
      </c>
      <c r="G165" s="10">
        <v>1082.5707437999999</v>
      </c>
      <c r="H165" s="7" t="str">
        <f t="shared" ref="H165:H171" si="36">IF($B165="N/A","N/A",IF(G165&gt;10,"No",IF(G165&lt;-10,"No","Yes")))</f>
        <v>N/A</v>
      </c>
      <c r="I165" s="8">
        <v>2.964</v>
      </c>
      <c r="J165" s="8">
        <v>80.23</v>
      </c>
      <c r="K165" s="25" t="s">
        <v>734</v>
      </c>
      <c r="L165" s="85" t="str">
        <f>IF(J165="Div by 0", "N/A", IF(OR(J165="N/A",K165="N/A"),"N/A", IF(J165&gt;VALUE(MID(K165,1,2)), "No", IF(J165&lt;-1*VALUE(MID(K165,1,2)), "No", "Yes"))))</f>
        <v>No</v>
      </c>
      <c r="N165" s="32"/>
    </row>
    <row r="166" spans="1:16" x14ac:dyDescent="0.25">
      <c r="A166" s="134" t="s">
        <v>1203</v>
      </c>
      <c r="B166" s="10" t="s">
        <v>213</v>
      </c>
      <c r="C166" s="10">
        <v>487.5307176</v>
      </c>
      <c r="D166" s="7" t="str">
        <f t="shared" si="34"/>
        <v>N/A</v>
      </c>
      <c r="E166" s="10">
        <v>440.07856963</v>
      </c>
      <c r="F166" s="7" t="str">
        <f t="shared" si="35"/>
        <v>N/A</v>
      </c>
      <c r="G166" s="10">
        <v>777.76359003000005</v>
      </c>
      <c r="H166" s="7" t="str">
        <f t="shared" si="36"/>
        <v>N/A</v>
      </c>
      <c r="I166" s="8">
        <v>-9.73</v>
      </c>
      <c r="J166" s="8">
        <v>76.73</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1063514</v>
      </c>
      <c r="D6" s="7" t="str">
        <f t="shared" ref="D6:D11" si="0">IF($B6="N/A","N/A",IF(C6&gt;10,"No",IF(C6&lt;-10,"No","Yes")))</f>
        <v>N/A</v>
      </c>
      <c r="E6" s="1">
        <v>1079406</v>
      </c>
      <c r="F6" s="7" t="str">
        <f t="shared" ref="F6:F11" si="1">IF($B6="N/A","N/A",IF(E6&gt;10,"No",IF(E6&lt;-10,"No","Yes")))</f>
        <v>N/A</v>
      </c>
      <c r="G6" s="1">
        <v>1120676</v>
      </c>
      <c r="H6" s="7" t="str">
        <f t="shared" ref="H6:H11" si="2">IF($B6="N/A","N/A",IF(G6&gt;10,"No",IF(G6&lt;-10,"No","Yes")))</f>
        <v>N/A</v>
      </c>
      <c r="I6" s="8">
        <v>1.494</v>
      </c>
      <c r="J6" s="8">
        <v>3.823</v>
      </c>
      <c r="K6" s="1" t="s">
        <v>734</v>
      </c>
      <c r="L6" s="85" t="str">
        <f t="shared" ref="L6:L14" si="3">IF(J6="Div by 0", "N/A", IF(K6="N/A","N/A", IF(J6&gt;VALUE(MID(K6,1,2)), "No", IF(J6&lt;-1*VALUE(MID(K6,1,2)), "No", "Yes"))))</f>
        <v>Yes</v>
      </c>
    </row>
    <row r="7" spans="1:12" x14ac:dyDescent="0.25">
      <c r="A7" s="117" t="s">
        <v>100</v>
      </c>
      <c r="B7" s="25" t="s">
        <v>213</v>
      </c>
      <c r="C7" s="1">
        <v>71829</v>
      </c>
      <c r="D7" s="7" t="str">
        <f t="shared" si="0"/>
        <v>N/A</v>
      </c>
      <c r="E7" s="1">
        <v>71358</v>
      </c>
      <c r="F7" s="7" t="str">
        <f t="shared" si="1"/>
        <v>N/A</v>
      </c>
      <c r="G7" s="1">
        <v>5438</v>
      </c>
      <c r="H7" s="7" t="str">
        <f t="shared" si="2"/>
        <v>N/A</v>
      </c>
      <c r="I7" s="8">
        <v>-0.65600000000000003</v>
      </c>
      <c r="J7" s="8">
        <v>-92.4</v>
      </c>
      <c r="K7" s="25" t="s">
        <v>734</v>
      </c>
      <c r="L7" s="85" t="str">
        <f t="shared" si="3"/>
        <v>No</v>
      </c>
    </row>
    <row r="8" spans="1:12" x14ac:dyDescent="0.25">
      <c r="A8" s="117" t="s">
        <v>101</v>
      </c>
      <c r="B8" s="25" t="s">
        <v>213</v>
      </c>
      <c r="C8" s="1">
        <v>170278</v>
      </c>
      <c r="D8" s="7" t="str">
        <f t="shared" si="0"/>
        <v>N/A</v>
      </c>
      <c r="E8" s="1">
        <v>171317</v>
      </c>
      <c r="F8" s="7" t="str">
        <f t="shared" si="1"/>
        <v>N/A</v>
      </c>
      <c r="G8" s="1">
        <v>4112</v>
      </c>
      <c r="H8" s="7" t="str">
        <f t="shared" si="2"/>
        <v>N/A</v>
      </c>
      <c r="I8" s="8">
        <v>0.61019999999999996</v>
      </c>
      <c r="J8" s="8">
        <v>-97.6</v>
      </c>
      <c r="K8" s="25" t="s">
        <v>734</v>
      </c>
      <c r="L8" s="85" t="str">
        <f t="shared" si="3"/>
        <v>No</v>
      </c>
    </row>
    <row r="9" spans="1:12" x14ac:dyDescent="0.25">
      <c r="A9" s="117" t="s">
        <v>104</v>
      </c>
      <c r="B9" s="25" t="s">
        <v>213</v>
      </c>
      <c r="C9" s="1">
        <v>651409</v>
      </c>
      <c r="D9" s="7" t="str">
        <f t="shared" si="0"/>
        <v>N/A</v>
      </c>
      <c r="E9" s="1">
        <v>660796</v>
      </c>
      <c r="F9" s="7" t="str">
        <f t="shared" si="1"/>
        <v>N/A</v>
      </c>
      <c r="G9" s="1">
        <v>21000</v>
      </c>
      <c r="H9" s="7" t="str">
        <f t="shared" si="2"/>
        <v>N/A</v>
      </c>
      <c r="I9" s="8">
        <v>1.4410000000000001</v>
      </c>
      <c r="J9" s="8">
        <v>-96.8</v>
      </c>
      <c r="K9" s="25" t="s">
        <v>734</v>
      </c>
      <c r="L9" s="85" t="str">
        <f t="shared" si="3"/>
        <v>No</v>
      </c>
    </row>
    <row r="10" spans="1:12" x14ac:dyDescent="0.25">
      <c r="A10" s="117" t="s">
        <v>105</v>
      </c>
      <c r="B10" s="25" t="s">
        <v>213</v>
      </c>
      <c r="C10" s="1">
        <v>169998</v>
      </c>
      <c r="D10" s="7" t="str">
        <f t="shared" si="0"/>
        <v>N/A</v>
      </c>
      <c r="E10" s="1">
        <v>175935</v>
      </c>
      <c r="F10" s="7" t="str">
        <f t="shared" si="1"/>
        <v>N/A</v>
      </c>
      <c r="G10" s="1">
        <v>9456</v>
      </c>
      <c r="H10" s="7" t="str">
        <f t="shared" si="2"/>
        <v>N/A</v>
      </c>
      <c r="I10" s="8">
        <v>3.492</v>
      </c>
      <c r="J10" s="8">
        <v>-94.6</v>
      </c>
      <c r="K10" s="25" t="s">
        <v>734</v>
      </c>
      <c r="L10" s="85" t="str">
        <f t="shared" si="3"/>
        <v>No</v>
      </c>
    </row>
    <row r="11" spans="1:12" x14ac:dyDescent="0.25">
      <c r="A11" s="117" t="s">
        <v>77</v>
      </c>
      <c r="B11" s="1" t="s">
        <v>213</v>
      </c>
      <c r="C11" s="1">
        <v>883447.29</v>
      </c>
      <c r="D11" s="7" t="str">
        <f t="shared" si="0"/>
        <v>N/A</v>
      </c>
      <c r="E11" s="1">
        <v>898241.89</v>
      </c>
      <c r="F11" s="7" t="str">
        <f t="shared" si="1"/>
        <v>N/A</v>
      </c>
      <c r="G11" s="1">
        <v>918267.33</v>
      </c>
      <c r="H11" s="7" t="str">
        <f t="shared" si="2"/>
        <v>N/A</v>
      </c>
      <c r="I11" s="8">
        <v>1.675</v>
      </c>
      <c r="J11" s="8">
        <v>2.2290000000000001</v>
      </c>
      <c r="K11" s="1" t="s">
        <v>735</v>
      </c>
      <c r="L11" s="85" t="str">
        <f t="shared" si="3"/>
        <v>Yes</v>
      </c>
    </row>
    <row r="12" spans="1:12" x14ac:dyDescent="0.25">
      <c r="A12" s="117" t="s">
        <v>115</v>
      </c>
      <c r="B12" s="1" t="s">
        <v>213</v>
      </c>
      <c r="C12" s="1">
        <v>133786</v>
      </c>
      <c r="D12" s="1" t="s">
        <v>213</v>
      </c>
      <c r="E12" s="1">
        <v>134771</v>
      </c>
      <c r="F12" s="1" t="s">
        <v>213</v>
      </c>
      <c r="G12" s="1">
        <v>136567</v>
      </c>
      <c r="H12" s="1" t="s">
        <v>213</v>
      </c>
      <c r="I12" s="8">
        <v>0.73629999999999995</v>
      </c>
      <c r="J12" s="8">
        <v>1.333</v>
      </c>
      <c r="K12" s="1" t="s">
        <v>735</v>
      </c>
      <c r="L12" s="85" t="str">
        <f t="shared" si="3"/>
        <v>Yes</v>
      </c>
    </row>
    <row r="13" spans="1:12" x14ac:dyDescent="0.25">
      <c r="A13" s="117" t="s">
        <v>446</v>
      </c>
      <c r="B13" s="1" t="s">
        <v>213</v>
      </c>
      <c r="C13" s="1">
        <v>67371</v>
      </c>
      <c r="D13" s="1" t="s">
        <v>213</v>
      </c>
      <c r="E13" s="1">
        <v>66900</v>
      </c>
      <c r="F13" s="1" t="s">
        <v>213</v>
      </c>
      <c r="G13" s="1">
        <v>5266</v>
      </c>
      <c r="H13" s="1" t="s">
        <v>213</v>
      </c>
      <c r="I13" s="8">
        <v>-0.69899999999999995</v>
      </c>
      <c r="J13" s="8">
        <v>-92.1</v>
      </c>
      <c r="K13" s="1" t="s">
        <v>735</v>
      </c>
      <c r="L13" s="85" t="str">
        <f t="shared" si="3"/>
        <v>No</v>
      </c>
    </row>
    <row r="14" spans="1:12" x14ac:dyDescent="0.25">
      <c r="A14" s="117" t="s">
        <v>447</v>
      </c>
      <c r="B14" s="1" t="s">
        <v>213</v>
      </c>
      <c r="C14" s="1">
        <v>65294</v>
      </c>
      <c r="D14" s="1" t="s">
        <v>213</v>
      </c>
      <c r="E14" s="1">
        <v>66676</v>
      </c>
      <c r="F14" s="1" t="s">
        <v>213</v>
      </c>
      <c r="G14" s="1">
        <v>1764</v>
      </c>
      <c r="H14" s="1" t="s">
        <v>213</v>
      </c>
      <c r="I14" s="8">
        <v>2.117</v>
      </c>
      <c r="J14" s="8">
        <v>-97.4</v>
      </c>
      <c r="K14" s="1" t="s">
        <v>735</v>
      </c>
      <c r="L14" s="85" t="str">
        <f t="shared" si="3"/>
        <v>No</v>
      </c>
    </row>
    <row r="15" spans="1:12" x14ac:dyDescent="0.25">
      <c r="A15" s="116" t="s">
        <v>58</v>
      </c>
      <c r="B15" s="25" t="s">
        <v>213</v>
      </c>
      <c r="C15" s="10">
        <v>6056306667</v>
      </c>
      <c r="D15" s="7" t="str">
        <f t="shared" ref="D15:D20" si="4">IF($B15="N/A","N/A",IF(C15&gt;10,"No",IF(C15&lt;-10,"No","Yes")))</f>
        <v>N/A</v>
      </c>
      <c r="E15" s="10">
        <v>6344190849</v>
      </c>
      <c r="F15" s="7" t="str">
        <f t="shared" ref="F15:F20" si="5">IF($B15="N/A","N/A",IF(E15&gt;10,"No",IF(E15&lt;-10,"No","Yes")))</f>
        <v>N/A</v>
      </c>
      <c r="G15" s="10">
        <v>5016877207</v>
      </c>
      <c r="H15" s="7" t="str">
        <f t="shared" ref="H15:H20" si="6">IF($B15="N/A","N/A",IF(G15&gt;10,"No",IF(G15&lt;-10,"No","Yes")))</f>
        <v>N/A</v>
      </c>
      <c r="I15" s="8">
        <v>4.7530000000000001</v>
      </c>
      <c r="J15" s="8">
        <v>-20.9</v>
      </c>
      <c r="K15" s="25" t="s">
        <v>734</v>
      </c>
      <c r="L15" s="85" t="str">
        <f t="shared" ref="L15:L20" si="7">IF(J15="Div by 0", "N/A", IF(K15="N/A","N/A", IF(J15&gt;VALUE(MID(K15,1,2)), "No", IF(J15&lt;-1*VALUE(MID(K15,1,2)), "No", "Yes"))))</f>
        <v>Yes</v>
      </c>
    </row>
    <row r="16" spans="1:12" x14ac:dyDescent="0.25">
      <c r="A16" s="116" t="s">
        <v>1106</v>
      </c>
      <c r="B16" s="25" t="s">
        <v>213</v>
      </c>
      <c r="C16" s="10">
        <v>5694.6186576</v>
      </c>
      <c r="D16" s="7" t="str">
        <f t="shared" si="4"/>
        <v>N/A</v>
      </c>
      <c r="E16" s="10">
        <v>5877.4834019999998</v>
      </c>
      <c r="F16" s="7" t="str">
        <f t="shared" si="5"/>
        <v>N/A</v>
      </c>
      <c r="G16" s="10">
        <v>4476.6526695000002</v>
      </c>
      <c r="H16" s="7" t="str">
        <f t="shared" si="6"/>
        <v>N/A</v>
      </c>
      <c r="I16" s="8">
        <v>3.2109999999999999</v>
      </c>
      <c r="J16" s="8">
        <v>-23.8</v>
      </c>
      <c r="K16" s="25" t="s">
        <v>734</v>
      </c>
      <c r="L16" s="85" t="str">
        <f t="shared" si="7"/>
        <v>Yes</v>
      </c>
    </row>
    <row r="17" spans="1:12" x14ac:dyDescent="0.25">
      <c r="A17" s="116" t="s">
        <v>1206</v>
      </c>
      <c r="B17" s="25" t="s">
        <v>213</v>
      </c>
      <c r="C17" s="10">
        <v>14945.984044999999</v>
      </c>
      <c r="D17" s="7" t="str">
        <f t="shared" si="4"/>
        <v>N/A</v>
      </c>
      <c r="E17" s="10">
        <v>15554.197133</v>
      </c>
      <c r="F17" s="7" t="str">
        <f t="shared" si="5"/>
        <v>N/A</v>
      </c>
      <c r="G17" s="10">
        <v>18146.319971000001</v>
      </c>
      <c r="H17" s="7" t="str">
        <f t="shared" si="6"/>
        <v>N/A</v>
      </c>
      <c r="I17" s="8">
        <v>4.069</v>
      </c>
      <c r="J17" s="8">
        <v>16.670000000000002</v>
      </c>
      <c r="K17" s="25" t="s">
        <v>734</v>
      </c>
      <c r="L17" s="85" t="str">
        <f t="shared" si="7"/>
        <v>Yes</v>
      </c>
    </row>
    <row r="18" spans="1:12" x14ac:dyDescent="0.25">
      <c r="A18" s="116" t="s">
        <v>1207</v>
      </c>
      <c r="B18" s="25" t="s">
        <v>213</v>
      </c>
      <c r="C18" s="10">
        <v>17146.863927999999</v>
      </c>
      <c r="D18" s="7" t="str">
        <f t="shared" si="4"/>
        <v>N/A</v>
      </c>
      <c r="E18" s="10">
        <v>17694.752125999999</v>
      </c>
      <c r="F18" s="7" t="str">
        <f t="shared" si="5"/>
        <v>N/A</v>
      </c>
      <c r="G18" s="10">
        <v>6862.4472275999997</v>
      </c>
      <c r="H18" s="7" t="str">
        <f t="shared" si="6"/>
        <v>N/A</v>
      </c>
      <c r="I18" s="8">
        <v>3.1949999999999998</v>
      </c>
      <c r="J18" s="8">
        <v>-61.2</v>
      </c>
      <c r="K18" s="25" t="s">
        <v>734</v>
      </c>
      <c r="L18" s="85" t="str">
        <f t="shared" si="7"/>
        <v>No</v>
      </c>
    </row>
    <row r="19" spans="1:12" x14ac:dyDescent="0.25">
      <c r="A19" s="116" t="s">
        <v>1208</v>
      </c>
      <c r="B19" s="25" t="s">
        <v>213</v>
      </c>
      <c r="C19" s="10">
        <v>2094.9521851999998</v>
      </c>
      <c r="D19" s="7" t="str">
        <f t="shared" si="4"/>
        <v>N/A</v>
      </c>
      <c r="E19" s="10">
        <v>2203.8490502</v>
      </c>
      <c r="F19" s="7" t="str">
        <f t="shared" si="5"/>
        <v>N/A</v>
      </c>
      <c r="G19" s="10">
        <v>279.43704761999999</v>
      </c>
      <c r="H19" s="7" t="str">
        <f t="shared" si="6"/>
        <v>N/A</v>
      </c>
      <c r="I19" s="8">
        <v>5.1980000000000004</v>
      </c>
      <c r="J19" s="8">
        <v>-87.3</v>
      </c>
      <c r="K19" s="25" t="s">
        <v>734</v>
      </c>
      <c r="L19" s="85" t="str">
        <f t="shared" si="7"/>
        <v>No</v>
      </c>
    </row>
    <row r="20" spans="1:12" x14ac:dyDescent="0.25">
      <c r="A20" s="116" t="s">
        <v>1209</v>
      </c>
      <c r="B20" s="25" t="s">
        <v>213</v>
      </c>
      <c r="C20" s="10">
        <v>4107.9728879000004</v>
      </c>
      <c r="D20" s="7" t="str">
        <f t="shared" si="4"/>
        <v>N/A</v>
      </c>
      <c r="E20" s="10">
        <v>4243.4306022000001</v>
      </c>
      <c r="F20" s="7" t="str">
        <f t="shared" si="5"/>
        <v>N/A</v>
      </c>
      <c r="G20" s="10">
        <v>809.11484771999994</v>
      </c>
      <c r="H20" s="7" t="str">
        <f t="shared" si="6"/>
        <v>N/A</v>
      </c>
      <c r="I20" s="8">
        <v>3.2970000000000002</v>
      </c>
      <c r="J20" s="8">
        <v>-80.900000000000006</v>
      </c>
      <c r="K20" s="25" t="s">
        <v>734</v>
      </c>
      <c r="L20" s="85" t="str">
        <f t="shared" si="7"/>
        <v>No</v>
      </c>
    </row>
    <row r="21" spans="1:12" x14ac:dyDescent="0.25">
      <c r="A21" s="108" t="s">
        <v>1110</v>
      </c>
      <c r="B21" s="25" t="s">
        <v>213</v>
      </c>
      <c r="C21" s="10">
        <v>5707.8441423000004</v>
      </c>
      <c r="D21" s="7" t="str">
        <f t="shared" ref="D21:D22" si="8">IF($B21="N/A","N/A",IF(C21&gt;10,"No",IF(C21&lt;-10,"No","Yes")))</f>
        <v>N/A</v>
      </c>
      <c r="E21" s="10">
        <v>5892.1375652999996</v>
      </c>
      <c r="F21" s="7" t="str">
        <f t="shared" ref="F21:F22" si="9">IF($B21="N/A","N/A",IF(E21&gt;10,"No",IF(E21&lt;-10,"No","Yes")))</f>
        <v>N/A</v>
      </c>
      <c r="G21" s="10">
        <v>4605.2494709000002</v>
      </c>
      <c r="H21" s="7" t="str">
        <f t="shared" ref="H21:H22" si="10">IF($B21="N/A","N/A",IF(G21&gt;10,"No",IF(G21&lt;-10,"No","Yes")))</f>
        <v>N/A</v>
      </c>
      <c r="I21" s="8">
        <v>3.2290000000000001</v>
      </c>
      <c r="J21" s="8">
        <v>-21.8</v>
      </c>
      <c r="K21" s="25" t="s">
        <v>734</v>
      </c>
      <c r="L21" s="85" t="str">
        <f>IF(J21="Div by 0", "N/A", IF(OR(J21="N/A",K21="N/A"),"N/A", IF(J21&gt;VALUE(MID(K21,1,2)), "No", IF(J21&lt;-1*VALUE(MID(K21,1,2)), "No", "Yes"))))</f>
        <v>Yes</v>
      </c>
    </row>
    <row r="22" spans="1:12" x14ac:dyDescent="0.25">
      <c r="A22" s="108" t="s">
        <v>1111</v>
      </c>
      <c r="B22" s="25" t="s">
        <v>213</v>
      </c>
      <c r="C22" s="10">
        <v>5676.6673770999996</v>
      </c>
      <c r="D22" s="7" t="str">
        <f t="shared" si="8"/>
        <v>N/A</v>
      </c>
      <c r="E22" s="10">
        <v>5857.4258186999996</v>
      </c>
      <c r="F22" s="7" t="str">
        <f t="shared" si="9"/>
        <v>N/A</v>
      </c>
      <c r="G22" s="10">
        <v>4302.1077598000002</v>
      </c>
      <c r="H22" s="7" t="str">
        <f t="shared" si="10"/>
        <v>N/A</v>
      </c>
      <c r="I22" s="8">
        <v>3.1840000000000002</v>
      </c>
      <c r="J22" s="8">
        <v>-26.6</v>
      </c>
      <c r="K22" s="25" t="s">
        <v>734</v>
      </c>
      <c r="L22" s="85" t="str">
        <f>IF(J22="Div by 0", "N/A", IF(OR(J22="N/A",K22="N/A"),"N/A", IF(J22&gt;VALUE(MID(K22,1,2)), "No", IF(J22&lt;-1*VALUE(MID(K22,1,2)), "No", "Yes"))))</f>
        <v>Yes</v>
      </c>
    </row>
    <row r="23" spans="1:12" x14ac:dyDescent="0.25">
      <c r="A23" s="116" t="s">
        <v>1210</v>
      </c>
      <c r="B23" s="25" t="s">
        <v>213</v>
      </c>
      <c r="C23" s="10">
        <v>14674.626485999999</v>
      </c>
      <c r="D23" s="7" t="str">
        <f>IF($B23="N/A","N/A",IF(C23&gt;10,"No",IF(C23&lt;-10,"No","Yes")))</f>
        <v>N/A</v>
      </c>
      <c r="E23" s="10">
        <v>15140.176885000001</v>
      </c>
      <c r="F23" s="7" t="str">
        <f>IF($B23="N/A","N/A",IF(E23&gt;10,"No",IF(E23&lt;-10,"No","Yes")))</f>
        <v>N/A</v>
      </c>
      <c r="G23" s="10">
        <v>12482.372197999999</v>
      </c>
      <c r="H23" s="7" t="str">
        <f>IF($B23="N/A","N/A",IF(G23&gt;10,"No",IF(G23&lt;-10,"No","Yes")))</f>
        <v>N/A</v>
      </c>
      <c r="I23" s="8">
        <v>3.1720000000000002</v>
      </c>
      <c r="J23" s="8">
        <v>-17.600000000000001</v>
      </c>
      <c r="K23" s="25" t="s">
        <v>734</v>
      </c>
      <c r="L23" s="85" t="str">
        <f>IF(J23="Div by 0", "N/A", IF(K23="N/A","N/A", IF(J23&gt;VALUE(MID(K23,1,2)), "No", IF(J23&lt;-1*VALUE(MID(K23,1,2)), "No", "Yes"))))</f>
        <v>Yes</v>
      </c>
    </row>
    <row r="24" spans="1:12" x14ac:dyDescent="0.25">
      <c r="A24" s="116" t="s">
        <v>1211</v>
      </c>
      <c r="B24" s="25" t="s">
        <v>213</v>
      </c>
      <c r="C24" s="10">
        <v>14715.669383</v>
      </c>
      <c r="D24" s="7" t="str">
        <f>IF($B24="N/A","N/A",IF(C24&gt;10,"No",IF(C24&lt;-10,"No","Yes")))</f>
        <v>N/A</v>
      </c>
      <c r="E24" s="10">
        <v>15265.857577999999</v>
      </c>
      <c r="F24" s="7" t="str">
        <f>IF($B24="N/A","N/A",IF(E24&gt;10,"No",IF(E24&lt;-10,"No","Yes")))</f>
        <v>N/A</v>
      </c>
      <c r="G24" s="10">
        <v>18426.474554</v>
      </c>
      <c r="H24" s="7" t="str">
        <f>IF($B24="N/A","N/A",IF(G24&gt;10,"No",IF(G24&lt;-10,"No","Yes")))</f>
        <v>N/A</v>
      </c>
      <c r="I24" s="8">
        <v>3.7389999999999999</v>
      </c>
      <c r="J24" s="8">
        <v>20.7</v>
      </c>
      <c r="K24" s="25" t="s">
        <v>734</v>
      </c>
      <c r="L24" s="85" t="str">
        <f>IF(J24="Div by 0", "N/A", IF(K24="N/A","N/A", IF(J24&gt;VALUE(MID(K24,1,2)), "No", IF(J24&lt;-1*VALUE(MID(K24,1,2)), "No", "Yes"))))</f>
        <v>Yes</v>
      </c>
    </row>
    <row r="25" spans="1:12" x14ac:dyDescent="0.25">
      <c r="A25" s="116" t="s">
        <v>1212</v>
      </c>
      <c r="B25" s="25" t="s">
        <v>213</v>
      </c>
      <c r="C25" s="10">
        <v>14794.883771999999</v>
      </c>
      <c r="D25" s="7" t="str">
        <f>IF($B25="N/A","N/A",IF(C25&gt;10,"No",IF(C25&lt;-10,"No","Yes")))</f>
        <v>N/A</v>
      </c>
      <c r="E25" s="10">
        <v>15192.044184</v>
      </c>
      <c r="F25" s="7" t="str">
        <f>IF($B25="N/A","N/A",IF(E25&gt;10,"No",IF(E25&lt;-10,"No","Yes")))</f>
        <v>N/A</v>
      </c>
      <c r="G25" s="10">
        <v>9071.2794785000006</v>
      </c>
      <c r="H25" s="7" t="str">
        <f>IF($B25="N/A","N/A",IF(G25&gt;10,"No",IF(G25&lt;-10,"No","Yes")))</f>
        <v>N/A</v>
      </c>
      <c r="I25" s="8">
        <v>2.6840000000000002</v>
      </c>
      <c r="J25" s="8">
        <v>-40.299999999999997</v>
      </c>
      <c r="K25" s="25" t="s">
        <v>734</v>
      </c>
      <c r="L25" s="85" t="str">
        <f>IF(J25="Div by 0", "N/A", IF(K25="N/A","N/A", IF(J25&gt;VALUE(MID(K25,1,2)), "No", IF(J25&lt;-1*VALUE(MID(K25,1,2)), "No", "Yes"))))</f>
        <v>No</v>
      </c>
    </row>
    <row r="26" spans="1:12" x14ac:dyDescent="0.25">
      <c r="A26" s="116" t="s">
        <v>1213</v>
      </c>
      <c r="B26" s="25" t="s">
        <v>213</v>
      </c>
      <c r="C26" s="10">
        <v>13938.208468999999</v>
      </c>
      <c r="D26" s="7" t="str">
        <f t="shared" ref="D26:D27" si="11">IF($B26="N/A","N/A",IF(C26&gt;10,"No",IF(C26&lt;-10,"No","Yes")))</f>
        <v>N/A</v>
      </c>
      <c r="E26" s="10">
        <v>14336.383182</v>
      </c>
      <c r="F26" s="7" t="str">
        <f t="shared" ref="F26:F30" si="12">IF($B26="N/A","N/A",IF(E26&gt;10,"No",IF(E26&lt;-10,"No","Yes")))</f>
        <v>N/A</v>
      </c>
      <c r="G26" s="10">
        <v>12213.744239</v>
      </c>
      <c r="H26" s="7" t="str">
        <f t="shared" ref="H26:H27" si="13">IF($B26="N/A","N/A",IF(G26&gt;10,"No",IF(G26&lt;-10,"No","Yes")))</f>
        <v>N/A</v>
      </c>
      <c r="I26" s="8">
        <v>2.8570000000000002</v>
      </c>
      <c r="J26" s="8">
        <v>-14.8</v>
      </c>
      <c r="K26" s="25" t="s">
        <v>734</v>
      </c>
      <c r="L26" s="85" t="str">
        <f>IF(J26="Div by 0", "N/A", IF(OR(J26="N/A",K26="N/A"),"N/A", IF(J26&gt;VALUE(MID(K26,1,2)), "No", IF(J26&lt;-1*VALUE(MID(K26,1,2)), "No", "Yes"))))</f>
        <v>Yes</v>
      </c>
    </row>
    <row r="27" spans="1:12" x14ac:dyDescent="0.25">
      <c r="A27" s="116" t="s">
        <v>1214</v>
      </c>
      <c r="B27" s="25" t="s">
        <v>213</v>
      </c>
      <c r="C27" s="10">
        <v>15977.967909999999</v>
      </c>
      <c r="D27" s="7" t="str">
        <f t="shared" si="11"/>
        <v>N/A</v>
      </c>
      <c r="E27" s="10">
        <v>16549.056926000001</v>
      </c>
      <c r="F27" s="7" t="str">
        <f t="shared" si="12"/>
        <v>N/A</v>
      </c>
      <c r="G27" s="10">
        <v>12949.503941000001</v>
      </c>
      <c r="H27" s="7" t="str">
        <f t="shared" si="13"/>
        <v>N/A</v>
      </c>
      <c r="I27" s="8">
        <v>3.5739999999999998</v>
      </c>
      <c r="J27" s="8">
        <v>-21.8</v>
      </c>
      <c r="K27" s="25" t="s">
        <v>734</v>
      </c>
      <c r="L27" s="85" t="str">
        <f>IF(J27="Div by 0", "N/A", IF(OR(J27="N/A",K27="N/A"),"N/A", IF(J27&gt;VALUE(MID(K27,1,2)), "No", IF(J27&lt;-1*VALUE(MID(K27,1,2)), "No", "Yes"))))</f>
        <v>Yes</v>
      </c>
    </row>
    <row r="28" spans="1:12" x14ac:dyDescent="0.25">
      <c r="A28" s="134" t="s">
        <v>1215</v>
      </c>
      <c r="B28" s="10" t="s">
        <v>213</v>
      </c>
      <c r="C28" s="10">
        <v>579.43911806000006</v>
      </c>
      <c r="D28" s="7" t="str">
        <f t="shared" ref="D28:D30" si="14">IF($B28="N/A","N/A",IF(C28&gt;10,"No",IF(C28&lt;-10,"No","Yes")))</f>
        <v>N/A</v>
      </c>
      <c r="E28" s="10">
        <v>593.37518177000004</v>
      </c>
      <c r="F28" s="7" t="str">
        <f t="shared" si="12"/>
        <v>N/A</v>
      </c>
      <c r="G28" s="10">
        <v>1070.3111200000001</v>
      </c>
      <c r="H28" s="7" t="str">
        <f t="shared" ref="H28:H30" si="15">IF($B28="N/A","N/A",IF(G28&gt;10,"No",IF(G28&lt;-10,"No","Yes")))</f>
        <v>N/A</v>
      </c>
      <c r="I28" s="8">
        <v>2.4049999999999998</v>
      </c>
      <c r="J28" s="8">
        <v>80.38</v>
      </c>
      <c r="K28" s="25" t="s">
        <v>734</v>
      </c>
      <c r="L28" s="85" t="str">
        <f>IF(J28="Div by 0", "N/A", IF(OR(J28="N/A",K28="N/A"),"N/A", IF(J28&gt;VALUE(MID(K28,1,2)), "No", IF(J28&lt;-1*VALUE(MID(K28,1,2)), "No", "Yes"))))</f>
        <v>No</v>
      </c>
    </row>
    <row r="29" spans="1:12" x14ac:dyDescent="0.25">
      <c r="A29" s="134" t="s">
        <v>1216</v>
      </c>
      <c r="B29" s="10" t="s">
        <v>213</v>
      </c>
      <c r="C29" s="10">
        <v>583.51685340999995</v>
      </c>
      <c r="D29" s="7" t="str">
        <f t="shared" si="14"/>
        <v>N/A</v>
      </c>
      <c r="E29" s="10">
        <v>600.63356769999996</v>
      </c>
      <c r="F29" s="7" t="str">
        <f t="shared" si="12"/>
        <v>N/A</v>
      </c>
      <c r="G29" s="10">
        <v>1082.5707437999999</v>
      </c>
      <c r="H29" s="7" t="str">
        <f t="shared" si="15"/>
        <v>N/A</v>
      </c>
      <c r="I29" s="8">
        <v>2.9329999999999998</v>
      </c>
      <c r="J29" s="8">
        <v>80.239999999999995</v>
      </c>
      <c r="K29" s="25" t="s">
        <v>734</v>
      </c>
      <c r="L29" s="85" t="str">
        <f t="shared" ref="L29:L30" si="16">IF(J29="Div by 0", "N/A", IF(OR(J29="N/A",K29="N/A"),"N/A", IF(J29&gt;VALUE(MID(K29,1,2)), "No", IF(J29&lt;-1*VALUE(MID(K29,1,2)), "No", "Yes"))))</f>
        <v>No</v>
      </c>
    </row>
    <row r="30" spans="1:12" x14ac:dyDescent="0.25">
      <c r="A30" s="134" t="s">
        <v>1217</v>
      </c>
      <c r="B30" s="10" t="s">
        <v>213</v>
      </c>
      <c r="C30" s="10">
        <v>488.03462531999998</v>
      </c>
      <c r="D30" s="7" t="str">
        <f t="shared" si="14"/>
        <v>N/A</v>
      </c>
      <c r="E30" s="10">
        <v>432.15491184000001</v>
      </c>
      <c r="F30" s="7" t="str">
        <f t="shared" si="12"/>
        <v>N/A</v>
      </c>
      <c r="G30" s="10">
        <v>777.76359003000005</v>
      </c>
      <c r="H30" s="7" t="str">
        <f t="shared" si="15"/>
        <v>N/A</v>
      </c>
      <c r="I30" s="8">
        <v>-11.4</v>
      </c>
      <c r="J30" s="8">
        <v>79.97</v>
      </c>
      <c r="K30" s="25" t="s">
        <v>734</v>
      </c>
      <c r="L30" s="85" t="str">
        <f t="shared" si="16"/>
        <v>No</v>
      </c>
    </row>
    <row r="31" spans="1:12" x14ac:dyDescent="0.25">
      <c r="A31" s="142" t="s">
        <v>2</v>
      </c>
      <c r="B31" s="21" t="s">
        <v>213</v>
      </c>
      <c r="C31" s="9">
        <v>75.854008504000006</v>
      </c>
      <c r="D31" s="7" t="str">
        <f t="shared" ref="D31:D69" si="17">IF($B31="N/A","N/A",IF(C31&gt;10,"No",IF(C31&lt;-10,"No","Yes")))</f>
        <v>N/A</v>
      </c>
      <c r="E31" s="9">
        <v>73.258718220999995</v>
      </c>
      <c r="F31" s="7" t="str">
        <f t="shared" ref="F31:F69" si="18">IF($B31="N/A","N/A",IF(E31&gt;10,"No",IF(E31&lt;-10,"No","Yes")))</f>
        <v>N/A</v>
      </c>
      <c r="G31" s="9">
        <v>81.461367960000004</v>
      </c>
      <c r="H31" s="7" t="str">
        <f t="shared" ref="H31:H69" si="19">IF($B31="N/A","N/A",IF(G31&gt;10,"No",IF(G31&lt;-10,"No","Yes")))</f>
        <v>N/A</v>
      </c>
      <c r="I31" s="8">
        <v>-3.42</v>
      </c>
      <c r="J31" s="8">
        <v>11.2</v>
      </c>
      <c r="K31" s="25" t="s">
        <v>734</v>
      </c>
      <c r="L31" s="85" t="str">
        <f t="shared" ref="L31:L99" si="20">IF(J31="Div by 0", "N/A", IF(K31="N/A","N/A", IF(J31&gt;VALUE(MID(K31,1,2)), "No", IF(J31&lt;-1*VALUE(MID(K31,1,2)), "No", "Yes"))))</f>
        <v>Yes</v>
      </c>
    </row>
    <row r="32" spans="1:12" x14ac:dyDescent="0.25">
      <c r="A32" s="142" t="s">
        <v>22</v>
      </c>
      <c r="B32" s="21" t="s">
        <v>213</v>
      </c>
      <c r="C32" s="1">
        <v>806718</v>
      </c>
      <c r="D32" s="7" t="str">
        <f t="shared" si="17"/>
        <v>N/A</v>
      </c>
      <c r="E32" s="1">
        <v>790759</v>
      </c>
      <c r="F32" s="7" t="str">
        <f t="shared" si="18"/>
        <v>N/A</v>
      </c>
      <c r="G32" s="1">
        <v>912918</v>
      </c>
      <c r="H32" s="7" t="str">
        <f t="shared" si="19"/>
        <v>N/A</v>
      </c>
      <c r="I32" s="8">
        <v>-1.98</v>
      </c>
      <c r="J32" s="8">
        <v>15.45</v>
      </c>
      <c r="K32" s="25" t="s">
        <v>734</v>
      </c>
      <c r="L32" s="85" t="str">
        <f t="shared" si="20"/>
        <v>Yes</v>
      </c>
    </row>
    <row r="33" spans="1:12" x14ac:dyDescent="0.25">
      <c r="A33" s="142" t="s">
        <v>448</v>
      </c>
      <c r="B33" s="25" t="s">
        <v>213</v>
      </c>
      <c r="C33" s="1">
        <v>3859</v>
      </c>
      <c r="D33" s="1" t="str">
        <f t="shared" si="17"/>
        <v>N/A</v>
      </c>
      <c r="E33" s="1">
        <v>4235</v>
      </c>
      <c r="F33" s="1" t="str">
        <f t="shared" si="18"/>
        <v>N/A</v>
      </c>
      <c r="G33" s="1">
        <v>585</v>
      </c>
      <c r="H33" s="7" t="str">
        <f t="shared" si="19"/>
        <v>N/A</v>
      </c>
      <c r="I33" s="8">
        <v>9.7430000000000003</v>
      </c>
      <c r="J33" s="8">
        <v>-86.2</v>
      </c>
      <c r="K33" s="25" t="s">
        <v>734</v>
      </c>
      <c r="L33" s="85" t="str">
        <f t="shared" si="20"/>
        <v>No</v>
      </c>
    </row>
    <row r="34" spans="1:12" x14ac:dyDescent="0.25">
      <c r="A34" s="142" t="s">
        <v>1218</v>
      </c>
      <c r="B34" s="3" t="s">
        <v>213</v>
      </c>
      <c r="C34" s="1">
        <v>2937</v>
      </c>
      <c r="D34" s="5" t="str">
        <f t="shared" ref="D34:D38" si="21">IF($B34="N/A","N/A",IF(C34&lt;0,"No","Yes"))</f>
        <v>N/A</v>
      </c>
      <c r="E34" s="1">
        <v>3032</v>
      </c>
      <c r="F34" s="5" t="str">
        <f t="shared" ref="F34:F38" si="22">IF($B34="N/A","N/A",IF(E34&lt;0,"No","Yes"))</f>
        <v>N/A</v>
      </c>
      <c r="G34" s="1">
        <v>56</v>
      </c>
      <c r="H34" s="5" t="str">
        <f t="shared" ref="H34:H38" si="23">IF($B34="N/A","N/A",IF(G34&lt;0,"No","Yes"))</f>
        <v>N/A</v>
      </c>
      <c r="I34" s="8">
        <v>3.2349999999999999</v>
      </c>
      <c r="J34" s="8">
        <v>-98.2</v>
      </c>
      <c r="K34" s="1" t="s">
        <v>734</v>
      </c>
      <c r="L34" s="85" t="str">
        <f t="shared" si="20"/>
        <v>No</v>
      </c>
    </row>
    <row r="35" spans="1:12" x14ac:dyDescent="0.25">
      <c r="A35" s="142" t="s">
        <v>1219</v>
      </c>
      <c r="B35" s="3" t="s">
        <v>213</v>
      </c>
      <c r="C35" s="1">
        <v>28</v>
      </c>
      <c r="D35" s="5" t="str">
        <f t="shared" si="21"/>
        <v>N/A</v>
      </c>
      <c r="E35" s="1">
        <v>48</v>
      </c>
      <c r="F35" s="5" t="str">
        <f t="shared" si="22"/>
        <v>N/A</v>
      </c>
      <c r="G35" s="1">
        <v>0</v>
      </c>
      <c r="H35" s="5" t="str">
        <f t="shared" si="23"/>
        <v>N/A</v>
      </c>
      <c r="I35" s="8">
        <v>71.430000000000007</v>
      </c>
      <c r="J35" s="8">
        <v>-100</v>
      </c>
      <c r="K35" s="1" t="s">
        <v>734</v>
      </c>
      <c r="L35" s="85" t="str">
        <f t="shared" si="20"/>
        <v>No</v>
      </c>
    </row>
    <row r="36" spans="1:12" x14ac:dyDescent="0.25">
      <c r="A36" s="142" t="s">
        <v>1220</v>
      </c>
      <c r="B36" s="3" t="s">
        <v>213</v>
      </c>
      <c r="C36" s="1">
        <v>292</v>
      </c>
      <c r="D36" s="5" t="str">
        <f t="shared" si="21"/>
        <v>N/A</v>
      </c>
      <c r="E36" s="1">
        <v>381</v>
      </c>
      <c r="F36" s="5" t="str">
        <f t="shared" si="22"/>
        <v>N/A</v>
      </c>
      <c r="G36" s="1">
        <v>13</v>
      </c>
      <c r="H36" s="5" t="str">
        <f t="shared" si="23"/>
        <v>N/A</v>
      </c>
      <c r="I36" s="8">
        <v>30.48</v>
      </c>
      <c r="J36" s="8">
        <v>-96.6</v>
      </c>
      <c r="K36" s="1" t="s">
        <v>734</v>
      </c>
      <c r="L36" s="85" t="str">
        <f t="shared" si="20"/>
        <v>No</v>
      </c>
    </row>
    <row r="37" spans="1:12" x14ac:dyDescent="0.25">
      <c r="A37" s="142" t="s">
        <v>1221</v>
      </c>
      <c r="B37" s="3" t="s">
        <v>213</v>
      </c>
      <c r="C37" s="1">
        <v>602</v>
      </c>
      <c r="D37" s="5" t="str">
        <f t="shared" si="21"/>
        <v>N/A</v>
      </c>
      <c r="E37" s="1">
        <v>774</v>
      </c>
      <c r="F37" s="5" t="str">
        <f t="shared" si="22"/>
        <v>N/A</v>
      </c>
      <c r="G37" s="1">
        <v>516</v>
      </c>
      <c r="H37" s="5" t="str">
        <f t="shared" si="23"/>
        <v>N/A</v>
      </c>
      <c r="I37" s="8">
        <v>28.57</v>
      </c>
      <c r="J37" s="8">
        <v>-33.299999999999997</v>
      </c>
      <c r="K37" s="1" t="s">
        <v>734</v>
      </c>
      <c r="L37" s="85" t="str">
        <f t="shared" si="20"/>
        <v>No</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84873</v>
      </c>
      <c r="D39" s="1" t="str">
        <f t="shared" si="17"/>
        <v>N/A</v>
      </c>
      <c r="E39" s="1">
        <v>79699</v>
      </c>
      <c r="F39" s="1" t="str">
        <f t="shared" si="18"/>
        <v>N/A</v>
      </c>
      <c r="G39" s="1">
        <v>1542</v>
      </c>
      <c r="H39" s="7" t="str">
        <f t="shared" si="19"/>
        <v>N/A</v>
      </c>
      <c r="I39" s="8">
        <v>-6.1</v>
      </c>
      <c r="J39" s="8">
        <v>-98.1</v>
      </c>
      <c r="K39" s="25" t="s">
        <v>734</v>
      </c>
      <c r="L39" s="85" t="str">
        <f t="shared" si="20"/>
        <v>No</v>
      </c>
    </row>
    <row r="40" spans="1:12" x14ac:dyDescent="0.25">
      <c r="A40" s="142" t="s">
        <v>1223</v>
      </c>
      <c r="B40" s="3" t="s">
        <v>213</v>
      </c>
      <c r="C40" s="1">
        <v>80700</v>
      </c>
      <c r="D40" s="5" t="str">
        <f t="shared" ref="D40:D45" si="24">IF($B40="N/A","N/A",IF(C40&lt;0,"No","Yes"))</f>
        <v>N/A</v>
      </c>
      <c r="E40" s="1">
        <v>75384</v>
      </c>
      <c r="F40" s="5" t="str">
        <f t="shared" ref="F40:F45" si="25">IF($B40="N/A","N/A",IF(E40&lt;0,"No","Yes"))</f>
        <v>N/A</v>
      </c>
      <c r="G40" s="1">
        <v>1314</v>
      </c>
      <c r="H40" s="5" t="str">
        <f t="shared" ref="H40:H45" si="26">IF($B40="N/A","N/A",IF(G40&lt;0,"No","Yes"))</f>
        <v>N/A</v>
      </c>
      <c r="I40" s="8">
        <v>-6.59</v>
      </c>
      <c r="J40" s="8">
        <v>-98.3</v>
      </c>
      <c r="K40" s="1" t="s">
        <v>734</v>
      </c>
      <c r="L40" s="85" t="str">
        <f t="shared" si="20"/>
        <v>No</v>
      </c>
    </row>
    <row r="41" spans="1:12" x14ac:dyDescent="0.25">
      <c r="A41" s="142" t="s">
        <v>1224</v>
      </c>
      <c r="B41" s="3" t="s">
        <v>213</v>
      </c>
      <c r="C41" s="1">
        <v>285</v>
      </c>
      <c r="D41" s="5" t="str">
        <f t="shared" si="24"/>
        <v>N/A</v>
      </c>
      <c r="E41" s="1">
        <v>231</v>
      </c>
      <c r="F41" s="5" t="str">
        <f t="shared" si="25"/>
        <v>N/A</v>
      </c>
      <c r="G41" s="1">
        <v>0</v>
      </c>
      <c r="H41" s="5" t="str">
        <f t="shared" si="26"/>
        <v>N/A</v>
      </c>
      <c r="I41" s="8">
        <v>-18.899999999999999</v>
      </c>
      <c r="J41" s="8">
        <v>-100</v>
      </c>
      <c r="K41" s="1" t="s">
        <v>734</v>
      </c>
      <c r="L41" s="85" t="str">
        <f t="shared" si="20"/>
        <v>No</v>
      </c>
    </row>
    <row r="42" spans="1:12" x14ac:dyDescent="0.25">
      <c r="A42" s="142" t="s">
        <v>1225</v>
      </c>
      <c r="B42" s="3" t="s">
        <v>213</v>
      </c>
      <c r="C42" s="1">
        <v>3006</v>
      </c>
      <c r="D42" s="5" t="str">
        <f t="shared" si="24"/>
        <v>N/A</v>
      </c>
      <c r="E42" s="1">
        <v>3172</v>
      </c>
      <c r="F42" s="5" t="str">
        <f t="shared" si="25"/>
        <v>N/A</v>
      </c>
      <c r="G42" s="1">
        <v>134</v>
      </c>
      <c r="H42" s="5" t="str">
        <f t="shared" si="26"/>
        <v>N/A</v>
      </c>
      <c r="I42" s="8">
        <v>5.5220000000000002</v>
      </c>
      <c r="J42" s="8">
        <v>-95.8</v>
      </c>
      <c r="K42" s="1" t="s">
        <v>734</v>
      </c>
      <c r="L42" s="85" t="str">
        <f t="shared" si="20"/>
        <v>No</v>
      </c>
    </row>
    <row r="43" spans="1:12" x14ac:dyDescent="0.25">
      <c r="A43" s="142" t="s">
        <v>1226</v>
      </c>
      <c r="B43" s="3" t="s">
        <v>213</v>
      </c>
      <c r="C43" s="1">
        <v>23</v>
      </c>
      <c r="D43" s="5" t="str">
        <f t="shared" si="24"/>
        <v>N/A</v>
      </c>
      <c r="E43" s="1">
        <v>17</v>
      </c>
      <c r="F43" s="5" t="str">
        <f t="shared" si="25"/>
        <v>N/A</v>
      </c>
      <c r="G43" s="1">
        <v>0</v>
      </c>
      <c r="H43" s="5" t="str">
        <f t="shared" si="26"/>
        <v>N/A</v>
      </c>
      <c r="I43" s="8">
        <v>-26.1</v>
      </c>
      <c r="J43" s="8">
        <v>-100</v>
      </c>
      <c r="K43" s="1" t="s">
        <v>734</v>
      </c>
      <c r="L43" s="85" t="str">
        <f t="shared" si="20"/>
        <v>No</v>
      </c>
    </row>
    <row r="44" spans="1:12" x14ac:dyDescent="0.25">
      <c r="A44" s="142" t="s">
        <v>1227</v>
      </c>
      <c r="B44" s="3" t="s">
        <v>213</v>
      </c>
      <c r="C44" s="1">
        <v>859</v>
      </c>
      <c r="D44" s="5" t="str">
        <f t="shared" si="24"/>
        <v>N/A</v>
      </c>
      <c r="E44" s="1">
        <v>895</v>
      </c>
      <c r="F44" s="5" t="str">
        <f t="shared" si="25"/>
        <v>N/A</v>
      </c>
      <c r="G44" s="1">
        <v>94</v>
      </c>
      <c r="H44" s="5" t="str">
        <f t="shared" si="26"/>
        <v>N/A</v>
      </c>
      <c r="I44" s="8">
        <v>4.1909999999999998</v>
      </c>
      <c r="J44" s="8">
        <v>-89.5</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577305</v>
      </c>
      <c r="D46" s="1" t="str">
        <f t="shared" si="17"/>
        <v>N/A</v>
      </c>
      <c r="E46" s="1">
        <v>567405</v>
      </c>
      <c r="F46" s="1" t="str">
        <f t="shared" si="18"/>
        <v>N/A</v>
      </c>
      <c r="G46" s="1">
        <v>17493</v>
      </c>
      <c r="H46" s="7" t="str">
        <f t="shared" si="19"/>
        <v>N/A</v>
      </c>
      <c r="I46" s="8">
        <v>-1.71</v>
      </c>
      <c r="J46" s="8">
        <v>-96.9</v>
      </c>
      <c r="K46" s="25" t="s">
        <v>734</v>
      </c>
      <c r="L46" s="85" t="str">
        <f t="shared" si="20"/>
        <v>No</v>
      </c>
    </row>
    <row r="47" spans="1:12" x14ac:dyDescent="0.25">
      <c r="A47" s="142" t="s">
        <v>1229</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734</v>
      </c>
      <c r="L47" s="85" t="str">
        <f t="shared" si="20"/>
        <v>N/A</v>
      </c>
    </row>
    <row r="48" spans="1:12" x14ac:dyDescent="0.25">
      <c r="A48" s="142" t="s">
        <v>1230</v>
      </c>
      <c r="B48" s="3" t="s">
        <v>213</v>
      </c>
      <c r="C48" s="1">
        <v>122</v>
      </c>
      <c r="D48" s="5" t="str">
        <f t="shared" si="27"/>
        <v>N/A</v>
      </c>
      <c r="E48" s="1">
        <v>99</v>
      </c>
      <c r="F48" s="5" t="str">
        <f t="shared" si="28"/>
        <v>N/A</v>
      </c>
      <c r="G48" s="1">
        <v>11</v>
      </c>
      <c r="H48" s="5" t="str">
        <f t="shared" si="29"/>
        <v>N/A</v>
      </c>
      <c r="I48" s="8">
        <v>-18.899999999999999</v>
      </c>
      <c r="J48" s="8">
        <v>-91.9</v>
      </c>
      <c r="K48" s="1" t="s">
        <v>734</v>
      </c>
      <c r="L48" s="85" t="str">
        <f t="shared" si="20"/>
        <v>No</v>
      </c>
    </row>
    <row r="49" spans="1:12" x14ac:dyDescent="0.25">
      <c r="A49" s="142" t="s">
        <v>1231</v>
      </c>
      <c r="B49" s="3" t="s">
        <v>213</v>
      </c>
      <c r="C49" s="1">
        <v>14</v>
      </c>
      <c r="D49" s="5" t="str">
        <f t="shared" si="27"/>
        <v>N/A</v>
      </c>
      <c r="E49" s="1">
        <v>19</v>
      </c>
      <c r="F49" s="5" t="str">
        <f t="shared" si="28"/>
        <v>N/A</v>
      </c>
      <c r="G49" s="1">
        <v>0</v>
      </c>
      <c r="H49" s="5" t="str">
        <f t="shared" si="29"/>
        <v>N/A</v>
      </c>
      <c r="I49" s="8">
        <v>35.71</v>
      </c>
      <c r="J49" s="8">
        <v>-100</v>
      </c>
      <c r="K49" s="1" t="s">
        <v>734</v>
      </c>
      <c r="L49" s="85" t="str">
        <f t="shared" si="20"/>
        <v>No</v>
      </c>
    </row>
    <row r="50" spans="1:12" x14ac:dyDescent="0.25">
      <c r="A50" s="142" t="s">
        <v>1232</v>
      </c>
      <c r="B50" s="3" t="s">
        <v>213</v>
      </c>
      <c r="C50" s="1">
        <v>543749</v>
      </c>
      <c r="D50" s="5" t="str">
        <f t="shared" si="27"/>
        <v>N/A</v>
      </c>
      <c r="E50" s="1">
        <v>528326</v>
      </c>
      <c r="F50" s="5" t="str">
        <f t="shared" si="28"/>
        <v>N/A</v>
      </c>
      <c r="G50" s="1">
        <v>15967</v>
      </c>
      <c r="H50" s="5" t="str">
        <f t="shared" si="29"/>
        <v>N/A</v>
      </c>
      <c r="I50" s="8">
        <v>-2.84</v>
      </c>
      <c r="J50" s="8">
        <v>-97</v>
      </c>
      <c r="K50" s="1" t="s">
        <v>734</v>
      </c>
      <c r="L50" s="85" t="str">
        <f t="shared" si="20"/>
        <v>No</v>
      </c>
    </row>
    <row r="51" spans="1:12" x14ac:dyDescent="0.25">
      <c r="A51" s="142" t="s">
        <v>1233</v>
      </c>
      <c r="B51" s="3" t="s">
        <v>213</v>
      </c>
      <c r="C51" s="1">
        <v>31921</v>
      </c>
      <c r="D51" s="5" t="str">
        <f t="shared" si="27"/>
        <v>N/A</v>
      </c>
      <c r="E51" s="1">
        <v>32628</v>
      </c>
      <c r="F51" s="5" t="str">
        <f t="shared" si="28"/>
        <v>N/A</v>
      </c>
      <c r="G51" s="1">
        <v>1400</v>
      </c>
      <c r="H51" s="5" t="str">
        <f t="shared" si="29"/>
        <v>N/A</v>
      </c>
      <c r="I51" s="8">
        <v>2.2149999999999999</v>
      </c>
      <c r="J51" s="8">
        <v>-95.7</v>
      </c>
      <c r="K51" s="1" t="s">
        <v>734</v>
      </c>
      <c r="L51" s="85" t="str">
        <f t="shared" si="20"/>
        <v>No</v>
      </c>
    </row>
    <row r="52" spans="1:12" x14ac:dyDescent="0.25">
      <c r="A52" s="142" t="s">
        <v>1234</v>
      </c>
      <c r="B52" s="3" t="s">
        <v>213</v>
      </c>
      <c r="C52" s="1">
        <v>1499</v>
      </c>
      <c r="D52" s="5" t="str">
        <f t="shared" si="27"/>
        <v>N/A</v>
      </c>
      <c r="E52" s="1">
        <v>6333</v>
      </c>
      <c r="F52" s="5" t="str">
        <f t="shared" si="28"/>
        <v>N/A</v>
      </c>
      <c r="G52" s="1">
        <v>118</v>
      </c>
      <c r="H52" s="5" t="str">
        <f t="shared" si="29"/>
        <v>N/A</v>
      </c>
      <c r="I52" s="8">
        <v>322.5</v>
      </c>
      <c r="J52" s="8">
        <v>-98.1</v>
      </c>
      <c r="K52" s="1" t="s">
        <v>734</v>
      </c>
      <c r="L52" s="85" t="str">
        <f t="shared" si="20"/>
        <v>No</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140681</v>
      </c>
      <c r="D54" s="1" t="str">
        <f t="shared" si="17"/>
        <v>N/A</v>
      </c>
      <c r="E54" s="1">
        <v>139420</v>
      </c>
      <c r="F54" s="1" t="str">
        <f t="shared" si="18"/>
        <v>N/A</v>
      </c>
      <c r="G54" s="1">
        <v>7218</v>
      </c>
      <c r="H54" s="7" t="str">
        <f t="shared" si="19"/>
        <v>N/A</v>
      </c>
      <c r="I54" s="8">
        <v>-0.89600000000000002</v>
      </c>
      <c r="J54" s="8">
        <v>-94.8</v>
      </c>
      <c r="K54" s="25" t="s">
        <v>734</v>
      </c>
      <c r="L54" s="85" t="str">
        <f t="shared" si="20"/>
        <v>No</v>
      </c>
    </row>
    <row r="55" spans="1:12" x14ac:dyDescent="0.25">
      <c r="A55" s="142" t="s">
        <v>1236</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1747</v>
      </c>
      <c r="J55" s="8" t="s">
        <v>1747</v>
      </c>
      <c r="K55" s="1" t="s">
        <v>734</v>
      </c>
      <c r="L55" s="85" t="str">
        <f t="shared" si="20"/>
        <v>N/A</v>
      </c>
    </row>
    <row r="56" spans="1:12" x14ac:dyDescent="0.25">
      <c r="A56" s="142" t="s">
        <v>1237</v>
      </c>
      <c r="B56" s="3" t="s">
        <v>213</v>
      </c>
      <c r="C56" s="1">
        <v>8821</v>
      </c>
      <c r="D56" s="5" t="str">
        <f t="shared" si="30"/>
        <v>N/A</v>
      </c>
      <c r="E56" s="1">
        <v>8290</v>
      </c>
      <c r="F56" s="5" t="str">
        <f t="shared" si="31"/>
        <v>N/A</v>
      </c>
      <c r="G56" s="1">
        <v>525</v>
      </c>
      <c r="H56" s="5" t="str">
        <f t="shared" si="32"/>
        <v>N/A</v>
      </c>
      <c r="I56" s="8">
        <v>-6.02</v>
      </c>
      <c r="J56" s="8">
        <v>-93.7</v>
      </c>
      <c r="K56" s="1" t="s">
        <v>734</v>
      </c>
      <c r="L56" s="85" t="str">
        <f t="shared" si="20"/>
        <v>No</v>
      </c>
    </row>
    <row r="57" spans="1:12" x14ac:dyDescent="0.25">
      <c r="A57" s="142" t="s">
        <v>1238</v>
      </c>
      <c r="B57" s="3" t="s">
        <v>213</v>
      </c>
      <c r="C57" s="1">
        <v>0</v>
      </c>
      <c r="D57" s="5" t="str">
        <f t="shared" si="30"/>
        <v>N/A</v>
      </c>
      <c r="E57" s="1">
        <v>11</v>
      </c>
      <c r="F57" s="5" t="str">
        <f t="shared" si="31"/>
        <v>N/A</v>
      </c>
      <c r="G57" s="1">
        <v>0</v>
      </c>
      <c r="H57" s="5" t="str">
        <f t="shared" si="32"/>
        <v>N/A</v>
      </c>
      <c r="I57" s="8" t="s">
        <v>1747</v>
      </c>
      <c r="J57" s="8">
        <v>-100</v>
      </c>
      <c r="K57" s="1" t="s">
        <v>734</v>
      </c>
      <c r="L57" s="85" t="str">
        <f t="shared" si="20"/>
        <v>No</v>
      </c>
    </row>
    <row r="58" spans="1:12" x14ac:dyDescent="0.25">
      <c r="A58" s="142" t="s">
        <v>1239</v>
      </c>
      <c r="B58" s="3" t="s">
        <v>213</v>
      </c>
      <c r="C58" s="1">
        <v>27636</v>
      </c>
      <c r="D58" s="5" t="str">
        <f t="shared" si="30"/>
        <v>N/A</v>
      </c>
      <c r="E58" s="1">
        <v>29197</v>
      </c>
      <c r="F58" s="5" t="str">
        <f t="shared" si="31"/>
        <v>N/A</v>
      </c>
      <c r="G58" s="1">
        <v>2129</v>
      </c>
      <c r="H58" s="5" t="str">
        <f t="shared" si="32"/>
        <v>N/A</v>
      </c>
      <c r="I58" s="8">
        <v>5.6479999999999997</v>
      </c>
      <c r="J58" s="8">
        <v>-92.7</v>
      </c>
      <c r="K58" s="1" t="s">
        <v>734</v>
      </c>
      <c r="L58" s="85" t="str">
        <f t="shared" si="20"/>
        <v>No</v>
      </c>
    </row>
    <row r="59" spans="1:12" x14ac:dyDescent="0.25">
      <c r="A59" s="142" t="s">
        <v>1240</v>
      </c>
      <c r="B59" s="3" t="s">
        <v>213</v>
      </c>
      <c r="C59" s="1">
        <v>104224</v>
      </c>
      <c r="D59" s="5" t="str">
        <f t="shared" si="30"/>
        <v>N/A</v>
      </c>
      <c r="E59" s="1">
        <v>101928</v>
      </c>
      <c r="F59" s="5" t="str">
        <f t="shared" si="31"/>
        <v>N/A</v>
      </c>
      <c r="G59" s="1">
        <v>4564</v>
      </c>
      <c r="H59" s="5" t="str">
        <f t="shared" si="32"/>
        <v>N/A</v>
      </c>
      <c r="I59" s="8">
        <v>-2.2000000000000002</v>
      </c>
      <c r="J59" s="8">
        <v>-95.5</v>
      </c>
      <c r="K59" s="1" t="s">
        <v>734</v>
      </c>
      <c r="L59" s="85" t="str">
        <f t="shared" si="20"/>
        <v>No</v>
      </c>
    </row>
    <row r="60" spans="1:12" x14ac:dyDescent="0.25">
      <c r="A60" s="142" t="s">
        <v>1241</v>
      </c>
      <c r="B60" s="3" t="s">
        <v>213</v>
      </c>
      <c r="C60" s="1">
        <v>0</v>
      </c>
      <c r="D60" s="5" t="str">
        <f t="shared" si="30"/>
        <v>N/A</v>
      </c>
      <c r="E60" s="1">
        <v>0</v>
      </c>
      <c r="F60" s="5" t="str">
        <f t="shared" si="31"/>
        <v>N/A</v>
      </c>
      <c r="G60" s="1">
        <v>0</v>
      </c>
      <c r="H60" s="5" t="str">
        <f t="shared" si="32"/>
        <v>N/A</v>
      </c>
      <c r="I60" s="8" t="s">
        <v>1747</v>
      </c>
      <c r="J60" s="8" t="s">
        <v>1747</v>
      </c>
      <c r="K60" s="1" t="s">
        <v>734</v>
      </c>
      <c r="L60" s="85" t="str">
        <f t="shared" si="20"/>
        <v>N/A</v>
      </c>
    </row>
    <row r="61" spans="1:12" x14ac:dyDescent="0.25">
      <c r="A61" s="84" t="s">
        <v>186</v>
      </c>
      <c r="B61" s="21" t="s">
        <v>213</v>
      </c>
      <c r="C61" s="1">
        <v>800207</v>
      </c>
      <c r="D61" s="1" t="str">
        <f t="shared" si="17"/>
        <v>N/A</v>
      </c>
      <c r="E61" s="1">
        <v>789473</v>
      </c>
      <c r="F61" s="1" t="str">
        <f t="shared" si="18"/>
        <v>N/A</v>
      </c>
      <c r="G61" s="1">
        <v>878092</v>
      </c>
      <c r="H61" s="7" t="str">
        <f t="shared" si="19"/>
        <v>N/A</v>
      </c>
      <c r="I61" s="8">
        <v>-1.34</v>
      </c>
      <c r="J61" s="8">
        <v>11.23</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992</v>
      </c>
      <c r="D66" s="1" t="str">
        <f t="shared" si="17"/>
        <v>N/A</v>
      </c>
      <c r="E66" s="1">
        <v>1309</v>
      </c>
      <c r="F66" s="1" t="str">
        <f t="shared" si="18"/>
        <v>N/A</v>
      </c>
      <c r="G66" s="1">
        <v>1657</v>
      </c>
      <c r="H66" s="7" t="str">
        <f t="shared" si="19"/>
        <v>N/A</v>
      </c>
      <c r="I66" s="8">
        <v>31.96</v>
      </c>
      <c r="J66" s="8">
        <v>26.59</v>
      </c>
      <c r="K66" s="25" t="s">
        <v>734</v>
      </c>
      <c r="L66" s="85" t="str">
        <f t="shared" si="33"/>
        <v>Yes</v>
      </c>
    </row>
    <row r="67" spans="1:12" x14ac:dyDescent="0.25">
      <c r="A67" s="84" t="s">
        <v>192</v>
      </c>
      <c r="B67" s="21" t="s">
        <v>213</v>
      </c>
      <c r="C67" s="1">
        <v>48440</v>
      </c>
      <c r="D67" s="1" t="str">
        <f t="shared" si="17"/>
        <v>N/A</v>
      </c>
      <c r="E67" s="1">
        <v>0</v>
      </c>
      <c r="F67" s="1" t="str">
        <f t="shared" si="18"/>
        <v>N/A</v>
      </c>
      <c r="G67" s="1">
        <v>0</v>
      </c>
      <c r="H67" s="7" t="str">
        <f t="shared" si="19"/>
        <v>N/A</v>
      </c>
      <c r="I67" s="8">
        <v>-100</v>
      </c>
      <c r="J67" s="8" t="s">
        <v>1747</v>
      </c>
      <c r="K67" s="25" t="s">
        <v>734</v>
      </c>
      <c r="L67" s="85" t="str">
        <f t="shared" si="33"/>
        <v>N/A</v>
      </c>
    </row>
    <row r="68" spans="1:12" x14ac:dyDescent="0.25">
      <c r="A68" s="108" t="s">
        <v>193</v>
      </c>
      <c r="B68" s="25" t="s">
        <v>213</v>
      </c>
      <c r="C68" s="1">
        <v>0</v>
      </c>
      <c r="D68" s="1" t="str">
        <f t="shared" si="17"/>
        <v>N/A</v>
      </c>
      <c r="E68" s="1">
        <v>0</v>
      </c>
      <c r="F68" s="1" t="str">
        <f t="shared" si="18"/>
        <v>N/A</v>
      </c>
      <c r="G68" s="1">
        <v>34403</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34403</v>
      </c>
      <c r="H69" s="7" t="str">
        <f t="shared" si="19"/>
        <v>N/A</v>
      </c>
      <c r="I69" s="8" t="s">
        <v>1747</v>
      </c>
      <c r="J69" s="8" t="s">
        <v>1747</v>
      </c>
      <c r="K69" s="25" t="s">
        <v>734</v>
      </c>
      <c r="L69" s="85" t="str">
        <f t="shared" si="33"/>
        <v>N/A</v>
      </c>
    </row>
    <row r="70" spans="1:12" x14ac:dyDescent="0.25">
      <c r="A70" s="142" t="s">
        <v>78</v>
      </c>
      <c r="B70" s="25" t="s">
        <v>294</v>
      </c>
      <c r="C70" s="9">
        <v>3.8285022349000002</v>
      </c>
      <c r="D70" s="7" t="str">
        <f>IF($B70="N/A","N/A",IF(C70&gt;=20,"No",IF(C70&lt;0,"No","Yes")))</f>
        <v>Yes</v>
      </c>
      <c r="E70" s="9">
        <v>3.8227808652999999</v>
      </c>
      <c r="F70" s="7" t="str">
        <f>IF($B70="N/A","N/A",IF(E70&gt;=20,"No",IF(E70&lt;0,"No","Yes")))</f>
        <v>Yes</v>
      </c>
      <c r="G70" s="9">
        <v>4.6511968483999997</v>
      </c>
      <c r="H70" s="7" t="str">
        <f>IF($B70="N/A","N/A",IF(G70&gt;=20,"No",IF(G70&lt;0,"No","Yes")))</f>
        <v>Yes</v>
      </c>
      <c r="I70" s="8">
        <v>-0.14899999999999999</v>
      </c>
      <c r="J70" s="8">
        <v>21.67</v>
      </c>
      <c r="K70" s="25" t="s">
        <v>734</v>
      </c>
      <c r="L70" s="85" t="str">
        <f t="shared" si="20"/>
        <v>Yes</v>
      </c>
    </row>
    <row r="71" spans="1:12" x14ac:dyDescent="0.25">
      <c r="A71" s="142" t="s">
        <v>79</v>
      </c>
      <c r="B71" s="21" t="s">
        <v>213</v>
      </c>
      <c r="C71" s="9">
        <v>0</v>
      </c>
      <c r="D71" s="7" t="str">
        <f>IF($B71="N/A","N/A",IF(C71&gt;10,"No",IF(C71&lt;-10,"No","Yes")))</f>
        <v>N/A</v>
      </c>
      <c r="E71" s="9">
        <v>0</v>
      </c>
      <c r="F71" s="7" t="str">
        <f>IF($B71="N/A","N/A",IF(E71&gt;10,"No",IF(E71&lt;-10,"No","Yes")))</f>
        <v>N/A</v>
      </c>
      <c r="G71" s="9">
        <v>24.209362436999999</v>
      </c>
      <c r="H71" s="7" t="str">
        <f>IF($B71="N/A","N/A",IF(G71&gt;10,"No",IF(G71&lt;-10,"No","Yes")))</f>
        <v>N/A</v>
      </c>
      <c r="I71" s="8" t="s">
        <v>1747</v>
      </c>
      <c r="J71" s="8" t="s">
        <v>1747</v>
      </c>
      <c r="K71" s="25" t="s">
        <v>734</v>
      </c>
      <c r="L71" s="85" t="str">
        <f t="shared" si="20"/>
        <v>N/A</v>
      </c>
    </row>
    <row r="72" spans="1:12" x14ac:dyDescent="0.25">
      <c r="A72" s="142" t="s">
        <v>80</v>
      </c>
      <c r="B72" s="21" t="s">
        <v>213</v>
      </c>
      <c r="C72" s="9">
        <v>0.22573363430000001</v>
      </c>
      <c r="D72" s="7" t="str">
        <f>IF($B72="N/A","N/A",IF(C72&gt;10,"No",IF(C72&lt;-10,"No","Yes")))</f>
        <v>N/A</v>
      </c>
      <c r="E72" s="9">
        <v>0</v>
      </c>
      <c r="F72" s="7" t="str">
        <f>IF($B72="N/A","N/A",IF(E72&gt;10,"No",IF(E72&lt;-10,"No","Yes")))</f>
        <v>N/A</v>
      </c>
      <c r="G72" s="9">
        <v>0</v>
      </c>
      <c r="H72" s="7" t="str">
        <f>IF($B72="N/A","N/A",IF(G72&gt;10,"No",IF(G72&lt;-10,"No","Yes")))</f>
        <v>N/A</v>
      </c>
      <c r="I72" s="8">
        <v>-100</v>
      </c>
      <c r="J72" s="8" t="s">
        <v>1747</v>
      </c>
      <c r="K72" s="25" t="s">
        <v>734</v>
      </c>
      <c r="L72" s="85" t="str">
        <f t="shared" si="20"/>
        <v>N/A</v>
      </c>
    </row>
    <row r="73" spans="1:12" x14ac:dyDescent="0.25">
      <c r="A73" s="142" t="s">
        <v>81</v>
      </c>
      <c r="B73" s="21" t="s">
        <v>213</v>
      </c>
      <c r="C73" s="9">
        <v>10.043593678000001</v>
      </c>
      <c r="D73" s="7" t="str">
        <f>IF($B73="N/A","N/A",IF(C73&gt;10,"No",IF(C73&lt;-10,"No","Yes")))</f>
        <v>N/A</v>
      </c>
      <c r="E73" s="9">
        <v>10.777317112</v>
      </c>
      <c r="F73" s="7" t="str">
        <f>IF($B73="N/A","N/A",IF(E73&gt;10,"No",IF(E73&lt;-10,"No","Yes")))</f>
        <v>N/A</v>
      </c>
      <c r="G73" s="9">
        <v>18.580111429999999</v>
      </c>
      <c r="H73" s="7" t="str">
        <f>IF($B73="N/A","N/A",IF(G73&gt;10,"No",IF(G73&lt;-10,"No","Yes")))</f>
        <v>N/A</v>
      </c>
      <c r="I73" s="8">
        <v>7.3049999999999997</v>
      </c>
      <c r="J73" s="8">
        <v>72.400000000000006</v>
      </c>
      <c r="K73" s="25" t="s">
        <v>734</v>
      </c>
      <c r="L73" s="85" t="str">
        <f t="shared" si="20"/>
        <v>No</v>
      </c>
    </row>
    <row r="74" spans="1:12" x14ac:dyDescent="0.25">
      <c r="A74" s="142" t="s">
        <v>121</v>
      </c>
      <c r="B74" s="21" t="s">
        <v>213</v>
      </c>
      <c r="C74" s="9">
        <v>0</v>
      </c>
      <c r="D74" s="7" t="str">
        <f>IF($B74="N/A","N/A",IF(C74&gt;10,"No",IF(C74&lt;-10,"No","Yes")))</f>
        <v>N/A</v>
      </c>
      <c r="E74" s="9">
        <v>0</v>
      </c>
      <c r="F74" s="7" t="str">
        <f>IF($B74="N/A","N/A",IF(E74&gt;10,"No",IF(E74&lt;-10,"No","Yes")))</f>
        <v>N/A</v>
      </c>
      <c r="G74" s="9">
        <v>10.843322641</v>
      </c>
      <c r="H74" s="7" t="str">
        <f>IF($B74="N/A","N/A",IF(G74&gt;10,"No",IF(G74&lt;-10,"No","Yes")))</f>
        <v>N/A</v>
      </c>
      <c r="I74" s="8" t="s">
        <v>1747</v>
      </c>
      <c r="J74" s="8" t="s">
        <v>1747</v>
      </c>
      <c r="K74" s="25" t="s">
        <v>734</v>
      </c>
      <c r="L74" s="85" t="str">
        <f t="shared" si="20"/>
        <v>N/A</v>
      </c>
    </row>
    <row r="75" spans="1:12" x14ac:dyDescent="0.25">
      <c r="A75" s="142" t="s">
        <v>82</v>
      </c>
      <c r="B75" s="21" t="s">
        <v>213</v>
      </c>
      <c r="C75" s="9">
        <v>0.1217700494</v>
      </c>
      <c r="D75" s="7" t="str">
        <f>IF($B75="N/A","N/A",IF(C75&gt;10,"No",IF(C75&lt;-10,"No","Yes")))</f>
        <v>N/A</v>
      </c>
      <c r="E75" s="9">
        <v>0</v>
      </c>
      <c r="F75" s="7" t="str">
        <f>IF($B75="N/A","N/A",IF(E75&gt;10,"No",IF(E75&lt;-10,"No","Yes")))</f>
        <v>N/A</v>
      </c>
      <c r="G75" s="9">
        <v>0</v>
      </c>
      <c r="H75" s="7" t="str">
        <f>IF($B75="N/A","N/A",IF(G75&gt;10,"No",IF(G75&lt;-10,"No","Yes")))</f>
        <v>N/A</v>
      </c>
      <c r="I75" s="8">
        <v>-100</v>
      </c>
      <c r="J75" s="8" t="s">
        <v>1747</v>
      </c>
      <c r="K75" s="25" t="s">
        <v>734</v>
      </c>
      <c r="L75" s="85" t="str">
        <f t="shared" si="20"/>
        <v>N/A</v>
      </c>
    </row>
    <row r="76" spans="1:12" x14ac:dyDescent="0.25">
      <c r="A76" s="142" t="s">
        <v>195</v>
      </c>
      <c r="B76" s="21" t="s">
        <v>213</v>
      </c>
      <c r="C76" s="9">
        <v>90.753677318000001</v>
      </c>
      <c r="D76" s="7" t="str">
        <f t="shared" ref="D76:D98" si="34">IF($B76="N/A","N/A",IF(C76&gt;10,"No",IF(C76&lt;-10,"No","Yes")))</f>
        <v>N/A</v>
      </c>
      <c r="E76" s="9">
        <v>88.188931730999997</v>
      </c>
      <c r="F76" s="7" t="str">
        <f t="shared" ref="F76:F98" si="35">IF($B76="N/A","N/A",IF(E76&gt;10,"No",IF(E76&lt;-10,"No","Yes")))</f>
        <v>N/A</v>
      </c>
      <c r="G76" s="9">
        <v>92.764851749000002</v>
      </c>
      <c r="H76" s="7" t="str">
        <f t="shared" ref="H76:H98" si="36">IF($B76="N/A","N/A",IF(G76&gt;10,"No",IF(G76&lt;-10,"No","Yes")))</f>
        <v>N/A</v>
      </c>
      <c r="I76" s="8">
        <v>-2.83</v>
      </c>
      <c r="J76" s="8">
        <v>5.1890000000000001</v>
      </c>
      <c r="K76" s="25" t="s">
        <v>734</v>
      </c>
      <c r="L76" s="85" t="str">
        <f>IF(J76="Div by 0", "N/A", IF(OR(J76="N/A",K76="N/A"),"N/A", IF(J76&gt;VALUE(MID(K76,1,2)), "No", IF(J76&lt;-1*VALUE(MID(K76,1,2)), "No", "Yes"))))</f>
        <v>Yes</v>
      </c>
    </row>
    <row r="77" spans="1:12" x14ac:dyDescent="0.25">
      <c r="A77" s="142" t="s">
        <v>196</v>
      </c>
      <c r="B77" s="21" t="s">
        <v>213</v>
      </c>
      <c r="C77" s="9">
        <v>0</v>
      </c>
      <c r="D77" s="7" t="str">
        <f t="shared" si="34"/>
        <v>N/A</v>
      </c>
      <c r="E77" s="9">
        <v>0</v>
      </c>
      <c r="F77" s="7" t="str">
        <f t="shared" si="35"/>
        <v>N/A</v>
      </c>
      <c r="G77" s="9">
        <v>0</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v>0.49568866140000001</v>
      </c>
      <c r="D78" s="7" t="str">
        <f t="shared" si="34"/>
        <v>N/A</v>
      </c>
      <c r="E78" s="9">
        <v>0</v>
      </c>
      <c r="F78" s="7" t="str">
        <f t="shared" si="35"/>
        <v>N/A</v>
      </c>
      <c r="G78" s="9">
        <v>0</v>
      </c>
      <c r="H78" s="7" t="str">
        <f t="shared" si="36"/>
        <v>N/A</v>
      </c>
      <c r="I78" s="8">
        <v>-100</v>
      </c>
      <c r="J78" s="8" t="s">
        <v>1747</v>
      </c>
      <c r="K78" s="25" t="s">
        <v>734</v>
      </c>
      <c r="L78" s="85" t="str">
        <f t="shared" si="37"/>
        <v>N/A</v>
      </c>
    </row>
    <row r="79" spans="1:12" x14ac:dyDescent="0.25">
      <c r="A79" s="142" t="s">
        <v>198</v>
      </c>
      <c r="B79" s="21" t="s">
        <v>213</v>
      </c>
      <c r="C79" s="9">
        <v>87.726098191000005</v>
      </c>
      <c r="D79" s="7" t="str">
        <f t="shared" si="34"/>
        <v>N/A</v>
      </c>
      <c r="E79" s="9">
        <v>85.919395465999997</v>
      </c>
      <c r="F79" s="7" t="str">
        <f t="shared" si="35"/>
        <v>N/A</v>
      </c>
      <c r="G79" s="9">
        <v>89.212910531999995</v>
      </c>
      <c r="H79" s="7" t="str">
        <f t="shared" si="36"/>
        <v>N/A</v>
      </c>
      <c r="I79" s="8">
        <v>-2.06</v>
      </c>
      <c r="J79" s="8">
        <v>3.8330000000000002</v>
      </c>
      <c r="K79" s="25" t="s">
        <v>734</v>
      </c>
      <c r="L79" s="85" t="str">
        <f t="shared" si="37"/>
        <v>Yes</v>
      </c>
    </row>
    <row r="80" spans="1:12" x14ac:dyDescent="0.25">
      <c r="A80" s="142" t="s">
        <v>199</v>
      </c>
      <c r="B80" s="21" t="s">
        <v>213</v>
      </c>
      <c r="C80" s="9">
        <v>0</v>
      </c>
      <c r="D80" s="7" t="str">
        <f t="shared" si="34"/>
        <v>N/A</v>
      </c>
      <c r="E80" s="9">
        <v>0</v>
      </c>
      <c r="F80" s="7" t="str">
        <f t="shared" si="35"/>
        <v>N/A</v>
      </c>
      <c r="G80" s="9">
        <v>0</v>
      </c>
      <c r="H80" s="7" t="str">
        <f t="shared" si="36"/>
        <v>N/A</v>
      </c>
      <c r="I80" s="8" t="s">
        <v>1747</v>
      </c>
      <c r="J80" s="8" t="s">
        <v>1747</v>
      </c>
      <c r="K80" s="25" t="s">
        <v>734</v>
      </c>
      <c r="L80" s="85" t="str">
        <f t="shared" si="37"/>
        <v>N/A</v>
      </c>
    </row>
    <row r="81" spans="1:12" x14ac:dyDescent="0.25">
      <c r="A81" s="142" t="s">
        <v>200</v>
      </c>
      <c r="B81" s="25" t="s">
        <v>213</v>
      </c>
      <c r="C81" s="9">
        <v>2.6873385013000002</v>
      </c>
      <c r="D81" s="7" t="str">
        <f t="shared" si="34"/>
        <v>N/A</v>
      </c>
      <c r="E81" s="9">
        <v>0</v>
      </c>
      <c r="F81" s="7" t="str">
        <f t="shared" si="35"/>
        <v>N/A</v>
      </c>
      <c r="G81" s="9">
        <v>0</v>
      </c>
      <c r="H81" s="7" t="str">
        <f t="shared" si="36"/>
        <v>N/A</v>
      </c>
      <c r="I81" s="8">
        <v>-100</v>
      </c>
      <c r="J81" s="8" t="s">
        <v>1747</v>
      </c>
      <c r="K81" s="25" t="s">
        <v>734</v>
      </c>
      <c r="L81" s="85" t="str">
        <f t="shared" si="37"/>
        <v>N/A</v>
      </c>
    </row>
    <row r="82" spans="1:12" x14ac:dyDescent="0.25">
      <c r="A82" s="142" t="s">
        <v>73</v>
      </c>
      <c r="B82" s="21" t="s">
        <v>213</v>
      </c>
      <c r="C82" s="22">
        <v>876343</v>
      </c>
      <c r="D82" s="7" t="str">
        <f t="shared" si="34"/>
        <v>N/A</v>
      </c>
      <c r="E82" s="22">
        <v>894018</v>
      </c>
      <c r="F82" s="7" t="str">
        <f t="shared" si="35"/>
        <v>N/A</v>
      </c>
      <c r="G82" s="22">
        <v>924164</v>
      </c>
      <c r="H82" s="7" t="str">
        <f t="shared" si="36"/>
        <v>N/A</v>
      </c>
      <c r="I82" s="8">
        <v>2.0169999999999999</v>
      </c>
      <c r="J82" s="8">
        <v>3.3719999999999999</v>
      </c>
      <c r="K82" s="25" t="s">
        <v>734</v>
      </c>
      <c r="L82" s="85" t="str">
        <f t="shared" si="20"/>
        <v>Yes</v>
      </c>
    </row>
    <row r="83" spans="1:12" x14ac:dyDescent="0.25">
      <c r="A83" s="142" t="s">
        <v>1242</v>
      </c>
      <c r="B83" s="21" t="s">
        <v>213</v>
      </c>
      <c r="C83" s="4">
        <v>61.410543589</v>
      </c>
      <c r="D83" s="7" t="str">
        <f t="shared" si="34"/>
        <v>N/A</v>
      </c>
      <c r="E83" s="4">
        <v>67.069902396000003</v>
      </c>
      <c r="F83" s="7" t="str">
        <f t="shared" si="35"/>
        <v>N/A</v>
      </c>
      <c r="G83" s="4">
        <v>70.201717443999996</v>
      </c>
      <c r="H83" s="7" t="str">
        <f t="shared" si="36"/>
        <v>N/A</v>
      </c>
      <c r="I83" s="8">
        <v>9.2159999999999993</v>
      </c>
      <c r="J83" s="8">
        <v>4.6689999999999996</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8.2844274400000001E-2</v>
      </c>
      <c r="D87" s="7" t="str">
        <f t="shared" si="34"/>
        <v>N/A</v>
      </c>
      <c r="E87" s="4">
        <v>0.10145209600000001</v>
      </c>
      <c r="F87" s="7" t="str">
        <f t="shared" si="35"/>
        <v>N/A</v>
      </c>
      <c r="G87" s="4">
        <v>0.36692621660000002</v>
      </c>
      <c r="H87" s="7" t="str">
        <f t="shared" si="36"/>
        <v>N/A</v>
      </c>
      <c r="I87" s="8">
        <v>22.46</v>
      </c>
      <c r="J87" s="8">
        <v>261.7</v>
      </c>
      <c r="K87" s="25" t="s">
        <v>734</v>
      </c>
      <c r="L87" s="85" t="str">
        <f t="shared" si="20"/>
        <v>No</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38.506612136999998</v>
      </c>
      <c r="D98" s="7" t="str">
        <f t="shared" si="34"/>
        <v>N/A</v>
      </c>
      <c r="E98" s="4">
        <v>32.828645508000001</v>
      </c>
      <c r="F98" s="7" t="str">
        <f t="shared" si="35"/>
        <v>N/A</v>
      </c>
      <c r="G98" s="4">
        <v>0</v>
      </c>
      <c r="H98" s="7" t="str">
        <f t="shared" si="36"/>
        <v>N/A</v>
      </c>
      <c r="I98" s="8">
        <v>-14.7</v>
      </c>
      <c r="J98" s="8">
        <v>-100</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29.431356339000001</v>
      </c>
      <c r="H99" s="7" t="str">
        <f>IF($B99="N/A","N/A",IF(G99&gt;=5,"No",IF(G99&lt;0,"No","Yes")))</f>
        <v>No</v>
      </c>
      <c r="I99" s="8" t="s">
        <v>1747</v>
      </c>
      <c r="J99" s="8" t="s">
        <v>1747</v>
      </c>
      <c r="K99" s="25" t="s">
        <v>734</v>
      </c>
      <c r="L99" s="85" t="str">
        <f t="shared" si="20"/>
        <v>N/A</v>
      </c>
    </row>
    <row r="100" spans="1:12" x14ac:dyDescent="0.25">
      <c r="A100" s="142" t="s">
        <v>107</v>
      </c>
      <c r="B100" s="21" t="s">
        <v>213</v>
      </c>
      <c r="C100" s="26">
        <v>2084932082</v>
      </c>
      <c r="D100" s="7" t="str">
        <f>IF($B100="N/A","N/A",IF(C100&gt;10,"No",IF(C100&lt;-10,"No","Yes")))</f>
        <v>N/A</v>
      </c>
      <c r="E100" s="26">
        <v>2248147978</v>
      </c>
      <c r="F100" s="7" t="str">
        <f>IF($B100="N/A","N/A",IF(E100&gt;10,"No",IF(E100&lt;-10,"No","Yes")))</f>
        <v>N/A</v>
      </c>
      <c r="G100" s="26">
        <v>2515386077</v>
      </c>
      <c r="H100" s="7" t="str">
        <f>IF($B100="N/A","N/A",IF(G100&gt;10,"No",IF(G100&lt;-10,"No","Yes")))</f>
        <v>N/A</v>
      </c>
      <c r="I100" s="8">
        <v>7.8280000000000003</v>
      </c>
      <c r="J100" s="8">
        <v>11.89</v>
      </c>
      <c r="K100" s="25" t="s">
        <v>734</v>
      </c>
      <c r="L100" s="85" t="str">
        <f t="shared" ref="L100:L111" si="38">IF(J100="Div by 0", "N/A", IF(K100="N/A","N/A", IF(J100&gt;VALUE(MID(K100,1,2)), "No", IF(J100&lt;-1*VALUE(MID(K100,1,2)), "No", "Yes"))))</f>
        <v>Yes</v>
      </c>
    </row>
    <row r="101" spans="1:12" x14ac:dyDescent="0.25">
      <c r="A101" s="142" t="s">
        <v>452</v>
      </c>
      <c r="B101" s="21" t="s">
        <v>213</v>
      </c>
      <c r="C101" s="26">
        <v>2084662461</v>
      </c>
      <c r="D101" s="7" t="str">
        <f>IF($B101="N/A","N/A",IF(C101&gt;10,"No",IF(C101&lt;-10,"No","Yes")))</f>
        <v>N/A</v>
      </c>
      <c r="E101" s="26">
        <v>2248147938</v>
      </c>
      <c r="F101" s="7" t="str">
        <f>IF($B101="N/A","N/A",IF(E101&gt;10,"No",IF(E101&lt;-10,"No","Yes")))</f>
        <v>N/A</v>
      </c>
      <c r="G101" s="26">
        <v>2515386037</v>
      </c>
      <c r="H101" s="7" t="str">
        <f>IF($B101="N/A","N/A",IF(G101&gt;10,"No",IF(G101&lt;-10,"No","Yes")))</f>
        <v>N/A</v>
      </c>
      <c r="I101" s="8">
        <v>7.8419999999999996</v>
      </c>
      <c r="J101" s="8">
        <v>11.89</v>
      </c>
      <c r="K101" s="25" t="s">
        <v>734</v>
      </c>
      <c r="L101" s="85" t="str">
        <f t="shared" si="38"/>
        <v>Yes</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269621</v>
      </c>
      <c r="D103" s="7" t="str">
        <f>IF($B103="N/A","N/A",IF(C103&gt;10,"No",IF(C103&lt;-10,"No","Yes")))</f>
        <v>N/A</v>
      </c>
      <c r="E103" s="26">
        <v>40</v>
      </c>
      <c r="F103" s="7" t="str">
        <f>IF($B103="N/A","N/A",IF(E103&gt;10,"No",IF(E103&lt;-10,"No","Yes")))</f>
        <v>N/A</v>
      </c>
      <c r="G103" s="26">
        <v>40</v>
      </c>
      <c r="H103" s="7" t="str">
        <f>IF($B103="N/A","N/A",IF(G103&gt;10,"No",IF(G103&lt;-10,"No","Yes")))</f>
        <v>N/A</v>
      </c>
      <c r="I103" s="8">
        <v>-100</v>
      </c>
      <c r="J103" s="8">
        <v>0</v>
      </c>
      <c r="K103" s="25" t="s">
        <v>734</v>
      </c>
      <c r="L103" s="85" t="str">
        <f t="shared" si="38"/>
        <v>Yes</v>
      </c>
    </row>
    <row r="104" spans="1:12" x14ac:dyDescent="0.25">
      <c r="A104" s="142" t="s">
        <v>108</v>
      </c>
      <c r="B104" s="30" t="s">
        <v>295</v>
      </c>
      <c r="C104" s="4">
        <v>0.9578155223</v>
      </c>
      <c r="D104" s="7" t="str">
        <f>IF($B104="N/A","N/A",IF(C104&gt;2,"No",IF(C104&lt;0.9,"No","Yes")))</f>
        <v>Yes</v>
      </c>
      <c r="E104" s="4">
        <v>0.92775480340000005</v>
      </c>
      <c r="F104" s="7" t="str">
        <f>IF($B104="N/A","N/A",IF(E104&gt;2,"No",IF(E104&lt;0.9,"No","Yes")))</f>
        <v>Yes</v>
      </c>
      <c r="G104" s="4">
        <v>0.89645469119999999</v>
      </c>
      <c r="H104" s="7" t="str">
        <f>IF($B104="N/A","N/A",IF(G104&gt;2,"No",IF(G104&lt;0.9,"No","Yes")))</f>
        <v>No</v>
      </c>
      <c r="I104" s="8">
        <v>-3.14</v>
      </c>
      <c r="J104" s="8">
        <v>-3.37</v>
      </c>
      <c r="K104" s="25" t="s">
        <v>734</v>
      </c>
      <c r="L104" s="85" t="str">
        <f t="shared" si="38"/>
        <v>Yes</v>
      </c>
    </row>
    <row r="105" spans="1:12" x14ac:dyDescent="0.25">
      <c r="A105" s="142" t="s">
        <v>455</v>
      </c>
      <c r="B105" s="30" t="s">
        <v>295</v>
      </c>
      <c r="C105" s="4">
        <v>0.96899433639999999</v>
      </c>
      <c r="D105" s="7" t="str">
        <f>IF($B105="N/A","N/A",IF(C105&gt;2,"No",IF(C105&lt;0.9,"No","Yes")))</f>
        <v>Yes</v>
      </c>
      <c r="E105" s="4">
        <v>0.92775369249999995</v>
      </c>
      <c r="F105" s="7" t="str">
        <f>IF($B105="N/A","N/A",IF(E105&gt;2,"No",IF(E105&lt;0.9,"No","Yes")))</f>
        <v>Yes</v>
      </c>
      <c r="G105" s="4">
        <v>0.91118948320000004</v>
      </c>
      <c r="H105" s="7" t="str">
        <f>IF($B105="N/A","N/A",IF(G105&gt;2,"No",IF(G105&lt;0.9,"No","Yes")))</f>
        <v>Yes</v>
      </c>
      <c r="I105" s="8">
        <v>-4.26</v>
      </c>
      <c r="J105" s="8">
        <v>-1.79</v>
      </c>
      <c r="K105" s="25" t="s">
        <v>734</v>
      </c>
      <c r="L105" s="85" t="str">
        <f t="shared" si="38"/>
        <v>Yes</v>
      </c>
    </row>
    <row r="106" spans="1:12" x14ac:dyDescent="0.25">
      <c r="A106" s="142" t="s">
        <v>456</v>
      </c>
      <c r="B106" s="30" t="s">
        <v>295</v>
      </c>
      <c r="C106" s="4" t="s">
        <v>1747</v>
      </c>
      <c r="D106" s="7" t="str">
        <f>IF($B106="N/A","N/A",IF(C106&gt;2,"No",IF(C106&lt;0.9,"No","Yes")))</f>
        <v>No</v>
      </c>
      <c r="E106" s="4" t="s">
        <v>1747</v>
      </c>
      <c r="F106" s="7" t="str">
        <f>IF($B106="N/A","N/A",IF(E106&gt;2,"No",IF(E106&lt;0.9,"No","Yes")))</f>
        <v>No</v>
      </c>
      <c r="G106" s="4">
        <v>0</v>
      </c>
      <c r="H106" s="7" t="str">
        <f>IF($B106="N/A","N/A",IF(G106&gt;2,"No",IF(G106&lt;0.9,"No","Yes")))</f>
        <v>No</v>
      </c>
      <c r="I106" s="8" t="s">
        <v>1747</v>
      </c>
      <c r="J106" s="8" t="s">
        <v>1747</v>
      </c>
      <c r="K106" s="25" t="s">
        <v>734</v>
      </c>
      <c r="L106" s="85" t="str">
        <f t="shared" si="38"/>
        <v>N/A</v>
      </c>
    </row>
    <row r="107" spans="1:12" x14ac:dyDescent="0.25">
      <c r="A107" s="142" t="s">
        <v>457</v>
      </c>
      <c r="B107" s="30" t="s">
        <v>295</v>
      </c>
      <c r="C107" s="4">
        <v>0.51408682969999997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296.46131423999998</v>
      </c>
      <c r="D108" s="7" t="str">
        <f>IF($B108="N/A","N/A",IF(C108&gt;10,"No",IF(C108&lt;-10,"No","Yes")))</f>
        <v>N/A</v>
      </c>
      <c r="E108" s="26">
        <v>312.17760765000003</v>
      </c>
      <c r="F108" s="7" t="str">
        <f>IF($B108="N/A","N/A",IF(E108&gt;10,"No",IF(E108&lt;-10,"No","Yes")))</f>
        <v>N/A</v>
      </c>
      <c r="G108" s="26">
        <v>320.41032683999998</v>
      </c>
      <c r="H108" s="7" t="str">
        <f>IF($B108="N/A","N/A",IF(G108&gt;10,"No",IF(G108&lt;-10,"No","Yes")))</f>
        <v>N/A</v>
      </c>
      <c r="I108" s="8">
        <v>5.3010000000000002</v>
      </c>
      <c r="J108" s="8">
        <v>2.637</v>
      </c>
      <c r="K108" s="25" t="s">
        <v>734</v>
      </c>
      <c r="L108" s="85" t="str">
        <f t="shared" si="38"/>
        <v>Yes</v>
      </c>
    </row>
    <row r="109" spans="1:12" x14ac:dyDescent="0.25">
      <c r="A109" s="142" t="s">
        <v>1260</v>
      </c>
      <c r="B109" s="21" t="s">
        <v>213</v>
      </c>
      <c r="C109" s="26">
        <v>303.89073162</v>
      </c>
      <c r="D109" s="7" t="str">
        <f>IF($B109="N/A","N/A",IF(C109&gt;10,"No",IF(C109&lt;-10,"No","Yes")))</f>
        <v>N/A</v>
      </c>
      <c r="E109" s="26">
        <v>312.17760208999999</v>
      </c>
      <c r="F109" s="7" t="str">
        <f>IF($B109="N/A","N/A",IF(E109&gt;10,"No",IF(E109&lt;-10,"No","Yes")))</f>
        <v>N/A</v>
      </c>
      <c r="G109" s="26">
        <v>325.67719285999999</v>
      </c>
      <c r="H109" s="7" t="str">
        <f>IF($B109="N/A","N/A",IF(G109&gt;10,"No",IF(G109&lt;-10,"No","Yes")))</f>
        <v>N/A</v>
      </c>
      <c r="I109" s="8">
        <v>2.7269999999999999</v>
      </c>
      <c r="J109" s="8">
        <v>4.3239999999999998</v>
      </c>
      <c r="K109" s="25" t="s">
        <v>734</v>
      </c>
      <c r="L109" s="85" t="str">
        <f t="shared" si="38"/>
        <v>Yes</v>
      </c>
    </row>
    <row r="110" spans="1:12" x14ac:dyDescent="0.25">
      <c r="A110" s="142" t="s">
        <v>1261</v>
      </c>
      <c r="B110" s="21" t="s">
        <v>213</v>
      </c>
      <c r="C110" s="26" t="s">
        <v>1747</v>
      </c>
      <c r="D110" s="7" t="str">
        <f>IF($B110="N/A","N/A",IF(C110&gt;10,"No",IF(C110&lt;-10,"No","Yes")))</f>
        <v>N/A</v>
      </c>
      <c r="E110" s="26" t="s">
        <v>1747</v>
      </c>
      <c r="F110" s="7" t="str">
        <f>IF($B110="N/A","N/A",IF(E110&gt;10,"No",IF(E110&lt;-10,"No","Yes")))</f>
        <v>N/A</v>
      </c>
      <c r="G110" s="26">
        <v>0</v>
      </c>
      <c r="H110" s="7" t="str">
        <f>IF($B110="N/A","N/A",IF(G110&gt;10,"No",IF(G110&lt;-10,"No","Yes")))</f>
        <v>N/A</v>
      </c>
      <c r="I110" s="8" t="s">
        <v>1747</v>
      </c>
      <c r="J110" s="8" t="s">
        <v>1747</v>
      </c>
      <c r="K110" s="25" t="s">
        <v>734</v>
      </c>
      <c r="L110" s="85" t="str">
        <f t="shared" si="38"/>
        <v>N/A</v>
      </c>
    </row>
    <row r="111" spans="1:12" x14ac:dyDescent="0.25">
      <c r="A111" s="142" t="s">
        <v>1262</v>
      </c>
      <c r="B111" s="21" t="s">
        <v>213</v>
      </c>
      <c r="C111" s="26">
        <v>1.5601171154</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94.370399570000004</v>
      </c>
      <c r="D112" s="7" t="str">
        <f>IF(OR($B112="N/A",$C112="N/A"),"N/A",IF(C112&gt;98,"Yes","No"))</f>
        <v>No</v>
      </c>
      <c r="E112" s="4">
        <v>94.446980686000003</v>
      </c>
      <c r="F112" s="7" t="str">
        <f>IF(OR($B112="N/A",$E112="N/A"),"N/A",IF(E112&gt;98,"Yes","No"))</f>
        <v>No</v>
      </c>
      <c r="G112" s="4">
        <v>99.264227454999997</v>
      </c>
      <c r="H112" s="7" t="str">
        <f t="shared" ref="H112:H115" si="39">IF($B112="N/A","N/A",IF(G112&gt;98,"Yes","No"))</f>
        <v>Yes</v>
      </c>
      <c r="I112" s="8">
        <v>8.1100000000000005E-2</v>
      </c>
      <c r="J112" s="8">
        <v>5.0999999999999996</v>
      </c>
      <c r="K112" s="25" t="s">
        <v>734</v>
      </c>
      <c r="L112" s="85" t="str">
        <f>IF(J112="Div by 0", "N/A", IF(OR(J112="N/A",K112="N/A"),"N/A", IF(J112&gt;VALUE(MID(K112,1,2)), "No", IF(J112&lt;-1*VALUE(MID(K112,1,2)), "No", "Yes"))))</f>
        <v>Yes</v>
      </c>
    </row>
    <row r="113" spans="1:12" x14ac:dyDescent="0.25">
      <c r="A113" s="142" t="s">
        <v>458</v>
      </c>
      <c r="B113" s="25" t="s">
        <v>296</v>
      </c>
      <c r="C113" s="4">
        <v>94.635834080999999</v>
      </c>
      <c r="D113" s="7" t="str">
        <f t="shared" ref="D113:D115" si="40">IF(OR($B113="N/A",$C113="N/A"),"N/A",IF(C113&gt;98,"Yes","No"))</f>
        <v>No</v>
      </c>
      <c r="E113" s="4">
        <v>94.446980686000003</v>
      </c>
      <c r="F113" s="7" t="str">
        <f t="shared" ref="F113:F115" si="41">IF(OR($B113="N/A",$E113="N/A"),"N/A",IF(E113&gt;98,"Yes","No"))</f>
        <v>No</v>
      </c>
      <c r="G113" s="4">
        <v>99.241915297999995</v>
      </c>
      <c r="H113" s="7" t="str">
        <f t="shared" si="39"/>
        <v>Yes</v>
      </c>
      <c r="I113" s="8">
        <v>-0.2</v>
      </c>
      <c r="J113" s="8">
        <v>5.077</v>
      </c>
      <c r="K113" s="25" t="s">
        <v>734</v>
      </c>
      <c r="L113" s="85" t="str">
        <f t="shared" ref="L113:L115" si="42">IF(J113="Div by 0", "N/A", IF(OR(J113="N/A",K113="N/A"),"N/A", IF(J113&gt;VALUE(MID(K113,1,2)), "No", IF(J113&lt;-1*VALUE(MID(K113,1,2)), "No", "Yes"))))</f>
        <v>Yes</v>
      </c>
    </row>
    <row r="114" spans="1:12" x14ac:dyDescent="0.25">
      <c r="A114" s="142" t="s">
        <v>459</v>
      </c>
      <c r="B114" s="25" t="s">
        <v>296</v>
      </c>
      <c r="C114" s="4" t="s">
        <v>1747</v>
      </c>
      <c r="D114" s="7" t="str">
        <f t="shared" si="40"/>
        <v>Yes</v>
      </c>
      <c r="E114" s="4" t="s">
        <v>1747</v>
      </c>
      <c r="F114" s="7" t="str">
        <f t="shared" si="41"/>
        <v>Yes</v>
      </c>
      <c r="G114" s="4">
        <v>0</v>
      </c>
      <c r="H114" s="7" t="str">
        <f t="shared" si="39"/>
        <v>No</v>
      </c>
      <c r="I114" s="8" t="s">
        <v>1747</v>
      </c>
      <c r="J114" s="8" t="s">
        <v>1747</v>
      </c>
      <c r="K114" s="25" t="s">
        <v>734</v>
      </c>
      <c r="L114" s="85" t="str">
        <f t="shared" si="42"/>
        <v>N/A</v>
      </c>
    </row>
    <row r="115" spans="1:12" x14ac:dyDescent="0.25">
      <c r="A115" s="142" t="s">
        <v>460</v>
      </c>
      <c r="B115" s="25" t="s">
        <v>296</v>
      </c>
      <c r="C115" s="4">
        <v>53.771676300999999</v>
      </c>
      <c r="D115" s="7" t="str">
        <f t="shared" si="40"/>
        <v>No</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801187</v>
      </c>
      <c r="D116" s="7" t="str">
        <f>IF($B116="N/A","N/A",IF(C116&gt;10,"No",IF(C116&lt;-10,"No","Yes")))</f>
        <v>N/A</v>
      </c>
      <c r="E116" s="1">
        <v>790759</v>
      </c>
      <c r="F116" s="7" t="str">
        <f>IF($B116="N/A","N/A",IF(E116&gt;10,"No",IF(E116&lt;-10,"No","Yes")))</f>
        <v>N/A</v>
      </c>
      <c r="G116" s="1">
        <v>912918</v>
      </c>
      <c r="H116" s="7" t="str">
        <f>IF($B116="N/A","N/A",IF(G116&gt;10,"No",IF(G116&lt;-10,"No","Yes")))</f>
        <v>N/A</v>
      </c>
      <c r="I116" s="8">
        <v>-1.3</v>
      </c>
      <c r="J116" s="8">
        <v>15.45</v>
      </c>
      <c r="K116" s="25" t="s">
        <v>734</v>
      </c>
      <c r="L116" s="85" t="str">
        <f>IF(J116="Div by 0", "N/A", IF(OR(J116="N/A",K116="N/A"),"N/A", IF(J116&gt;VALUE(MID(K116,1,2)), "No", IF(J116&lt;-1*VALUE(MID(K116,1,2)), "No", "Yes"))))</f>
        <v>Yes</v>
      </c>
    </row>
    <row r="117" spans="1:12" x14ac:dyDescent="0.25">
      <c r="A117" s="84" t="s">
        <v>211</v>
      </c>
      <c r="B117" s="25" t="s">
        <v>213</v>
      </c>
      <c r="C117" s="4">
        <v>83.912744465000003</v>
      </c>
      <c r="D117" s="7" t="str">
        <f>IF($B117="N/A","N/A",IF(C117&gt;10,"No",IF(C117&lt;-10,"No","Yes")))</f>
        <v>N/A</v>
      </c>
      <c r="E117" s="4">
        <v>83.729176652000007</v>
      </c>
      <c r="F117" s="7" t="str">
        <f>IF($B117="N/A","N/A",IF(E117&gt;10,"No",IF(E117&lt;-10,"No","Yes")))</f>
        <v>N/A</v>
      </c>
      <c r="G117" s="4">
        <v>80.107413808999993</v>
      </c>
      <c r="H117" s="7" t="str">
        <f>IF($B117="N/A","N/A",IF(G117&gt;10,"No",IF(G117&lt;-10,"No","Yes")))</f>
        <v>N/A</v>
      </c>
      <c r="I117" s="8">
        <v>-0.219</v>
      </c>
      <c r="J117" s="8">
        <v>-4.33</v>
      </c>
      <c r="K117" s="25" t="s">
        <v>734</v>
      </c>
      <c r="L117" s="85" t="str">
        <f>IF(J117="Div by 0", "N/A", IF(OR(J117="N/A",K117="N/A"),"N/A", IF(J117&gt;VALUE(MID(K117,1,2)), "No", IF(J117&lt;-1*VALUE(MID(K117,1,2)), "No", "Yes"))))</f>
        <v>Yes</v>
      </c>
    </row>
    <row r="118" spans="1:12" x14ac:dyDescent="0.25">
      <c r="A118" s="116" t="s">
        <v>1601</v>
      </c>
      <c r="B118" s="25" t="s">
        <v>213</v>
      </c>
      <c r="C118" s="10">
        <v>0</v>
      </c>
      <c r="D118" s="7" t="str">
        <f>IF($B118="N/A","N/A",IF(C118&gt;10,"No",IF(C118&lt;-10,"No","Yes")))</f>
        <v>N/A</v>
      </c>
      <c r="E118" s="10">
        <v>0</v>
      </c>
      <c r="F118" s="7" t="str">
        <f>IF($B118="N/A","N/A",IF(E118&gt;10,"No",IF(E118&lt;-10,"No","Yes")))</f>
        <v>N/A</v>
      </c>
      <c r="G118" s="10">
        <v>121861578</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317513044</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33201</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493</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72</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11</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2.9625868672000002</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9.0658330268</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1.7509727626</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1.0575296099999999E-2</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v>22.692087588</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v>30.223123732000001</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v>40.277777778000001</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v>0</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v>0</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v>4.8191319500000003E-2</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v>22.595704949000002</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v>6.0239148999999999E-3</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v>6.0239148999999999E-3</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v>0.20481310799999999</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45440</v>
      </c>
      <c r="D143" s="7" t="str">
        <f>IF($B143="N/A","N/A",IF(C143&gt;10,"No",IF(C143&lt;-10,"No","Yes")))</f>
        <v>N/A</v>
      </c>
      <c r="E143" s="10">
        <v>0</v>
      </c>
      <c r="F143" s="7" t="str">
        <f>IF($B143="N/A","N/A",IF(E143&gt;10,"No",IF(E143&lt;-10,"No","Yes")))</f>
        <v>N/A</v>
      </c>
      <c r="G143" s="10">
        <v>0</v>
      </c>
      <c r="H143" s="7" t="str">
        <f>IF($B143="N/A","N/A",IF(G143&gt;10,"No",IF(G143&lt;-10,"No","Yes")))</f>
        <v>N/A</v>
      </c>
      <c r="I143" s="8">
        <v>-100</v>
      </c>
      <c r="J143" s="8" t="s">
        <v>1747</v>
      </c>
      <c r="K143" s="25" t="s">
        <v>734</v>
      </c>
      <c r="L143" s="85" t="str">
        <f>IF(J143="Div by 0", "N/A", IF(K143="N/A","N/A", IF(J143&gt;VALUE(MID(K143,1,2)), "No", IF(J143&lt;-1*VALUE(MID(K143,1,2)), "No", "Yes"))))</f>
        <v>N/A</v>
      </c>
    </row>
    <row r="144" spans="1:12" x14ac:dyDescent="0.25">
      <c r="A144" s="84" t="s">
        <v>732</v>
      </c>
      <c r="B144" s="21" t="s">
        <v>213</v>
      </c>
      <c r="C144" s="1">
        <v>5531</v>
      </c>
      <c r="D144" s="7" t="str">
        <f>IF($B144="N/A","N/A",IF(C144&gt;10,"No",IF(C144&lt;-10,"No","Yes")))</f>
        <v>N/A</v>
      </c>
      <c r="E144" s="1">
        <v>0</v>
      </c>
      <c r="F144" s="7" t="str">
        <f>IF($B144="N/A","N/A",IF(E144&gt;10,"No",IF(E144&lt;-10,"No","Yes")))</f>
        <v>N/A</v>
      </c>
      <c r="G144" s="1">
        <v>0</v>
      </c>
      <c r="H144" s="7" t="str">
        <f>IF($B144="N/A","N/A",IF(G144&gt;10,"No",IF(G144&lt;-10,"No","Yes")))</f>
        <v>N/A</v>
      </c>
      <c r="I144" s="8">
        <v>-100</v>
      </c>
      <c r="J144" s="8" t="s">
        <v>1747</v>
      </c>
      <c r="K144" s="25" t="s">
        <v>734</v>
      </c>
      <c r="L144" s="85" t="str">
        <f>IF(J144="Div by 0", "N/A", IF(K144="N/A","N/A", IF(J144&gt;VALUE(MID(K144,1,2)), "No", IF(J144&lt;-1*VALUE(MID(K144,1,2)), "No", "Yes"))))</f>
        <v>N/A</v>
      </c>
    </row>
    <row r="145" spans="1:12" x14ac:dyDescent="0.25">
      <c r="A145" s="108" t="s">
        <v>504</v>
      </c>
      <c r="B145" s="3" t="s">
        <v>213</v>
      </c>
      <c r="C145" s="9">
        <v>0.52006837709999998</v>
      </c>
      <c r="D145" s="5" t="str">
        <f t="shared" ref="D145:D149" si="52">IF($B145="N/A","N/A",IF(C145&lt;0,"No","Yes"))</f>
        <v>N/A</v>
      </c>
      <c r="E145" s="9">
        <v>0</v>
      </c>
      <c r="F145" s="5" t="str">
        <f t="shared" ref="F145:F149" si="53">IF($B145="N/A","N/A",IF(E145&lt;0,"No","Yes"))</f>
        <v>N/A</v>
      </c>
      <c r="G145" s="9">
        <v>0</v>
      </c>
      <c r="H145" s="5" t="str">
        <f t="shared" ref="H145:H149" si="54">IF($B145="N/A","N/A",IF(G145&lt;0,"No","Yes"))</f>
        <v>N/A</v>
      </c>
      <c r="I145" s="8">
        <v>-100</v>
      </c>
      <c r="J145" s="8" t="s">
        <v>1747</v>
      </c>
      <c r="K145" s="25" t="s">
        <v>734</v>
      </c>
      <c r="L145" s="85" t="str">
        <f>IF(J145="Div by 0", "N/A", IF(OR(J145="N/A",K145="N/A"),"N/A", IF(J145&gt;VALUE(MID(K145,1,2)), "No", IF(J145&lt;-1*VALUE(MID(K145,1,2)), "No", "Yes"))))</f>
        <v>N/A</v>
      </c>
    </row>
    <row r="146" spans="1:12" x14ac:dyDescent="0.25">
      <c r="A146" s="108" t="s">
        <v>505</v>
      </c>
      <c r="B146" s="3" t="s">
        <v>213</v>
      </c>
      <c r="C146" s="9">
        <v>5.5687814099999997E-2</v>
      </c>
      <c r="D146" s="5" t="str">
        <f t="shared" si="52"/>
        <v>N/A</v>
      </c>
      <c r="E146" s="9">
        <v>0</v>
      </c>
      <c r="F146" s="5" t="str">
        <f t="shared" si="53"/>
        <v>N/A</v>
      </c>
      <c r="G146" s="9">
        <v>0</v>
      </c>
      <c r="H146" s="5" t="str">
        <f t="shared" si="54"/>
        <v>N/A</v>
      </c>
      <c r="I146" s="8">
        <v>-100</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0.3952360258</v>
      </c>
      <c r="D147" s="5" t="str">
        <f t="shared" si="52"/>
        <v>N/A</v>
      </c>
      <c r="E147" s="9">
        <v>0</v>
      </c>
      <c r="F147" s="5" t="str">
        <f t="shared" si="53"/>
        <v>N/A</v>
      </c>
      <c r="G147" s="9">
        <v>0</v>
      </c>
      <c r="H147" s="5" t="str">
        <f t="shared" si="54"/>
        <v>N/A</v>
      </c>
      <c r="I147" s="8">
        <v>-100</v>
      </c>
      <c r="J147" s="8" t="s">
        <v>1747</v>
      </c>
      <c r="K147" s="3" t="s">
        <v>734</v>
      </c>
      <c r="L147" s="85" t="str">
        <f t="shared" si="55"/>
        <v>N/A</v>
      </c>
    </row>
    <row r="148" spans="1:12" x14ac:dyDescent="0.25">
      <c r="A148" s="108" t="s">
        <v>507</v>
      </c>
      <c r="B148" s="3" t="s">
        <v>213</v>
      </c>
      <c r="C148" s="9">
        <v>0.4536320499</v>
      </c>
      <c r="D148" s="5" t="str">
        <f t="shared" si="52"/>
        <v>N/A</v>
      </c>
      <c r="E148" s="9">
        <v>0</v>
      </c>
      <c r="F148" s="5" t="str">
        <f t="shared" si="53"/>
        <v>N/A</v>
      </c>
      <c r="G148" s="9">
        <v>0</v>
      </c>
      <c r="H148" s="5" t="str">
        <f t="shared" si="54"/>
        <v>N/A</v>
      </c>
      <c r="I148" s="8">
        <v>-100</v>
      </c>
      <c r="J148" s="8" t="s">
        <v>1747</v>
      </c>
      <c r="K148" s="3" t="s">
        <v>734</v>
      </c>
      <c r="L148" s="85" t="str">
        <f t="shared" si="55"/>
        <v>N/A</v>
      </c>
    </row>
    <row r="149" spans="1:12" x14ac:dyDescent="0.25">
      <c r="A149" s="108" t="s">
        <v>508</v>
      </c>
      <c r="B149" s="3" t="s">
        <v>213</v>
      </c>
      <c r="C149" s="9">
        <v>1.0958952458</v>
      </c>
      <c r="D149" s="5" t="str">
        <f t="shared" si="52"/>
        <v>N/A</v>
      </c>
      <c r="E149" s="9">
        <v>0</v>
      </c>
      <c r="F149" s="5" t="str">
        <f t="shared" si="53"/>
        <v>N/A</v>
      </c>
      <c r="G149" s="9">
        <v>0</v>
      </c>
      <c r="H149" s="5" t="str">
        <f t="shared" si="54"/>
        <v>N/A</v>
      </c>
      <c r="I149" s="8">
        <v>-100</v>
      </c>
      <c r="J149" s="8" t="s">
        <v>1747</v>
      </c>
      <c r="K149" s="3" t="s">
        <v>734</v>
      </c>
      <c r="L149" s="85" t="str">
        <f t="shared" si="55"/>
        <v>N/A</v>
      </c>
    </row>
    <row r="150" spans="1:12" x14ac:dyDescent="0.25">
      <c r="A150" s="116" t="s">
        <v>733</v>
      </c>
      <c r="B150" s="25" t="s">
        <v>213</v>
      </c>
      <c r="C150" s="1">
        <v>801187</v>
      </c>
      <c r="D150" s="7" t="str">
        <f t="shared" ref="D150:D172" si="56">IF($B150="N/A","N/A",IF(C150&gt;10,"No",IF(C150&lt;-10,"No","Yes")))</f>
        <v>N/A</v>
      </c>
      <c r="E150" s="1">
        <v>790759</v>
      </c>
      <c r="F150" s="7" t="str">
        <f t="shared" ref="F150:F172" si="57">IF($B150="N/A","N/A",IF(E150&gt;10,"No",IF(E150&lt;-10,"No","Yes")))</f>
        <v>N/A</v>
      </c>
      <c r="G150" s="1">
        <v>879704</v>
      </c>
      <c r="H150" s="7" t="str">
        <f t="shared" ref="H150:H172" si="58">IF($B150="N/A","N/A",IF(G150&gt;10,"No",IF(G150&lt;-10,"No","Yes")))</f>
        <v>N/A</v>
      </c>
      <c r="I150" s="8">
        <v>-1.3</v>
      </c>
      <c r="J150" s="8">
        <v>11.25</v>
      </c>
      <c r="K150" s="25" t="s">
        <v>734</v>
      </c>
      <c r="L150" s="85" t="str">
        <f t="shared" ref="L150:L172" si="59">IF(J150="Div by 0", "N/A", IF(K150="N/A","N/A", IF(J150&gt;VALUE(MID(K150,1,2)), "No", IF(J150&lt;-1*VALUE(MID(K150,1,2)), "No", "Yes"))))</f>
        <v>Yes</v>
      </c>
    </row>
    <row r="151" spans="1:12" x14ac:dyDescent="0.25">
      <c r="A151" s="116" t="s">
        <v>531</v>
      </c>
      <c r="B151" s="25" t="s">
        <v>213</v>
      </c>
      <c r="C151" s="1">
        <v>3819</v>
      </c>
      <c r="D151" s="7" t="str">
        <f t="shared" si="56"/>
        <v>N/A</v>
      </c>
      <c r="E151" s="1">
        <v>4235</v>
      </c>
      <c r="F151" s="7" t="str">
        <f t="shared" si="57"/>
        <v>N/A</v>
      </c>
      <c r="G151" s="1">
        <v>92</v>
      </c>
      <c r="H151" s="7" t="str">
        <f t="shared" si="58"/>
        <v>N/A</v>
      </c>
      <c r="I151" s="8">
        <v>10.89</v>
      </c>
      <c r="J151" s="8">
        <v>-97.8</v>
      </c>
      <c r="K151" s="25" t="s">
        <v>734</v>
      </c>
      <c r="L151" s="85" t="str">
        <f t="shared" si="59"/>
        <v>No</v>
      </c>
    </row>
    <row r="152" spans="1:12" x14ac:dyDescent="0.25">
      <c r="A152" s="116" t="s">
        <v>532</v>
      </c>
      <c r="B152" s="25" t="s">
        <v>213</v>
      </c>
      <c r="C152" s="1">
        <v>84200</v>
      </c>
      <c r="D152" s="7" t="str">
        <f t="shared" si="56"/>
        <v>N/A</v>
      </c>
      <c r="E152" s="1">
        <v>79699</v>
      </c>
      <c r="F152" s="7" t="str">
        <f t="shared" si="57"/>
        <v>N/A</v>
      </c>
      <c r="G152" s="1">
        <v>1470</v>
      </c>
      <c r="H152" s="7" t="str">
        <f t="shared" si="58"/>
        <v>N/A</v>
      </c>
      <c r="I152" s="8">
        <v>-5.35</v>
      </c>
      <c r="J152" s="8">
        <v>-98.2</v>
      </c>
      <c r="K152" s="25" t="s">
        <v>734</v>
      </c>
      <c r="L152" s="85" t="str">
        <f t="shared" si="59"/>
        <v>No</v>
      </c>
    </row>
    <row r="153" spans="1:12" x14ac:dyDescent="0.25">
      <c r="A153" s="116" t="s">
        <v>533</v>
      </c>
      <c r="B153" s="25" t="s">
        <v>213</v>
      </c>
      <c r="C153" s="1">
        <v>574350</v>
      </c>
      <c r="D153" s="7" t="str">
        <f t="shared" si="56"/>
        <v>N/A</v>
      </c>
      <c r="E153" s="1">
        <v>567405</v>
      </c>
      <c r="F153" s="7" t="str">
        <f t="shared" si="57"/>
        <v>N/A</v>
      </c>
      <c r="G153" s="1">
        <v>17493</v>
      </c>
      <c r="H153" s="7" t="str">
        <f t="shared" si="58"/>
        <v>N/A</v>
      </c>
      <c r="I153" s="8">
        <v>-1.21</v>
      </c>
      <c r="J153" s="8">
        <v>-96.9</v>
      </c>
      <c r="K153" s="25" t="s">
        <v>734</v>
      </c>
      <c r="L153" s="85" t="str">
        <f t="shared" si="59"/>
        <v>No</v>
      </c>
    </row>
    <row r="154" spans="1:12" x14ac:dyDescent="0.25">
      <c r="A154" s="116" t="s">
        <v>534</v>
      </c>
      <c r="B154" s="25" t="s">
        <v>213</v>
      </c>
      <c r="C154" s="1">
        <v>138818</v>
      </c>
      <c r="D154" s="7" t="str">
        <f t="shared" si="56"/>
        <v>N/A</v>
      </c>
      <c r="E154" s="1">
        <v>139420</v>
      </c>
      <c r="F154" s="7" t="str">
        <f t="shared" si="57"/>
        <v>N/A</v>
      </c>
      <c r="G154" s="1">
        <v>7217</v>
      </c>
      <c r="H154" s="7" t="str">
        <f t="shared" si="58"/>
        <v>N/A</v>
      </c>
      <c r="I154" s="8">
        <v>0.43369999999999997</v>
      </c>
      <c r="J154" s="8">
        <v>-94.8</v>
      </c>
      <c r="K154" s="25" t="s">
        <v>734</v>
      </c>
      <c r="L154" s="85" t="str">
        <f t="shared" si="59"/>
        <v>No</v>
      </c>
    </row>
    <row r="155" spans="1:12" x14ac:dyDescent="0.25">
      <c r="A155" s="108" t="s">
        <v>535</v>
      </c>
      <c r="B155" s="3" t="s">
        <v>213</v>
      </c>
      <c r="C155" s="9">
        <v>75.333940127000005</v>
      </c>
      <c r="D155" s="5" t="str">
        <f t="shared" ref="D155:D159" si="60">IF($B155="N/A","N/A",IF(C155&lt;0,"No","Yes"))</f>
        <v>N/A</v>
      </c>
      <c r="E155" s="9">
        <v>73.258718220999995</v>
      </c>
      <c r="F155" s="5" t="str">
        <f t="shared" ref="F155:F159" si="61">IF($B155="N/A","N/A",IF(E155&lt;0,"No","Yes"))</f>
        <v>N/A</v>
      </c>
      <c r="G155" s="9">
        <v>78.498781093000005</v>
      </c>
      <c r="H155" s="5" t="str">
        <f t="shared" ref="H155:H159" si="62">IF($B155="N/A","N/A",IF(G155&lt;0,"No","Yes"))</f>
        <v>N/A</v>
      </c>
      <c r="I155" s="8">
        <v>-2.75</v>
      </c>
      <c r="J155" s="8">
        <v>7.1529999999999996</v>
      </c>
      <c r="K155" s="25" t="s">
        <v>734</v>
      </c>
      <c r="L155" s="85" t="str">
        <f>IF(J155="Div by 0", "N/A", IF(OR(J155="N/A",K155="N/A"),"N/A", IF(J155&gt;VALUE(MID(K155,1,2)), "No", IF(J155&lt;-1*VALUE(MID(K155,1,2)), "No", "Yes"))))</f>
        <v>Yes</v>
      </c>
    </row>
    <row r="156" spans="1:12" x14ac:dyDescent="0.25">
      <c r="A156" s="108" t="s">
        <v>536</v>
      </c>
      <c r="B156" s="3" t="s">
        <v>213</v>
      </c>
      <c r="C156" s="9">
        <v>5.3167940524999997</v>
      </c>
      <c r="D156" s="5" t="str">
        <f t="shared" si="60"/>
        <v>N/A</v>
      </c>
      <c r="E156" s="9">
        <v>5.9348636453000001</v>
      </c>
      <c r="F156" s="5" t="str">
        <f t="shared" si="61"/>
        <v>N/A</v>
      </c>
      <c r="G156" s="9">
        <v>1.6917984553000001</v>
      </c>
      <c r="H156" s="5" t="str">
        <f t="shared" si="62"/>
        <v>N/A</v>
      </c>
      <c r="I156" s="8">
        <v>11.62</v>
      </c>
      <c r="J156" s="8">
        <v>-71.5</v>
      </c>
      <c r="K156" s="3" t="s">
        <v>734</v>
      </c>
      <c r="L156" s="85" t="str">
        <f t="shared" ref="L156:L159" si="63">IF(J156="Div by 0", "N/A", IF(OR(J156="N/A",K156="N/A"),"N/A", IF(J156&gt;VALUE(MID(K156,1,2)), "No", IF(J156&lt;-1*VALUE(MID(K156,1,2)), "No", "Yes"))))</f>
        <v>No</v>
      </c>
    </row>
    <row r="157" spans="1:12" ht="25" x14ac:dyDescent="0.25">
      <c r="A157" s="108" t="s">
        <v>537</v>
      </c>
      <c r="B157" s="3" t="s">
        <v>213</v>
      </c>
      <c r="C157" s="9">
        <v>49.448548844000001</v>
      </c>
      <c r="D157" s="5" t="str">
        <f t="shared" si="60"/>
        <v>N/A</v>
      </c>
      <c r="E157" s="9">
        <v>46.521360985999998</v>
      </c>
      <c r="F157" s="5" t="str">
        <f t="shared" si="61"/>
        <v>N/A</v>
      </c>
      <c r="G157" s="9">
        <v>35.749027237</v>
      </c>
      <c r="H157" s="5" t="str">
        <f t="shared" si="62"/>
        <v>N/A</v>
      </c>
      <c r="I157" s="8">
        <v>-5.92</v>
      </c>
      <c r="J157" s="8">
        <v>-23.2</v>
      </c>
      <c r="K157" s="3" t="s">
        <v>734</v>
      </c>
      <c r="L157" s="85" t="str">
        <f t="shared" si="63"/>
        <v>Yes</v>
      </c>
    </row>
    <row r="158" spans="1:12" x14ac:dyDescent="0.25">
      <c r="A158" s="108" t="s">
        <v>538</v>
      </c>
      <c r="B158" s="3" t="s">
        <v>213</v>
      </c>
      <c r="C158" s="9">
        <v>88.170412137</v>
      </c>
      <c r="D158" s="5" t="str">
        <f t="shared" si="60"/>
        <v>N/A</v>
      </c>
      <c r="E158" s="9">
        <v>85.866893867000002</v>
      </c>
      <c r="F158" s="5" t="str">
        <f t="shared" si="61"/>
        <v>N/A</v>
      </c>
      <c r="G158" s="9">
        <v>83.3</v>
      </c>
      <c r="H158" s="5" t="str">
        <f t="shared" si="62"/>
        <v>N/A</v>
      </c>
      <c r="I158" s="8">
        <v>-2.61</v>
      </c>
      <c r="J158" s="8">
        <v>-2.99</v>
      </c>
      <c r="K158" s="3" t="s">
        <v>734</v>
      </c>
      <c r="L158" s="85" t="str">
        <f t="shared" si="63"/>
        <v>Yes</v>
      </c>
    </row>
    <row r="159" spans="1:12" x14ac:dyDescent="0.25">
      <c r="A159" s="108" t="s">
        <v>539</v>
      </c>
      <c r="B159" s="3" t="s">
        <v>213</v>
      </c>
      <c r="C159" s="9">
        <v>81.658607747999994</v>
      </c>
      <c r="D159" s="5" t="str">
        <f t="shared" si="60"/>
        <v>N/A</v>
      </c>
      <c r="E159" s="9">
        <v>79.245175775000007</v>
      </c>
      <c r="F159" s="5" t="str">
        <f t="shared" si="61"/>
        <v>N/A</v>
      </c>
      <c r="G159" s="9">
        <v>76.321912014000006</v>
      </c>
      <c r="H159" s="5" t="str">
        <f t="shared" si="62"/>
        <v>N/A</v>
      </c>
      <c r="I159" s="8">
        <v>-2.96</v>
      </c>
      <c r="J159" s="8">
        <v>-3.69</v>
      </c>
      <c r="K159" s="3" t="s">
        <v>734</v>
      </c>
      <c r="L159" s="85" t="str">
        <f t="shared" si="63"/>
        <v>Yes</v>
      </c>
    </row>
    <row r="160" spans="1:12" ht="25" x14ac:dyDescent="0.25">
      <c r="A160" s="116" t="s">
        <v>540</v>
      </c>
      <c r="B160" s="25" t="s">
        <v>213</v>
      </c>
      <c r="C160" s="1">
        <v>571777.92000000004</v>
      </c>
      <c r="D160" s="7" t="str">
        <f t="shared" si="56"/>
        <v>N/A</v>
      </c>
      <c r="E160" s="1">
        <v>600270.05000000005</v>
      </c>
      <c r="F160" s="7" t="str">
        <f t="shared" si="57"/>
        <v>N/A</v>
      </c>
      <c r="G160" s="1">
        <v>643663.39</v>
      </c>
      <c r="H160" s="7" t="str">
        <f t="shared" si="58"/>
        <v>N/A</v>
      </c>
      <c r="I160" s="8">
        <v>4.9829999999999997</v>
      </c>
      <c r="J160" s="8">
        <v>7.2290000000000001</v>
      </c>
      <c r="K160" s="25" t="s">
        <v>734</v>
      </c>
      <c r="L160" s="85" t="str">
        <f t="shared" si="59"/>
        <v>Yes</v>
      </c>
    </row>
    <row r="161" spans="1:12" x14ac:dyDescent="0.25">
      <c r="A161" s="116" t="s">
        <v>541</v>
      </c>
      <c r="B161" s="25" t="s">
        <v>213</v>
      </c>
      <c r="C161" s="10">
        <v>2084886642</v>
      </c>
      <c r="D161" s="7" t="str">
        <f t="shared" si="56"/>
        <v>N/A</v>
      </c>
      <c r="E161" s="10">
        <v>2248147978</v>
      </c>
      <c r="F161" s="7" t="str">
        <f t="shared" si="57"/>
        <v>N/A</v>
      </c>
      <c r="G161" s="10">
        <v>2393524499</v>
      </c>
      <c r="H161" s="7" t="str">
        <f t="shared" si="58"/>
        <v>N/A</v>
      </c>
      <c r="I161" s="8">
        <v>7.8310000000000004</v>
      </c>
      <c r="J161" s="8">
        <v>6.4669999999999996</v>
      </c>
      <c r="K161" s="25" t="s">
        <v>734</v>
      </c>
      <c r="L161" s="85" t="str">
        <f t="shared" si="59"/>
        <v>Yes</v>
      </c>
    </row>
    <row r="162" spans="1:12" x14ac:dyDescent="0.25">
      <c r="A162" s="116" t="s">
        <v>1263</v>
      </c>
      <c r="B162" s="25" t="s">
        <v>213</v>
      </c>
      <c r="C162" s="10">
        <v>2602.2472182000001</v>
      </c>
      <c r="D162" s="7" t="str">
        <f t="shared" si="56"/>
        <v>N/A</v>
      </c>
      <c r="E162" s="10">
        <v>2843.0254705000002</v>
      </c>
      <c r="F162" s="7" t="str">
        <f t="shared" si="57"/>
        <v>N/A</v>
      </c>
      <c r="G162" s="10">
        <v>2720.8293914999999</v>
      </c>
      <c r="H162" s="7" t="str">
        <f t="shared" si="58"/>
        <v>N/A</v>
      </c>
      <c r="I162" s="8">
        <v>9.2530000000000001</v>
      </c>
      <c r="J162" s="8">
        <v>-4.3</v>
      </c>
      <c r="K162" s="25" t="s">
        <v>734</v>
      </c>
      <c r="L162" s="85" t="str">
        <f t="shared" si="59"/>
        <v>Yes</v>
      </c>
    </row>
    <row r="163" spans="1:12" ht="25" x14ac:dyDescent="0.25">
      <c r="A163" s="116" t="s">
        <v>1264</v>
      </c>
      <c r="B163" s="25" t="s">
        <v>213</v>
      </c>
      <c r="C163" s="10">
        <v>10510.984812999999</v>
      </c>
      <c r="D163" s="7" t="str">
        <f t="shared" si="56"/>
        <v>N/A</v>
      </c>
      <c r="E163" s="10">
        <v>10656.799528</v>
      </c>
      <c r="F163" s="7" t="str">
        <f t="shared" si="57"/>
        <v>N/A</v>
      </c>
      <c r="G163" s="10">
        <v>1446.8913043</v>
      </c>
      <c r="H163" s="7" t="str">
        <f t="shared" si="58"/>
        <v>N/A</v>
      </c>
      <c r="I163" s="8">
        <v>1.387</v>
      </c>
      <c r="J163" s="8">
        <v>-86.4</v>
      </c>
      <c r="K163" s="25" t="s">
        <v>734</v>
      </c>
      <c r="L163" s="85" t="str">
        <f t="shared" si="59"/>
        <v>No</v>
      </c>
    </row>
    <row r="164" spans="1:12" ht="25" x14ac:dyDescent="0.25">
      <c r="A164" s="116" t="s">
        <v>1265</v>
      </c>
      <c r="B164" s="25" t="s">
        <v>213</v>
      </c>
      <c r="C164" s="10">
        <v>9600.2929215999993</v>
      </c>
      <c r="D164" s="7" t="str">
        <f t="shared" si="56"/>
        <v>N/A</v>
      </c>
      <c r="E164" s="10">
        <v>11002.784125</v>
      </c>
      <c r="F164" s="7" t="str">
        <f t="shared" si="57"/>
        <v>N/A</v>
      </c>
      <c r="G164" s="10">
        <v>3219.192517</v>
      </c>
      <c r="H164" s="7" t="str">
        <f t="shared" si="58"/>
        <v>N/A</v>
      </c>
      <c r="I164" s="8">
        <v>14.61</v>
      </c>
      <c r="J164" s="8">
        <v>-70.7</v>
      </c>
      <c r="K164" s="25" t="s">
        <v>734</v>
      </c>
      <c r="L164" s="85" t="str">
        <f t="shared" si="59"/>
        <v>No</v>
      </c>
    </row>
    <row r="165" spans="1:12" ht="25" x14ac:dyDescent="0.25">
      <c r="A165" s="116" t="s">
        <v>1266</v>
      </c>
      <c r="B165" s="25" t="s">
        <v>213</v>
      </c>
      <c r="C165" s="10">
        <v>1276.0165403999999</v>
      </c>
      <c r="D165" s="7" t="str">
        <f t="shared" si="56"/>
        <v>N/A</v>
      </c>
      <c r="E165" s="10">
        <v>1396.8568746999999</v>
      </c>
      <c r="F165" s="7" t="str">
        <f t="shared" si="57"/>
        <v>N/A</v>
      </c>
      <c r="G165" s="10">
        <v>270.20859772</v>
      </c>
      <c r="H165" s="7" t="str">
        <f t="shared" si="58"/>
        <v>N/A</v>
      </c>
      <c r="I165" s="8">
        <v>9.4700000000000006</v>
      </c>
      <c r="J165" s="8">
        <v>-80.7</v>
      </c>
      <c r="K165" s="25" t="s">
        <v>734</v>
      </c>
      <c r="L165" s="85" t="str">
        <f t="shared" si="59"/>
        <v>No</v>
      </c>
    </row>
    <row r="166" spans="1:12" ht="25" x14ac:dyDescent="0.25">
      <c r="A166" s="116" t="s">
        <v>1267</v>
      </c>
      <c r="B166" s="25" t="s">
        <v>213</v>
      </c>
      <c r="C166" s="10">
        <v>3627.1983964999999</v>
      </c>
      <c r="D166" s="7" t="str">
        <f t="shared" si="56"/>
        <v>N/A</v>
      </c>
      <c r="E166" s="10">
        <v>3826.7247524999998</v>
      </c>
      <c r="F166" s="7" t="str">
        <f t="shared" si="57"/>
        <v>N/A</v>
      </c>
      <c r="G166" s="10">
        <v>824.84855202999995</v>
      </c>
      <c r="H166" s="7" t="str">
        <f t="shared" si="58"/>
        <v>N/A</v>
      </c>
      <c r="I166" s="8">
        <v>5.5010000000000003</v>
      </c>
      <c r="J166" s="8">
        <v>-78.400000000000006</v>
      </c>
      <c r="K166" s="25" t="s">
        <v>734</v>
      </c>
      <c r="L166" s="85" t="str">
        <f t="shared" si="59"/>
        <v>No</v>
      </c>
    </row>
    <row r="167" spans="1:12" x14ac:dyDescent="0.25">
      <c r="A167" s="142" t="s">
        <v>542</v>
      </c>
      <c r="B167" s="21" t="s">
        <v>213</v>
      </c>
      <c r="C167" s="26">
        <v>966925894</v>
      </c>
      <c r="D167" s="7" t="str">
        <f t="shared" si="56"/>
        <v>N/A</v>
      </c>
      <c r="E167" s="26">
        <v>899315876</v>
      </c>
      <c r="F167" s="7" t="str">
        <f t="shared" si="57"/>
        <v>N/A</v>
      </c>
      <c r="G167" s="26">
        <v>372668143</v>
      </c>
      <c r="H167" s="7" t="str">
        <f t="shared" si="58"/>
        <v>N/A</v>
      </c>
      <c r="I167" s="8">
        <v>-6.99</v>
      </c>
      <c r="J167" s="8">
        <v>-58.6</v>
      </c>
      <c r="K167" s="25" t="s">
        <v>734</v>
      </c>
      <c r="L167" s="85" t="str">
        <f t="shared" si="59"/>
        <v>No</v>
      </c>
    </row>
    <row r="168" spans="1:12" x14ac:dyDescent="0.25">
      <c r="A168" s="142" t="s">
        <v>1268</v>
      </c>
      <c r="B168" s="21" t="s">
        <v>213</v>
      </c>
      <c r="C168" s="26">
        <v>1206.8666791000001</v>
      </c>
      <c r="D168" s="7" t="str">
        <f t="shared" si="56"/>
        <v>N/A</v>
      </c>
      <c r="E168" s="26">
        <v>1137.2818722</v>
      </c>
      <c r="F168" s="7" t="str">
        <f t="shared" si="57"/>
        <v>N/A</v>
      </c>
      <c r="G168" s="26">
        <v>423.62901952999999</v>
      </c>
      <c r="H168" s="7" t="str">
        <f t="shared" si="58"/>
        <v>N/A</v>
      </c>
      <c r="I168" s="8">
        <v>-5.77</v>
      </c>
      <c r="J168" s="8">
        <v>-62.8</v>
      </c>
      <c r="K168" s="25" t="s">
        <v>734</v>
      </c>
      <c r="L168" s="85" t="str">
        <f t="shared" si="59"/>
        <v>No</v>
      </c>
    </row>
    <row r="169" spans="1:12" ht="25" x14ac:dyDescent="0.25">
      <c r="A169" s="142" t="s">
        <v>1269</v>
      </c>
      <c r="B169" s="25" t="s">
        <v>213</v>
      </c>
      <c r="C169" s="10">
        <v>9296.4035088000001</v>
      </c>
      <c r="D169" s="7" t="str">
        <f t="shared" si="56"/>
        <v>N/A</v>
      </c>
      <c r="E169" s="10">
        <v>10121.167178</v>
      </c>
      <c r="F169" s="7" t="str">
        <f t="shared" si="57"/>
        <v>N/A</v>
      </c>
      <c r="G169" s="10">
        <v>3907.7173913000001</v>
      </c>
      <c r="H169" s="7" t="str">
        <f t="shared" si="58"/>
        <v>N/A</v>
      </c>
      <c r="I169" s="8">
        <v>8.8719999999999999</v>
      </c>
      <c r="J169" s="8">
        <v>-61.4</v>
      </c>
      <c r="K169" s="25" t="s">
        <v>734</v>
      </c>
      <c r="L169" s="85" t="str">
        <f t="shared" si="59"/>
        <v>No</v>
      </c>
    </row>
    <row r="170" spans="1:12" ht="25" x14ac:dyDescent="0.25">
      <c r="A170" s="142" t="s">
        <v>1270</v>
      </c>
      <c r="B170" s="25" t="s">
        <v>213</v>
      </c>
      <c r="C170" s="10">
        <v>4920.5455582000004</v>
      </c>
      <c r="D170" s="7" t="str">
        <f t="shared" si="56"/>
        <v>N/A</v>
      </c>
      <c r="E170" s="10">
        <v>4498.0647060000001</v>
      </c>
      <c r="F170" s="7" t="str">
        <f t="shared" si="57"/>
        <v>N/A</v>
      </c>
      <c r="G170" s="10">
        <v>870.89863946000003</v>
      </c>
      <c r="H170" s="7" t="str">
        <f t="shared" si="58"/>
        <v>N/A</v>
      </c>
      <c r="I170" s="8">
        <v>-8.59</v>
      </c>
      <c r="J170" s="8">
        <v>-80.599999999999994</v>
      </c>
      <c r="K170" s="25" t="s">
        <v>734</v>
      </c>
      <c r="L170" s="85" t="str">
        <f t="shared" si="59"/>
        <v>No</v>
      </c>
    </row>
    <row r="171" spans="1:12" ht="25" x14ac:dyDescent="0.25">
      <c r="A171" s="142" t="s">
        <v>1271</v>
      </c>
      <c r="B171" s="25" t="s">
        <v>213</v>
      </c>
      <c r="C171" s="10">
        <v>641.33197701999995</v>
      </c>
      <c r="D171" s="7" t="str">
        <f t="shared" si="56"/>
        <v>N/A</v>
      </c>
      <c r="E171" s="10">
        <v>644.00600804999999</v>
      </c>
      <c r="F171" s="7" t="str">
        <f t="shared" si="57"/>
        <v>N/A</v>
      </c>
      <c r="G171" s="10">
        <v>16.03555708</v>
      </c>
      <c r="H171" s="7" t="str">
        <f t="shared" si="58"/>
        <v>N/A</v>
      </c>
      <c r="I171" s="8">
        <v>0.41689999999999999</v>
      </c>
      <c r="J171" s="8">
        <v>-97.5</v>
      </c>
      <c r="K171" s="25" t="s">
        <v>734</v>
      </c>
      <c r="L171" s="85" t="str">
        <f t="shared" si="59"/>
        <v>No</v>
      </c>
    </row>
    <row r="172" spans="1:12" ht="25" x14ac:dyDescent="0.25">
      <c r="A172" s="142" t="s">
        <v>1272</v>
      </c>
      <c r="B172" s="25" t="s">
        <v>213</v>
      </c>
      <c r="C172" s="10">
        <v>1071.6475673</v>
      </c>
      <c r="D172" s="7" t="str">
        <f t="shared" si="56"/>
        <v>N/A</v>
      </c>
      <c r="E172" s="10">
        <v>950.71901448999995</v>
      </c>
      <c r="F172" s="7" t="str">
        <f t="shared" si="57"/>
        <v>N/A</v>
      </c>
      <c r="G172" s="10">
        <v>75.082167104999996</v>
      </c>
      <c r="H172" s="7" t="str">
        <f t="shared" si="58"/>
        <v>N/A</v>
      </c>
      <c r="I172" s="8">
        <v>-11.3</v>
      </c>
      <c r="J172" s="8">
        <v>-92.1</v>
      </c>
      <c r="K172" s="25" t="s">
        <v>734</v>
      </c>
      <c r="L172" s="85" t="str">
        <f t="shared" si="59"/>
        <v>No</v>
      </c>
    </row>
    <row r="173" spans="1:12" ht="25" x14ac:dyDescent="0.25">
      <c r="A173" s="108" t="s">
        <v>543</v>
      </c>
      <c r="B173" s="76" t="s">
        <v>213</v>
      </c>
      <c r="C173" s="77">
        <v>140627843</v>
      </c>
      <c r="D173" s="72" t="str">
        <f>IF($B173="N/A","N/A",IF(C173&gt;10,"No",IF(C173&lt;-10,"No","Yes")))</f>
        <v>N/A</v>
      </c>
      <c r="E173" s="77">
        <v>117166216</v>
      </c>
      <c r="F173" s="72" t="str">
        <f>IF($B173="N/A","N/A",IF(E173&gt;10,"No",IF(E173&lt;-10,"No","Yes")))</f>
        <v>N/A</v>
      </c>
      <c r="G173" s="77">
        <v>19473983</v>
      </c>
      <c r="H173" s="72" t="str">
        <f>IF($B173="N/A","N/A",IF(G173&gt;10,"No",IF(G173&lt;-10,"No","Yes")))</f>
        <v>N/A</v>
      </c>
      <c r="I173" s="73">
        <v>-16.7</v>
      </c>
      <c r="J173" s="73">
        <v>-83.4</v>
      </c>
      <c r="K173" s="74" t="s">
        <v>734</v>
      </c>
      <c r="L173" s="87" t="str">
        <f>IF(J173="Div by 0", "N/A", IF(K173="N/A","N/A", IF(J173&gt;VALUE(MID(K173,1,2)), "No", IF(J173&lt;-1*VALUE(MID(K173,1,2)), "No", "Yes"))))</f>
        <v>No</v>
      </c>
    </row>
    <row r="174" spans="1:12" ht="25" x14ac:dyDescent="0.25">
      <c r="A174" s="108" t="s">
        <v>1273</v>
      </c>
      <c r="B174" s="25" t="s">
        <v>213</v>
      </c>
      <c r="C174" s="10">
        <v>17694993</v>
      </c>
      <c r="D174" s="7" t="str">
        <f t="shared" ref="D174:D181" si="64">IF($B174="N/A","N/A",IF(C174&gt;10,"No",IF(C174&lt;-10,"No","Yes")))</f>
        <v>N/A</v>
      </c>
      <c r="E174" s="10">
        <v>18028200</v>
      </c>
      <c r="F174" s="7" t="str">
        <f t="shared" ref="F174:F181" si="65">IF($B174="N/A","N/A",IF(E174&gt;10,"No",IF(E174&lt;-10,"No","Yes")))</f>
        <v>N/A</v>
      </c>
      <c r="G174" s="10">
        <v>16311616</v>
      </c>
      <c r="H174" s="7" t="str">
        <f t="shared" ref="H174:H181" si="66">IF($B174="N/A","N/A",IF(G174&gt;10,"No",IF(G174&lt;-10,"No","Yes")))</f>
        <v>N/A</v>
      </c>
      <c r="I174" s="8">
        <v>1.883</v>
      </c>
      <c r="J174" s="8">
        <v>-9.52</v>
      </c>
      <c r="K174" s="25" t="s">
        <v>734</v>
      </c>
      <c r="L174" s="85" t="str">
        <f t="shared" ref="L174:L181" si="67">IF(J174="Div by 0", "N/A", IF(K174="N/A","N/A", IF(J174&gt;VALUE(MID(K174,1,2)), "No", IF(J174&lt;-1*VALUE(MID(K174,1,2)), "No", "Yes"))))</f>
        <v>Yes</v>
      </c>
    </row>
    <row r="175" spans="1:12" ht="25" x14ac:dyDescent="0.25">
      <c r="A175" s="108" t="s">
        <v>544</v>
      </c>
      <c r="B175" s="25" t="s">
        <v>213</v>
      </c>
      <c r="C175" s="10">
        <v>61526688</v>
      </c>
      <c r="D175" s="7" t="str">
        <f t="shared" si="64"/>
        <v>N/A</v>
      </c>
      <c r="E175" s="10">
        <v>33144829</v>
      </c>
      <c r="F175" s="7" t="str">
        <f t="shared" si="65"/>
        <v>N/A</v>
      </c>
      <c r="G175" s="10">
        <v>43191776</v>
      </c>
      <c r="H175" s="7" t="str">
        <f t="shared" si="66"/>
        <v>N/A</v>
      </c>
      <c r="I175" s="8">
        <v>-46.1</v>
      </c>
      <c r="J175" s="8">
        <v>30.31</v>
      </c>
      <c r="K175" s="25" t="s">
        <v>734</v>
      </c>
      <c r="L175" s="85" t="str">
        <f t="shared" si="67"/>
        <v>No</v>
      </c>
    </row>
    <row r="176" spans="1:12" ht="25" x14ac:dyDescent="0.25">
      <c r="A176" s="108" t="s">
        <v>509</v>
      </c>
      <c r="B176" s="25" t="s">
        <v>213</v>
      </c>
      <c r="C176" s="10">
        <v>747076370</v>
      </c>
      <c r="D176" s="7" t="str">
        <f t="shared" si="64"/>
        <v>N/A</v>
      </c>
      <c r="E176" s="10">
        <v>730976631</v>
      </c>
      <c r="F176" s="7" t="str">
        <f t="shared" si="65"/>
        <v>N/A</v>
      </c>
      <c r="G176" s="10">
        <v>293690768</v>
      </c>
      <c r="H176" s="7" t="str">
        <f t="shared" si="66"/>
        <v>N/A</v>
      </c>
      <c r="I176" s="8">
        <v>-2.16</v>
      </c>
      <c r="J176" s="8">
        <v>-59.8</v>
      </c>
      <c r="K176" s="25" t="s">
        <v>734</v>
      </c>
      <c r="L176" s="85" t="str">
        <f t="shared" si="67"/>
        <v>No</v>
      </c>
    </row>
    <row r="177" spans="1:12" ht="25" x14ac:dyDescent="0.25">
      <c r="A177" s="108" t="s">
        <v>510</v>
      </c>
      <c r="B177" s="25" t="s">
        <v>213</v>
      </c>
      <c r="C177" s="10">
        <v>175.52436947000001</v>
      </c>
      <c r="D177" s="7" t="str">
        <f t="shared" si="64"/>
        <v>N/A</v>
      </c>
      <c r="E177" s="10">
        <v>148.16931074999999</v>
      </c>
      <c r="F177" s="7" t="str">
        <f t="shared" si="65"/>
        <v>N/A</v>
      </c>
      <c r="G177" s="10">
        <v>22.136972209</v>
      </c>
      <c r="H177" s="7" t="str">
        <f t="shared" si="66"/>
        <v>N/A</v>
      </c>
      <c r="I177" s="8">
        <v>-15.6</v>
      </c>
      <c r="J177" s="8">
        <v>-85.1</v>
      </c>
      <c r="K177" s="25" t="s">
        <v>734</v>
      </c>
      <c r="L177" s="85" t="str">
        <f t="shared" si="67"/>
        <v>No</v>
      </c>
    </row>
    <row r="178" spans="1:12" ht="25" x14ac:dyDescent="0.25">
      <c r="A178" s="108" t="s">
        <v>1274</v>
      </c>
      <c r="B178" s="21" t="s">
        <v>213</v>
      </c>
      <c r="C178" s="26">
        <v>22.085971189999999</v>
      </c>
      <c r="D178" s="7" t="str">
        <f t="shared" si="64"/>
        <v>N/A</v>
      </c>
      <c r="E178" s="26">
        <v>22.798602355</v>
      </c>
      <c r="F178" s="7" t="str">
        <f t="shared" si="65"/>
        <v>N/A</v>
      </c>
      <c r="G178" s="26">
        <v>18.542164182</v>
      </c>
      <c r="H178" s="7" t="str">
        <f t="shared" si="66"/>
        <v>N/A</v>
      </c>
      <c r="I178" s="8">
        <v>3.2269999999999999</v>
      </c>
      <c r="J178" s="8">
        <v>-18.7</v>
      </c>
      <c r="K178" s="25" t="s">
        <v>734</v>
      </c>
      <c r="L178" s="85" t="str">
        <f t="shared" si="67"/>
        <v>Yes</v>
      </c>
    </row>
    <row r="179" spans="1:12" ht="25" x14ac:dyDescent="0.25">
      <c r="A179" s="108" t="s">
        <v>511</v>
      </c>
      <c r="B179" s="21" t="s">
        <v>213</v>
      </c>
      <c r="C179" s="26">
        <v>76.794416284999997</v>
      </c>
      <c r="D179" s="7" t="str">
        <f t="shared" si="64"/>
        <v>N/A</v>
      </c>
      <c r="E179" s="26">
        <v>41.915209312000002</v>
      </c>
      <c r="F179" s="7" t="str">
        <f t="shared" si="65"/>
        <v>N/A</v>
      </c>
      <c r="G179" s="26">
        <v>49.098078444999999</v>
      </c>
      <c r="H179" s="7" t="str">
        <f t="shared" si="66"/>
        <v>N/A</v>
      </c>
      <c r="I179" s="8">
        <v>-45.4</v>
      </c>
      <c r="J179" s="8">
        <v>17.14</v>
      </c>
      <c r="K179" s="25" t="s">
        <v>734</v>
      </c>
      <c r="L179" s="85" t="str">
        <f t="shared" si="67"/>
        <v>Yes</v>
      </c>
    </row>
    <row r="180" spans="1:12" ht="25" x14ac:dyDescent="0.25">
      <c r="A180" s="108" t="s">
        <v>512</v>
      </c>
      <c r="B180" s="21" t="s">
        <v>213</v>
      </c>
      <c r="C180" s="26">
        <v>932.46192212000005</v>
      </c>
      <c r="D180" s="7" t="str">
        <f t="shared" si="64"/>
        <v>N/A</v>
      </c>
      <c r="E180" s="26">
        <v>924.39874981000003</v>
      </c>
      <c r="F180" s="7" t="str">
        <f t="shared" si="65"/>
        <v>N/A</v>
      </c>
      <c r="G180" s="26">
        <v>333.8518047</v>
      </c>
      <c r="H180" s="7" t="str">
        <f t="shared" si="66"/>
        <v>N/A</v>
      </c>
      <c r="I180" s="8">
        <v>-0.86499999999999999</v>
      </c>
      <c r="J180" s="8">
        <v>-63.9</v>
      </c>
      <c r="K180" s="25" t="s">
        <v>734</v>
      </c>
      <c r="L180" s="85" t="str">
        <f t="shared" si="67"/>
        <v>No</v>
      </c>
    </row>
    <row r="181" spans="1:12" ht="25" x14ac:dyDescent="0.25">
      <c r="A181" s="108" t="s">
        <v>1624</v>
      </c>
      <c r="B181" s="25" t="s">
        <v>213</v>
      </c>
      <c r="C181" s="9">
        <v>83.912744465000003</v>
      </c>
      <c r="D181" s="7" t="str">
        <f t="shared" si="64"/>
        <v>N/A</v>
      </c>
      <c r="E181" s="9">
        <v>83.729176652000007</v>
      </c>
      <c r="F181" s="7" t="str">
        <f t="shared" si="65"/>
        <v>N/A</v>
      </c>
      <c r="G181" s="9">
        <v>82.274299576000004</v>
      </c>
      <c r="H181" s="7" t="str">
        <f t="shared" si="66"/>
        <v>N/A</v>
      </c>
      <c r="I181" s="8">
        <v>-0.219</v>
      </c>
      <c r="J181" s="8">
        <v>-1.74</v>
      </c>
      <c r="K181" s="25" t="s">
        <v>734</v>
      </c>
      <c r="L181" s="85" t="str">
        <f t="shared" si="67"/>
        <v>Yes</v>
      </c>
    </row>
    <row r="182" spans="1:12" ht="25" x14ac:dyDescent="0.25">
      <c r="A182" s="108" t="s">
        <v>1625</v>
      </c>
      <c r="B182" s="78" t="s">
        <v>213</v>
      </c>
      <c r="C182" s="79">
        <v>70.620581303999998</v>
      </c>
      <c r="D182" s="75" t="str">
        <f t="shared" ref="D182" si="68">IF($B182="N/A","N/A",IF(C182&lt;0,"No","Yes"))</f>
        <v>N/A</v>
      </c>
      <c r="E182" s="79">
        <v>68.783943328999996</v>
      </c>
      <c r="F182" s="75" t="str">
        <f t="shared" ref="F182" si="69">IF($B182="N/A","N/A",IF(E182&lt;0,"No","Yes"))</f>
        <v>N/A</v>
      </c>
      <c r="G182" s="79">
        <v>31.52173913</v>
      </c>
      <c r="H182" s="75" t="str">
        <f t="shared" ref="H182" si="70">IF($B182="N/A","N/A",IF(G182&lt;0,"No","Yes"))</f>
        <v>N/A</v>
      </c>
      <c r="I182" s="73">
        <v>-2.6</v>
      </c>
      <c r="J182" s="73">
        <v>-54.2</v>
      </c>
      <c r="K182" s="78" t="s">
        <v>734</v>
      </c>
      <c r="L182" s="87" t="str">
        <f t="shared" ref="L182" si="71">IF(J182="Div by 0", "N/A", IF(OR(J182="N/A",K182="N/A"),"N/A", IF(J182&gt;VALUE(MID(K182,1,2)), "No", IF(J182&lt;-1*VALUE(MID(K182,1,2)), "No", "Yes"))))</f>
        <v>No</v>
      </c>
    </row>
    <row r="183" spans="1:12" ht="25" x14ac:dyDescent="0.25">
      <c r="A183" s="108" t="s">
        <v>1626</v>
      </c>
      <c r="B183" s="3" t="s">
        <v>213</v>
      </c>
      <c r="C183" s="9">
        <v>90.378859856999995</v>
      </c>
      <c r="D183" s="5" t="str">
        <f t="shared" ref="D183:D185" si="72">IF($B183="N/A","N/A",IF(C183&lt;0,"No","Yes"))</f>
        <v>N/A</v>
      </c>
      <c r="E183" s="9">
        <v>90.871905545000004</v>
      </c>
      <c r="F183" s="5" t="str">
        <f t="shared" ref="F183:F185" si="73">IF($B183="N/A","N/A",IF(E183&lt;0,"No","Yes"))</f>
        <v>N/A</v>
      </c>
      <c r="G183" s="9">
        <v>57.074829932</v>
      </c>
      <c r="H183" s="5" t="str">
        <f t="shared" ref="H183:H185" si="74">IF($B183="N/A","N/A",IF(G183&lt;0,"No","Yes"))</f>
        <v>N/A</v>
      </c>
      <c r="I183" s="8">
        <v>0.54549999999999998</v>
      </c>
      <c r="J183" s="8">
        <v>-37.200000000000003</v>
      </c>
      <c r="K183" s="3" t="s">
        <v>734</v>
      </c>
      <c r="L183" s="85" t="str">
        <f t="shared" ref="L183:L213" si="75">IF(J183="Div by 0", "N/A", IF(OR(J183="N/A",K183="N/A"),"N/A", IF(J183&gt;VALUE(MID(K183,1,2)), "No", IF(J183&lt;-1*VALUE(MID(K183,1,2)), "No", "Yes"))))</f>
        <v>No</v>
      </c>
    </row>
    <row r="184" spans="1:12" ht="25" x14ac:dyDescent="0.25">
      <c r="A184" s="108" t="s">
        <v>1627</v>
      </c>
      <c r="B184" s="3" t="s">
        <v>213</v>
      </c>
      <c r="C184" s="9">
        <v>82.904500740000003</v>
      </c>
      <c r="D184" s="5" t="str">
        <f t="shared" si="72"/>
        <v>N/A</v>
      </c>
      <c r="E184" s="9">
        <v>82.691199408000003</v>
      </c>
      <c r="F184" s="5" t="str">
        <f t="shared" si="73"/>
        <v>N/A</v>
      </c>
      <c r="G184" s="9">
        <v>33.870691133999998</v>
      </c>
      <c r="H184" s="5" t="str">
        <f t="shared" si="74"/>
        <v>N/A</v>
      </c>
      <c r="I184" s="8">
        <v>-0.25700000000000001</v>
      </c>
      <c r="J184" s="8">
        <v>-59</v>
      </c>
      <c r="K184" s="3" t="s">
        <v>734</v>
      </c>
      <c r="L184" s="85" t="str">
        <f t="shared" si="75"/>
        <v>No</v>
      </c>
    </row>
    <row r="185" spans="1:12" ht="25" x14ac:dyDescent="0.25">
      <c r="A185" s="108" t="s">
        <v>1628</v>
      </c>
      <c r="B185" s="3" t="s">
        <v>213</v>
      </c>
      <c r="C185" s="9">
        <v>84.527943062000006</v>
      </c>
      <c r="D185" s="5" t="str">
        <f t="shared" si="72"/>
        <v>N/A</v>
      </c>
      <c r="E185" s="9">
        <v>84.324343709999994</v>
      </c>
      <c r="F185" s="5" t="str">
        <f t="shared" si="73"/>
        <v>N/A</v>
      </c>
      <c r="G185" s="9">
        <v>53.318553416</v>
      </c>
      <c r="H185" s="5" t="str">
        <f t="shared" si="74"/>
        <v>N/A</v>
      </c>
      <c r="I185" s="8">
        <v>-0.24099999999999999</v>
      </c>
      <c r="J185" s="8">
        <v>-36.799999999999997</v>
      </c>
      <c r="K185" s="3" t="s">
        <v>734</v>
      </c>
      <c r="L185" s="85" t="str">
        <f t="shared" si="75"/>
        <v>No</v>
      </c>
    </row>
    <row r="186" spans="1:12" ht="25" x14ac:dyDescent="0.25">
      <c r="A186" s="108" t="s">
        <v>1630</v>
      </c>
      <c r="B186" s="74" t="s">
        <v>213</v>
      </c>
      <c r="C186" s="79">
        <v>4.2424552569999996</v>
      </c>
      <c r="D186" s="72" t="str">
        <f>IF($B186="N/A","N/A",IF(C186&gt;10,"No",IF(C186&lt;-10,"No","Yes")))</f>
        <v>N/A</v>
      </c>
      <c r="E186" s="79">
        <v>5.9584525752999999</v>
      </c>
      <c r="F186" s="72" t="str">
        <f>IF($B186="N/A","N/A",IF(E186&gt;10,"No",IF(E186&lt;-10,"No","Yes")))</f>
        <v>N/A</v>
      </c>
      <c r="G186" s="79">
        <v>0.33158390710000002</v>
      </c>
      <c r="H186" s="72" t="str">
        <f>IF($B186="N/A","N/A",IF(G186&gt;10,"No",IF(G186&lt;-10,"No","Yes")))</f>
        <v>N/A</v>
      </c>
      <c r="I186" s="73">
        <v>40.450000000000003</v>
      </c>
      <c r="J186" s="73">
        <v>-94.4</v>
      </c>
      <c r="K186" s="74" t="s">
        <v>734</v>
      </c>
      <c r="L186" s="85" t="str">
        <f t="shared" si="75"/>
        <v>No</v>
      </c>
    </row>
    <row r="187" spans="1:12" ht="25" x14ac:dyDescent="0.25">
      <c r="A187" s="108" t="s">
        <v>1631</v>
      </c>
      <c r="B187" s="21" t="s">
        <v>213</v>
      </c>
      <c r="C187" s="9">
        <v>7.0395550599999995E-2</v>
      </c>
      <c r="D187" s="7" t="str">
        <f t="shared" ref="D187:D213" si="76">IF($B187="N/A","N/A",IF(C187&gt;10,"No",IF(C187&lt;-10,"No","Yes")))</f>
        <v>N/A</v>
      </c>
      <c r="E187" s="9">
        <v>7.8911526800000006E-2</v>
      </c>
      <c r="F187" s="7" t="str">
        <f t="shared" ref="F187:F213" si="77">IF($B187="N/A","N/A",IF(E187&gt;10,"No",IF(E187&lt;-10,"No","Yes")))</f>
        <v>N/A</v>
      </c>
      <c r="G187" s="9">
        <v>7.1613939000000001E-3</v>
      </c>
      <c r="H187" s="7" t="str">
        <f t="shared" ref="H187:H213" si="78">IF($B187="N/A","N/A",IF(G187&gt;10,"No",IF(G187&lt;-10,"No","Yes")))</f>
        <v>N/A</v>
      </c>
      <c r="I187" s="8">
        <v>12.1</v>
      </c>
      <c r="J187" s="8">
        <v>-90.9</v>
      </c>
      <c r="K187" s="25" t="s">
        <v>734</v>
      </c>
      <c r="L187" s="85" t="str">
        <f t="shared" si="75"/>
        <v>No</v>
      </c>
    </row>
    <row r="188" spans="1:12" ht="25" x14ac:dyDescent="0.25">
      <c r="A188" s="108" t="s">
        <v>1632</v>
      </c>
      <c r="B188" s="21" t="s">
        <v>213</v>
      </c>
      <c r="C188" s="9">
        <v>4.7179996699999997E-2</v>
      </c>
      <c r="D188" s="7" t="str">
        <f t="shared" si="76"/>
        <v>N/A</v>
      </c>
      <c r="E188" s="9">
        <v>6.1712860699999997E-2</v>
      </c>
      <c r="F188" s="7" t="str">
        <f t="shared" si="77"/>
        <v>N/A</v>
      </c>
      <c r="G188" s="9">
        <v>4.0922251000000002E-3</v>
      </c>
      <c r="H188" s="7" t="str">
        <f t="shared" si="78"/>
        <v>N/A</v>
      </c>
      <c r="I188" s="8">
        <v>30.8</v>
      </c>
      <c r="J188" s="8">
        <v>-93.4</v>
      </c>
      <c r="K188" s="25" t="s">
        <v>734</v>
      </c>
      <c r="L188" s="85" t="str">
        <f t="shared" si="75"/>
        <v>No</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2.5961479700000002E-2</v>
      </c>
      <c r="D190" s="7" t="str">
        <f t="shared" si="76"/>
        <v>N/A</v>
      </c>
      <c r="E190" s="9">
        <v>3.5029636099999997E-2</v>
      </c>
      <c r="F190" s="7" t="str">
        <f t="shared" si="77"/>
        <v>N/A</v>
      </c>
      <c r="G190" s="9">
        <v>1.2504021000000001E-3</v>
      </c>
      <c r="H190" s="7" t="str">
        <f t="shared" si="78"/>
        <v>N/A</v>
      </c>
      <c r="I190" s="8">
        <v>34.93</v>
      </c>
      <c r="J190" s="8">
        <v>-96.4</v>
      </c>
      <c r="K190" s="25" t="s">
        <v>734</v>
      </c>
      <c r="L190" s="85" t="str">
        <f t="shared" si="75"/>
        <v>No</v>
      </c>
    </row>
    <row r="191" spans="1:12" ht="25" x14ac:dyDescent="0.25">
      <c r="A191" s="108" t="s">
        <v>1635</v>
      </c>
      <c r="B191" s="21" t="s">
        <v>213</v>
      </c>
      <c r="C191" s="9">
        <v>77.061160502999996</v>
      </c>
      <c r="D191" s="7" t="str">
        <f t="shared" si="76"/>
        <v>N/A</v>
      </c>
      <c r="E191" s="9">
        <v>76.613102096000006</v>
      </c>
      <c r="F191" s="7" t="str">
        <f t="shared" si="77"/>
        <v>N/A</v>
      </c>
      <c r="G191" s="9">
        <v>64.692850086999997</v>
      </c>
      <c r="H191" s="7" t="str">
        <f t="shared" si="78"/>
        <v>N/A</v>
      </c>
      <c r="I191" s="8">
        <v>-0.58099999999999996</v>
      </c>
      <c r="J191" s="8">
        <v>-15.6</v>
      </c>
      <c r="K191" s="25" t="s">
        <v>734</v>
      </c>
      <c r="L191" s="85" t="str">
        <f t="shared" si="75"/>
        <v>Yes</v>
      </c>
    </row>
    <row r="192" spans="1:12" ht="25" x14ac:dyDescent="0.25">
      <c r="A192" s="108" t="s">
        <v>1636</v>
      </c>
      <c r="B192" s="21" t="s">
        <v>213</v>
      </c>
      <c r="C192" s="9">
        <v>0</v>
      </c>
      <c r="D192" s="7" t="str">
        <f t="shared" si="76"/>
        <v>N/A</v>
      </c>
      <c r="E192" s="9">
        <v>1.65663622E-2</v>
      </c>
      <c r="F192" s="7" t="str">
        <f t="shared" si="77"/>
        <v>N/A</v>
      </c>
      <c r="G192" s="9">
        <v>9.6280963100000005E-2</v>
      </c>
      <c r="H192" s="7" t="str">
        <f t="shared" si="78"/>
        <v>N/A</v>
      </c>
      <c r="I192" s="8" t="s">
        <v>1747</v>
      </c>
      <c r="J192" s="8">
        <v>481.2</v>
      </c>
      <c r="K192" s="25" t="s">
        <v>734</v>
      </c>
      <c r="L192" s="85" t="str">
        <f t="shared" si="75"/>
        <v>No</v>
      </c>
    </row>
    <row r="193" spans="1:12" ht="25" x14ac:dyDescent="0.25">
      <c r="A193" s="108" t="s">
        <v>1637</v>
      </c>
      <c r="B193" s="21" t="s">
        <v>213</v>
      </c>
      <c r="C193" s="9">
        <v>9.4192741519999998</v>
      </c>
      <c r="D193" s="7" t="str">
        <f t="shared" si="76"/>
        <v>N/A</v>
      </c>
      <c r="E193" s="9">
        <v>8.9878205622999996</v>
      </c>
      <c r="F193" s="7" t="str">
        <f t="shared" si="77"/>
        <v>N/A</v>
      </c>
      <c r="G193" s="9">
        <v>0.42411366379999998</v>
      </c>
      <c r="H193" s="7" t="str">
        <f t="shared" si="78"/>
        <v>N/A</v>
      </c>
      <c r="I193" s="8">
        <v>-4.58</v>
      </c>
      <c r="J193" s="8">
        <v>-95.3</v>
      </c>
      <c r="K193" s="25" t="s">
        <v>734</v>
      </c>
      <c r="L193" s="85" t="str">
        <f t="shared" si="75"/>
        <v>No</v>
      </c>
    </row>
    <row r="194" spans="1:12" ht="25" x14ac:dyDescent="0.25">
      <c r="A194" s="108" t="s">
        <v>1638</v>
      </c>
      <c r="B194" s="21" t="s">
        <v>213</v>
      </c>
      <c r="C194" s="9">
        <v>21.841218092999998</v>
      </c>
      <c r="D194" s="7" t="str">
        <f t="shared" si="76"/>
        <v>N/A</v>
      </c>
      <c r="E194" s="9">
        <v>32.226632893000001</v>
      </c>
      <c r="F194" s="7" t="str">
        <f t="shared" si="77"/>
        <v>N/A</v>
      </c>
      <c r="G194" s="9">
        <v>37.148992233000001</v>
      </c>
      <c r="H194" s="7" t="str">
        <f t="shared" si="78"/>
        <v>N/A</v>
      </c>
      <c r="I194" s="8">
        <v>47.55</v>
      </c>
      <c r="J194" s="8">
        <v>15.27</v>
      </c>
      <c r="K194" s="25" t="s">
        <v>734</v>
      </c>
      <c r="L194" s="85" t="str">
        <f t="shared" si="75"/>
        <v>Yes</v>
      </c>
    </row>
    <row r="195" spans="1:12" ht="25" x14ac:dyDescent="0.25">
      <c r="A195" s="108" t="s">
        <v>1639</v>
      </c>
      <c r="B195" s="21" t="s">
        <v>213</v>
      </c>
      <c r="C195" s="9">
        <v>5.5397803509000001</v>
      </c>
      <c r="D195" s="7" t="str">
        <f t="shared" si="76"/>
        <v>N/A</v>
      </c>
      <c r="E195" s="9">
        <v>12.758375181</v>
      </c>
      <c r="F195" s="7" t="str">
        <f t="shared" si="77"/>
        <v>N/A</v>
      </c>
      <c r="G195" s="9">
        <v>38.344831349000003</v>
      </c>
      <c r="H195" s="7" t="str">
        <f t="shared" si="78"/>
        <v>N/A</v>
      </c>
      <c r="I195" s="8">
        <v>130.30000000000001</v>
      </c>
      <c r="J195" s="8">
        <v>200.5</v>
      </c>
      <c r="K195" s="25" t="s">
        <v>734</v>
      </c>
      <c r="L195" s="85" t="str">
        <f t="shared" si="75"/>
        <v>No</v>
      </c>
    </row>
    <row r="196" spans="1:12" ht="25" x14ac:dyDescent="0.25">
      <c r="A196" s="108" t="s">
        <v>1640</v>
      </c>
      <c r="B196" s="21" t="s">
        <v>213</v>
      </c>
      <c r="C196" s="9">
        <v>0.1482799896</v>
      </c>
      <c r="D196" s="7" t="str">
        <f t="shared" si="76"/>
        <v>N/A</v>
      </c>
      <c r="E196" s="9">
        <v>0.26986730469999998</v>
      </c>
      <c r="F196" s="7" t="str">
        <f t="shared" si="77"/>
        <v>N/A</v>
      </c>
      <c r="G196" s="9">
        <v>8.2753885599999993E-2</v>
      </c>
      <c r="H196" s="7" t="str">
        <f t="shared" si="78"/>
        <v>N/A</v>
      </c>
      <c r="I196" s="8">
        <v>82</v>
      </c>
      <c r="J196" s="8">
        <v>-69.3</v>
      </c>
      <c r="K196" s="25" t="s">
        <v>734</v>
      </c>
      <c r="L196" s="85" t="str">
        <f t="shared" si="75"/>
        <v>No</v>
      </c>
    </row>
    <row r="197" spans="1:12" ht="25" x14ac:dyDescent="0.25">
      <c r="A197" s="108" t="s">
        <v>1641</v>
      </c>
      <c r="B197" s="21" t="s">
        <v>213</v>
      </c>
      <c r="C197" s="9">
        <v>56.467466397000003</v>
      </c>
      <c r="D197" s="7" t="str">
        <f t="shared" si="76"/>
        <v>N/A</v>
      </c>
      <c r="E197" s="9">
        <v>55.530446065</v>
      </c>
      <c r="F197" s="7" t="str">
        <f t="shared" si="77"/>
        <v>N/A</v>
      </c>
      <c r="G197" s="9">
        <v>56.237062600999998</v>
      </c>
      <c r="H197" s="7" t="str">
        <f t="shared" si="78"/>
        <v>N/A</v>
      </c>
      <c r="I197" s="8">
        <v>-1.66</v>
      </c>
      <c r="J197" s="8">
        <v>1.272</v>
      </c>
      <c r="K197" s="25" t="s">
        <v>734</v>
      </c>
      <c r="L197" s="85" t="str">
        <f t="shared" si="75"/>
        <v>Yes</v>
      </c>
    </row>
    <row r="198" spans="1:12" ht="25" x14ac:dyDescent="0.25">
      <c r="A198" s="108" t="s">
        <v>1642</v>
      </c>
      <c r="B198" s="21" t="s">
        <v>213</v>
      </c>
      <c r="C198" s="9">
        <v>61.131546069000002</v>
      </c>
      <c r="D198" s="7" t="str">
        <f t="shared" si="76"/>
        <v>N/A</v>
      </c>
      <c r="E198" s="9">
        <v>60.677526274999998</v>
      </c>
      <c r="F198" s="7" t="str">
        <f t="shared" si="77"/>
        <v>N/A</v>
      </c>
      <c r="G198" s="9">
        <v>57.263529067</v>
      </c>
      <c r="H198" s="7" t="str">
        <f t="shared" si="78"/>
        <v>N/A</v>
      </c>
      <c r="I198" s="8">
        <v>-0.74299999999999999</v>
      </c>
      <c r="J198" s="8">
        <v>-5.63</v>
      </c>
      <c r="K198" s="25" t="s">
        <v>734</v>
      </c>
      <c r="L198" s="85" t="str">
        <f t="shared" si="75"/>
        <v>Yes</v>
      </c>
    </row>
    <row r="199" spans="1:12" ht="25" x14ac:dyDescent="0.25">
      <c r="A199" s="108" t="s">
        <v>1643</v>
      </c>
      <c r="B199" s="21" t="s">
        <v>213</v>
      </c>
      <c r="C199" s="9">
        <v>4.6905404106999997</v>
      </c>
      <c r="D199" s="7" t="str">
        <f t="shared" si="76"/>
        <v>N/A</v>
      </c>
      <c r="E199" s="9">
        <v>4.8810067290000001</v>
      </c>
      <c r="F199" s="7" t="str">
        <f t="shared" si="77"/>
        <v>N/A</v>
      </c>
      <c r="G199" s="9">
        <v>1.1715131115999999</v>
      </c>
      <c r="H199" s="7" t="str">
        <f t="shared" si="78"/>
        <v>N/A</v>
      </c>
      <c r="I199" s="8">
        <v>4.0609999999999999</v>
      </c>
      <c r="J199" s="8">
        <v>-76</v>
      </c>
      <c r="K199" s="25" t="s">
        <v>734</v>
      </c>
      <c r="L199" s="85" t="str">
        <f t="shared" si="75"/>
        <v>No</v>
      </c>
    </row>
    <row r="200" spans="1:12" ht="25" x14ac:dyDescent="0.25">
      <c r="A200" s="108" t="s">
        <v>1644</v>
      </c>
      <c r="B200" s="21" t="s">
        <v>213</v>
      </c>
      <c r="C200" s="9">
        <v>8.5565542127000001</v>
      </c>
      <c r="D200" s="7" t="str">
        <f t="shared" si="76"/>
        <v>N/A</v>
      </c>
      <c r="E200" s="9">
        <v>7.8170466601999999</v>
      </c>
      <c r="F200" s="7" t="str">
        <f t="shared" si="77"/>
        <v>N/A</v>
      </c>
      <c r="G200" s="9">
        <v>6.7486475763999998</v>
      </c>
      <c r="H200" s="7" t="str">
        <f t="shared" si="78"/>
        <v>N/A</v>
      </c>
      <c r="I200" s="8">
        <v>-8.64</v>
      </c>
      <c r="J200" s="8">
        <v>-13.7</v>
      </c>
      <c r="K200" s="25" t="s">
        <v>734</v>
      </c>
      <c r="L200" s="85" t="str">
        <f t="shared" si="75"/>
        <v>Yes</v>
      </c>
    </row>
    <row r="201" spans="1:12" ht="25" x14ac:dyDescent="0.25">
      <c r="A201" s="108" t="s">
        <v>1645</v>
      </c>
      <c r="B201" s="21" t="s">
        <v>213</v>
      </c>
      <c r="C201" s="9">
        <v>3.7444440000000001E-4</v>
      </c>
      <c r="D201" s="7" t="str">
        <f t="shared" si="76"/>
        <v>N/A</v>
      </c>
      <c r="E201" s="9">
        <v>2.5292160000000001E-4</v>
      </c>
      <c r="F201" s="7" t="str">
        <f t="shared" si="77"/>
        <v>N/A</v>
      </c>
      <c r="G201" s="9">
        <v>2.273458E-4</v>
      </c>
      <c r="H201" s="7" t="str">
        <f t="shared" si="78"/>
        <v>N/A</v>
      </c>
      <c r="I201" s="8">
        <v>-32.5</v>
      </c>
      <c r="J201" s="8">
        <v>-10.1</v>
      </c>
      <c r="K201" s="25" t="s">
        <v>734</v>
      </c>
      <c r="L201" s="85" t="str">
        <f t="shared" si="75"/>
        <v>Yes</v>
      </c>
    </row>
    <row r="202" spans="1:12" ht="25" x14ac:dyDescent="0.25">
      <c r="A202" s="108" t="s">
        <v>1646</v>
      </c>
      <c r="B202" s="21" t="s">
        <v>213</v>
      </c>
      <c r="C202" s="9">
        <v>0.1097122145</v>
      </c>
      <c r="D202" s="7" t="str">
        <f t="shared" si="76"/>
        <v>N/A</v>
      </c>
      <c r="E202" s="9">
        <v>0.12506971150000001</v>
      </c>
      <c r="F202" s="7" t="str">
        <f t="shared" si="77"/>
        <v>N/A</v>
      </c>
      <c r="G202" s="9">
        <v>0.15357211470000001</v>
      </c>
      <c r="H202" s="7" t="str">
        <f t="shared" si="78"/>
        <v>N/A</v>
      </c>
      <c r="I202" s="8">
        <v>14</v>
      </c>
      <c r="J202" s="8">
        <v>22.79</v>
      </c>
      <c r="K202" s="25" t="s">
        <v>734</v>
      </c>
      <c r="L202" s="85" t="str">
        <f t="shared" si="75"/>
        <v>Yes</v>
      </c>
    </row>
    <row r="203" spans="1:12" ht="25" x14ac:dyDescent="0.25">
      <c r="A203" s="108" t="s">
        <v>1647</v>
      </c>
      <c r="B203" s="21" t="s">
        <v>213</v>
      </c>
      <c r="C203" s="9">
        <v>0.49813589089999999</v>
      </c>
      <c r="D203" s="7" t="str">
        <f t="shared" si="76"/>
        <v>N/A</v>
      </c>
      <c r="E203" s="9">
        <v>17.625724146</v>
      </c>
      <c r="F203" s="7" t="str">
        <f t="shared" si="77"/>
        <v>N/A</v>
      </c>
      <c r="G203" s="9">
        <v>61.003368129000002</v>
      </c>
      <c r="H203" s="7" t="str">
        <f t="shared" si="78"/>
        <v>N/A</v>
      </c>
      <c r="I203" s="8">
        <v>3438</v>
      </c>
      <c r="J203" s="8">
        <v>246.1</v>
      </c>
      <c r="K203" s="25" t="s">
        <v>734</v>
      </c>
      <c r="L203" s="85" t="str">
        <f t="shared" si="75"/>
        <v>No</v>
      </c>
    </row>
    <row r="204" spans="1:12" ht="25" x14ac:dyDescent="0.25">
      <c r="A204" s="108" t="s">
        <v>1648</v>
      </c>
      <c r="B204" s="21" t="s">
        <v>213</v>
      </c>
      <c r="C204" s="9">
        <v>0.37394515890000002</v>
      </c>
      <c r="D204" s="7" t="str">
        <f t="shared" si="76"/>
        <v>N/A</v>
      </c>
      <c r="E204" s="9">
        <v>0.40378927079999999</v>
      </c>
      <c r="F204" s="7" t="str">
        <f t="shared" si="77"/>
        <v>N/A</v>
      </c>
      <c r="G204" s="9">
        <v>2.80772112E-2</v>
      </c>
      <c r="H204" s="7" t="str">
        <f t="shared" si="78"/>
        <v>N/A</v>
      </c>
      <c r="I204" s="8">
        <v>7.9809999999999999</v>
      </c>
      <c r="J204" s="8">
        <v>-93</v>
      </c>
      <c r="K204" s="25" t="s">
        <v>734</v>
      </c>
      <c r="L204" s="85" t="str">
        <f t="shared" si="75"/>
        <v>No</v>
      </c>
    </row>
    <row r="205" spans="1:12" ht="25" x14ac:dyDescent="0.25">
      <c r="A205" s="108" t="s">
        <v>1649</v>
      </c>
      <c r="B205" s="21" t="s">
        <v>213</v>
      </c>
      <c r="C205" s="9">
        <v>1.2481480600000001E-2</v>
      </c>
      <c r="D205" s="7" t="str">
        <f t="shared" si="76"/>
        <v>N/A</v>
      </c>
      <c r="E205" s="9">
        <v>1.46694505E-2</v>
      </c>
      <c r="F205" s="7" t="str">
        <f t="shared" si="77"/>
        <v>N/A</v>
      </c>
      <c r="G205" s="9">
        <v>3.4101880000000001E-4</v>
      </c>
      <c r="H205" s="7" t="str">
        <f t="shared" si="78"/>
        <v>N/A</v>
      </c>
      <c r="I205" s="8">
        <v>17.53</v>
      </c>
      <c r="J205" s="8">
        <v>-97.7</v>
      </c>
      <c r="K205" s="25" t="s">
        <v>734</v>
      </c>
      <c r="L205" s="85" t="str">
        <f t="shared" si="75"/>
        <v>No</v>
      </c>
    </row>
    <row r="206" spans="1:12" ht="25" x14ac:dyDescent="0.25">
      <c r="A206" s="108" t="s">
        <v>1650</v>
      </c>
      <c r="B206" s="21" t="s">
        <v>213</v>
      </c>
      <c r="C206" s="9">
        <v>5.2221266695999997</v>
      </c>
      <c r="D206" s="7" t="str">
        <f t="shared" si="76"/>
        <v>N/A</v>
      </c>
      <c r="E206" s="9">
        <v>6.0980652764999999</v>
      </c>
      <c r="F206" s="7" t="str">
        <f t="shared" si="77"/>
        <v>N/A</v>
      </c>
      <c r="G206" s="9">
        <v>6.9418915401000003</v>
      </c>
      <c r="H206" s="7" t="str">
        <f t="shared" si="78"/>
        <v>N/A</v>
      </c>
      <c r="I206" s="8">
        <v>16.77</v>
      </c>
      <c r="J206" s="8">
        <v>13.84</v>
      </c>
      <c r="K206" s="25" t="s">
        <v>734</v>
      </c>
      <c r="L206" s="85" t="str">
        <f t="shared" si="75"/>
        <v>Yes</v>
      </c>
    </row>
    <row r="207" spans="1:12" ht="25" x14ac:dyDescent="0.25">
      <c r="A207" s="108" t="s">
        <v>1651</v>
      </c>
      <c r="B207" s="21" t="s">
        <v>213</v>
      </c>
      <c r="C207" s="9">
        <v>9.3611105000000003E-3</v>
      </c>
      <c r="D207" s="7" t="str">
        <f t="shared" si="76"/>
        <v>N/A</v>
      </c>
      <c r="E207" s="9">
        <v>9.7374800999999993E-3</v>
      </c>
      <c r="F207" s="7" t="str">
        <f t="shared" si="77"/>
        <v>N/A</v>
      </c>
      <c r="G207" s="9">
        <v>4.6605897000000004E-3</v>
      </c>
      <c r="H207" s="7" t="str">
        <f t="shared" si="78"/>
        <v>N/A</v>
      </c>
      <c r="I207" s="8">
        <v>4.0209999999999999</v>
      </c>
      <c r="J207" s="8">
        <v>-52.1</v>
      </c>
      <c r="K207" s="25" t="s">
        <v>734</v>
      </c>
      <c r="L207" s="85" t="str">
        <f t="shared" si="75"/>
        <v>No</v>
      </c>
    </row>
    <row r="208" spans="1:12" ht="25" x14ac:dyDescent="0.25">
      <c r="A208" s="108" t="s">
        <v>1652</v>
      </c>
      <c r="B208" s="21" t="s">
        <v>213</v>
      </c>
      <c r="C208" s="9">
        <v>15.724793338</v>
      </c>
      <c r="D208" s="7" t="str">
        <f t="shared" si="76"/>
        <v>N/A</v>
      </c>
      <c r="E208" s="9">
        <v>15.854008617</v>
      </c>
      <c r="F208" s="7" t="str">
        <f t="shared" si="77"/>
        <v>N/A</v>
      </c>
      <c r="G208" s="9">
        <v>19.077271441000001</v>
      </c>
      <c r="H208" s="7" t="str">
        <f t="shared" si="78"/>
        <v>N/A</v>
      </c>
      <c r="I208" s="8">
        <v>0.82169999999999999</v>
      </c>
      <c r="J208" s="8">
        <v>20.329999999999998</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12.288392097999999</v>
      </c>
      <c r="D210" s="7" t="str">
        <f t="shared" si="76"/>
        <v>N/A</v>
      </c>
      <c r="E210" s="9">
        <v>10.657355781</v>
      </c>
      <c r="F210" s="7" t="str">
        <f t="shared" si="77"/>
        <v>N/A</v>
      </c>
      <c r="G210" s="9">
        <v>11.568947741000001</v>
      </c>
      <c r="H210" s="7" t="str">
        <f t="shared" si="78"/>
        <v>N/A</v>
      </c>
      <c r="I210" s="8">
        <v>-13.3</v>
      </c>
      <c r="J210" s="8">
        <v>8.5540000000000003</v>
      </c>
      <c r="K210" s="25" t="s">
        <v>734</v>
      </c>
      <c r="L210" s="85" t="str">
        <f t="shared" si="75"/>
        <v>Yes</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3.1468500517</v>
      </c>
      <c r="F212" s="7" t="str">
        <f t="shared" si="77"/>
        <v>N/A</v>
      </c>
      <c r="G212" s="9">
        <v>7.6731494332999999</v>
      </c>
      <c r="H212" s="7" t="str">
        <f t="shared" si="78"/>
        <v>N/A</v>
      </c>
      <c r="I212" s="8" t="s">
        <v>1747</v>
      </c>
      <c r="J212" s="8">
        <v>143.80000000000001</v>
      </c>
      <c r="K212" s="25" t="s">
        <v>734</v>
      </c>
      <c r="L212" s="85" t="str">
        <f t="shared" si="75"/>
        <v>No</v>
      </c>
    </row>
    <row r="213" spans="1:12" ht="25" x14ac:dyDescent="0.25">
      <c r="A213" s="109" t="s">
        <v>1629</v>
      </c>
      <c r="B213" s="93" t="s">
        <v>213</v>
      </c>
      <c r="C213" s="143">
        <v>0.28869664639999998</v>
      </c>
      <c r="D213" s="124" t="str">
        <f t="shared" si="76"/>
        <v>N/A</v>
      </c>
      <c r="E213" s="143">
        <v>0.37090946800000002</v>
      </c>
      <c r="F213" s="124" t="str">
        <f t="shared" si="77"/>
        <v>N/A</v>
      </c>
      <c r="G213" s="143">
        <v>2.2734583999999999E-2</v>
      </c>
      <c r="H213" s="124" t="str">
        <f t="shared" si="78"/>
        <v>N/A</v>
      </c>
      <c r="I213" s="125">
        <v>28.48</v>
      </c>
      <c r="J213" s="125">
        <v>-93.9</v>
      </c>
      <c r="K213" s="138" t="s">
        <v>734</v>
      </c>
      <c r="L213" s="96" t="str">
        <f t="shared" si="75"/>
        <v>No</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133663</v>
      </c>
      <c r="D6" s="7" t="str">
        <f t="shared" ref="D6:D39" si="0">IF($B6="N/A","N/A",IF(C6&gt;10,"No",IF(C6&lt;-10,"No","Yes")))</f>
        <v>N/A</v>
      </c>
      <c r="E6" s="1">
        <v>159028</v>
      </c>
      <c r="F6" s="7" t="str">
        <f t="shared" ref="F6:F39" si="1">IF($B6="N/A","N/A",IF(E6&gt;10,"No",IF(E6&lt;-10,"No","Yes")))</f>
        <v>N/A</v>
      </c>
      <c r="G6" s="1">
        <v>110744</v>
      </c>
      <c r="H6" s="7" t="str">
        <f t="shared" ref="H6:H39" si="2">IF($B6="N/A","N/A",IF(G6&gt;10,"No",IF(G6&lt;-10,"No","Yes")))</f>
        <v>N/A</v>
      </c>
      <c r="I6" s="8">
        <v>18.98</v>
      </c>
      <c r="J6" s="8">
        <v>-30.4</v>
      </c>
      <c r="K6" s="25" t="s">
        <v>734</v>
      </c>
      <c r="L6" s="85" t="str">
        <f t="shared" ref="L6:L39" si="3">IF(J6="Div by 0", "N/A", IF(K6="N/A","N/A", IF(J6&gt;VALUE(MID(K6,1,2)), "No", IF(J6&lt;-1*VALUE(MID(K6,1,2)), "No", "Yes"))))</f>
        <v>No</v>
      </c>
    </row>
    <row r="7" spans="1:12" x14ac:dyDescent="0.25">
      <c r="A7" s="117" t="s">
        <v>4</v>
      </c>
      <c r="B7" s="21" t="s">
        <v>213</v>
      </c>
      <c r="C7" s="22">
        <v>91933</v>
      </c>
      <c r="D7" s="7" t="str">
        <f t="shared" si="0"/>
        <v>N/A</v>
      </c>
      <c r="E7" s="22">
        <v>97997</v>
      </c>
      <c r="F7" s="7" t="str">
        <f t="shared" si="1"/>
        <v>N/A</v>
      </c>
      <c r="G7" s="22">
        <v>62135</v>
      </c>
      <c r="H7" s="7" t="str">
        <f t="shared" si="2"/>
        <v>N/A</v>
      </c>
      <c r="I7" s="8">
        <v>6.5960000000000001</v>
      </c>
      <c r="J7" s="8">
        <v>-36.6</v>
      </c>
      <c r="K7" s="25" t="s">
        <v>734</v>
      </c>
      <c r="L7" s="85" t="str">
        <f t="shared" si="3"/>
        <v>No</v>
      </c>
    </row>
    <row r="8" spans="1:12" x14ac:dyDescent="0.25">
      <c r="A8" s="117" t="s">
        <v>359</v>
      </c>
      <c r="B8" s="21" t="s">
        <v>213</v>
      </c>
      <c r="C8" s="4">
        <v>68.779692210999997</v>
      </c>
      <c r="D8" s="7" t="str">
        <f>IF($B8="N/A","N/A",IF(C8&gt;10,"No",IF(C8&lt;-10,"No","Yes")))</f>
        <v>N/A</v>
      </c>
      <c r="E8" s="4">
        <v>61.622481575999998</v>
      </c>
      <c r="F8" s="7" t="str">
        <f t="shared" si="1"/>
        <v>N/A</v>
      </c>
      <c r="G8" s="4">
        <v>56.106877122</v>
      </c>
      <c r="H8" s="7" t="str">
        <f t="shared" si="2"/>
        <v>N/A</v>
      </c>
      <c r="I8" s="8">
        <v>-10.4</v>
      </c>
      <c r="J8" s="8">
        <v>-8.9499999999999993</v>
      </c>
      <c r="K8" s="25" t="s">
        <v>734</v>
      </c>
      <c r="L8" s="85" t="str">
        <f t="shared" si="3"/>
        <v>Yes</v>
      </c>
    </row>
    <row r="9" spans="1:12" x14ac:dyDescent="0.25">
      <c r="A9" s="117" t="s">
        <v>83</v>
      </c>
      <c r="B9" s="21" t="s">
        <v>213</v>
      </c>
      <c r="C9" s="22">
        <v>77594.75</v>
      </c>
      <c r="D9" s="7" t="str">
        <f t="shared" si="0"/>
        <v>N/A</v>
      </c>
      <c r="E9" s="22">
        <v>106448.35</v>
      </c>
      <c r="F9" s="7" t="str">
        <f t="shared" si="1"/>
        <v>N/A</v>
      </c>
      <c r="G9" s="22">
        <v>57946.239999999998</v>
      </c>
      <c r="H9" s="7" t="str">
        <f t="shared" si="2"/>
        <v>N/A</v>
      </c>
      <c r="I9" s="8">
        <v>37.18</v>
      </c>
      <c r="J9" s="8">
        <v>-45.6</v>
      </c>
      <c r="K9" s="25" t="s">
        <v>734</v>
      </c>
      <c r="L9" s="85" t="str">
        <f t="shared" si="3"/>
        <v>No</v>
      </c>
    </row>
    <row r="10" spans="1:12" x14ac:dyDescent="0.25">
      <c r="A10" s="117" t="s">
        <v>100</v>
      </c>
      <c r="B10" s="21" t="s">
        <v>213</v>
      </c>
      <c r="C10" s="22">
        <v>1759</v>
      </c>
      <c r="D10" s="7" t="str">
        <f t="shared" si="0"/>
        <v>N/A</v>
      </c>
      <c r="E10" s="22">
        <v>1659</v>
      </c>
      <c r="F10" s="7" t="str">
        <f t="shared" si="1"/>
        <v>N/A</v>
      </c>
      <c r="G10" s="22">
        <v>124</v>
      </c>
      <c r="H10" s="7" t="str">
        <f t="shared" si="2"/>
        <v>N/A</v>
      </c>
      <c r="I10" s="8">
        <v>-5.69</v>
      </c>
      <c r="J10" s="8">
        <v>-92.5</v>
      </c>
      <c r="K10" s="25" t="s">
        <v>734</v>
      </c>
      <c r="L10" s="85" t="str">
        <f t="shared" si="3"/>
        <v>No</v>
      </c>
    </row>
    <row r="11" spans="1:12" x14ac:dyDescent="0.25">
      <c r="A11" s="117" t="s">
        <v>974</v>
      </c>
      <c r="B11" s="21" t="s">
        <v>213</v>
      </c>
      <c r="C11" s="22">
        <v>618</v>
      </c>
      <c r="D11" s="7" t="str">
        <f t="shared" si="0"/>
        <v>N/A</v>
      </c>
      <c r="E11" s="22">
        <v>658</v>
      </c>
      <c r="F11" s="7" t="str">
        <f t="shared" si="1"/>
        <v>N/A</v>
      </c>
      <c r="G11" s="22">
        <v>34</v>
      </c>
      <c r="H11" s="7" t="str">
        <f t="shared" si="2"/>
        <v>N/A</v>
      </c>
      <c r="I11" s="8">
        <v>6.4720000000000004</v>
      </c>
      <c r="J11" s="8">
        <v>-94.8</v>
      </c>
      <c r="K11" s="25" t="s">
        <v>734</v>
      </c>
      <c r="L11" s="85" t="str">
        <f t="shared" si="3"/>
        <v>No</v>
      </c>
    </row>
    <row r="12" spans="1:12" x14ac:dyDescent="0.25">
      <c r="A12" s="117" t="s">
        <v>975</v>
      </c>
      <c r="B12" s="21" t="s">
        <v>213</v>
      </c>
      <c r="C12" s="22">
        <v>525</v>
      </c>
      <c r="D12" s="7" t="str">
        <f t="shared" si="0"/>
        <v>N/A</v>
      </c>
      <c r="E12" s="22">
        <v>464</v>
      </c>
      <c r="F12" s="7" t="str">
        <f t="shared" si="1"/>
        <v>N/A</v>
      </c>
      <c r="G12" s="22">
        <v>20</v>
      </c>
      <c r="H12" s="7" t="str">
        <f t="shared" si="2"/>
        <v>N/A</v>
      </c>
      <c r="I12" s="8">
        <v>-11.6</v>
      </c>
      <c r="J12" s="8">
        <v>-95.7</v>
      </c>
      <c r="K12" s="25" t="s">
        <v>734</v>
      </c>
      <c r="L12" s="85" t="str">
        <f t="shared" si="3"/>
        <v>No</v>
      </c>
    </row>
    <row r="13" spans="1:12" x14ac:dyDescent="0.25">
      <c r="A13" s="117" t="s">
        <v>976</v>
      </c>
      <c r="B13" s="21" t="s">
        <v>213</v>
      </c>
      <c r="C13" s="22">
        <v>159</v>
      </c>
      <c r="D13" s="7" t="str">
        <f t="shared" si="0"/>
        <v>N/A</v>
      </c>
      <c r="E13" s="22">
        <v>181</v>
      </c>
      <c r="F13" s="7" t="str">
        <f t="shared" si="1"/>
        <v>N/A</v>
      </c>
      <c r="G13" s="22">
        <v>11</v>
      </c>
      <c r="H13" s="7" t="str">
        <f t="shared" si="2"/>
        <v>N/A</v>
      </c>
      <c r="I13" s="8">
        <v>13.84</v>
      </c>
      <c r="J13" s="8">
        <v>-95.6</v>
      </c>
      <c r="K13" s="25" t="s">
        <v>734</v>
      </c>
      <c r="L13" s="85" t="str">
        <f t="shared" si="3"/>
        <v>No</v>
      </c>
    </row>
    <row r="14" spans="1:12" x14ac:dyDescent="0.25">
      <c r="A14" s="117" t="s">
        <v>977</v>
      </c>
      <c r="B14" s="21" t="s">
        <v>213</v>
      </c>
      <c r="C14" s="22">
        <v>457</v>
      </c>
      <c r="D14" s="7" t="str">
        <f t="shared" si="0"/>
        <v>N/A</v>
      </c>
      <c r="E14" s="22">
        <v>356</v>
      </c>
      <c r="F14" s="7" t="str">
        <f t="shared" si="1"/>
        <v>N/A</v>
      </c>
      <c r="G14" s="22">
        <v>62</v>
      </c>
      <c r="H14" s="7" t="str">
        <f t="shared" si="2"/>
        <v>N/A</v>
      </c>
      <c r="I14" s="8">
        <v>-22.1</v>
      </c>
      <c r="J14" s="8">
        <v>-82.6</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24365</v>
      </c>
      <c r="D16" s="7" t="str">
        <f t="shared" si="0"/>
        <v>N/A</v>
      </c>
      <c r="E16" s="22">
        <v>28224</v>
      </c>
      <c r="F16" s="7" t="str">
        <f t="shared" si="1"/>
        <v>N/A</v>
      </c>
      <c r="G16" s="22">
        <v>899</v>
      </c>
      <c r="H16" s="7" t="str">
        <f t="shared" si="2"/>
        <v>N/A</v>
      </c>
      <c r="I16" s="8">
        <v>15.84</v>
      </c>
      <c r="J16" s="8">
        <v>-96.8</v>
      </c>
      <c r="K16" s="25" t="s">
        <v>734</v>
      </c>
      <c r="L16" s="85" t="str">
        <f t="shared" si="3"/>
        <v>No</v>
      </c>
    </row>
    <row r="17" spans="1:12" x14ac:dyDescent="0.25">
      <c r="A17" s="116" t="s">
        <v>979</v>
      </c>
      <c r="B17" s="21" t="s">
        <v>213</v>
      </c>
      <c r="C17" s="22">
        <v>14402</v>
      </c>
      <c r="D17" s="7" t="str">
        <f t="shared" si="0"/>
        <v>N/A</v>
      </c>
      <c r="E17" s="22">
        <v>19011</v>
      </c>
      <c r="F17" s="7" t="str">
        <f t="shared" si="1"/>
        <v>N/A</v>
      </c>
      <c r="G17" s="22">
        <v>343</v>
      </c>
      <c r="H17" s="7" t="str">
        <f t="shared" si="2"/>
        <v>N/A</v>
      </c>
      <c r="I17" s="8">
        <v>32</v>
      </c>
      <c r="J17" s="8">
        <v>-98.2</v>
      </c>
      <c r="K17" s="25" t="s">
        <v>734</v>
      </c>
      <c r="L17" s="85" t="str">
        <f t="shared" si="3"/>
        <v>No</v>
      </c>
    </row>
    <row r="18" spans="1:12" x14ac:dyDescent="0.25">
      <c r="A18" s="116" t="s">
        <v>980</v>
      </c>
      <c r="B18" s="21" t="s">
        <v>213</v>
      </c>
      <c r="C18" s="22">
        <v>4710</v>
      </c>
      <c r="D18" s="7" t="str">
        <f t="shared" si="0"/>
        <v>N/A</v>
      </c>
      <c r="E18" s="22">
        <v>3607</v>
      </c>
      <c r="F18" s="7" t="str">
        <f t="shared" si="1"/>
        <v>N/A</v>
      </c>
      <c r="G18" s="22">
        <v>258</v>
      </c>
      <c r="H18" s="7" t="str">
        <f t="shared" si="2"/>
        <v>N/A</v>
      </c>
      <c r="I18" s="8">
        <v>-23.4</v>
      </c>
      <c r="J18" s="8">
        <v>-92.8</v>
      </c>
      <c r="K18" s="25" t="s">
        <v>734</v>
      </c>
      <c r="L18" s="85" t="str">
        <f t="shared" si="3"/>
        <v>No</v>
      </c>
    </row>
    <row r="19" spans="1:12" x14ac:dyDescent="0.25">
      <c r="A19" s="116" t="s">
        <v>981</v>
      </c>
      <c r="B19" s="21" t="s">
        <v>213</v>
      </c>
      <c r="C19" s="22">
        <v>2720</v>
      </c>
      <c r="D19" s="7" t="str">
        <f t="shared" si="0"/>
        <v>N/A</v>
      </c>
      <c r="E19" s="22">
        <v>3099</v>
      </c>
      <c r="F19" s="7" t="str">
        <f t="shared" si="1"/>
        <v>N/A</v>
      </c>
      <c r="G19" s="22">
        <v>178</v>
      </c>
      <c r="H19" s="7" t="str">
        <f t="shared" si="2"/>
        <v>N/A</v>
      </c>
      <c r="I19" s="8">
        <v>13.93</v>
      </c>
      <c r="J19" s="8">
        <v>-94.3</v>
      </c>
      <c r="K19" s="25" t="s">
        <v>734</v>
      </c>
      <c r="L19" s="85" t="str">
        <f t="shared" si="3"/>
        <v>No</v>
      </c>
    </row>
    <row r="20" spans="1:12" x14ac:dyDescent="0.25">
      <c r="A20" s="116" t="s">
        <v>982</v>
      </c>
      <c r="B20" s="21" t="s">
        <v>213</v>
      </c>
      <c r="C20" s="22">
        <v>2533</v>
      </c>
      <c r="D20" s="7" t="str">
        <f t="shared" si="0"/>
        <v>N/A</v>
      </c>
      <c r="E20" s="22">
        <v>2507</v>
      </c>
      <c r="F20" s="7" t="str">
        <f t="shared" si="1"/>
        <v>N/A</v>
      </c>
      <c r="G20" s="22">
        <v>120</v>
      </c>
      <c r="H20" s="7" t="str">
        <f t="shared" si="2"/>
        <v>N/A</v>
      </c>
      <c r="I20" s="8">
        <v>-1.03</v>
      </c>
      <c r="J20" s="8">
        <v>-95.2</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77021</v>
      </c>
      <c r="D22" s="7" t="str">
        <f t="shared" si="0"/>
        <v>N/A</v>
      </c>
      <c r="E22" s="22">
        <v>93351</v>
      </c>
      <c r="F22" s="7" t="str">
        <f t="shared" si="1"/>
        <v>N/A</v>
      </c>
      <c r="G22" s="22">
        <v>3505</v>
      </c>
      <c r="H22" s="7" t="str">
        <f t="shared" si="2"/>
        <v>N/A</v>
      </c>
      <c r="I22" s="8">
        <v>21.2</v>
      </c>
      <c r="J22" s="8">
        <v>-96.2</v>
      </c>
      <c r="K22" s="25" t="s">
        <v>734</v>
      </c>
      <c r="L22" s="85" t="str">
        <f t="shared" si="3"/>
        <v>No</v>
      </c>
    </row>
    <row r="23" spans="1:12" x14ac:dyDescent="0.25">
      <c r="A23" s="116" t="s">
        <v>984</v>
      </c>
      <c r="B23" s="21" t="s">
        <v>213</v>
      </c>
      <c r="C23" s="22">
        <v>0</v>
      </c>
      <c r="D23" s="7" t="str">
        <f t="shared" si="0"/>
        <v>N/A</v>
      </c>
      <c r="E23" s="22">
        <v>0</v>
      </c>
      <c r="F23" s="7" t="str">
        <f t="shared" si="1"/>
        <v>N/A</v>
      </c>
      <c r="G23" s="22">
        <v>0</v>
      </c>
      <c r="H23" s="7" t="str">
        <f t="shared" si="2"/>
        <v>N/A</v>
      </c>
      <c r="I23" s="8" t="s">
        <v>1747</v>
      </c>
      <c r="J23" s="8" t="s">
        <v>1747</v>
      </c>
      <c r="K23" s="25" t="s">
        <v>734</v>
      </c>
      <c r="L23" s="85" t="str">
        <f t="shared" si="3"/>
        <v>N/A</v>
      </c>
    </row>
    <row r="24" spans="1:12" x14ac:dyDescent="0.25">
      <c r="A24" s="116" t="s">
        <v>985</v>
      </c>
      <c r="B24" s="21" t="s">
        <v>213</v>
      </c>
      <c r="C24" s="22">
        <v>11</v>
      </c>
      <c r="D24" s="7" t="str">
        <f t="shared" si="0"/>
        <v>N/A</v>
      </c>
      <c r="E24" s="22">
        <v>11</v>
      </c>
      <c r="F24" s="7" t="str">
        <f t="shared" si="1"/>
        <v>N/A</v>
      </c>
      <c r="G24" s="22">
        <v>11</v>
      </c>
      <c r="H24" s="7" t="str">
        <f t="shared" si="2"/>
        <v>N/A</v>
      </c>
      <c r="I24" s="8">
        <v>66.67</v>
      </c>
      <c r="J24" s="8">
        <v>-90</v>
      </c>
      <c r="K24" s="25" t="s">
        <v>734</v>
      </c>
      <c r="L24" s="85" t="str">
        <f t="shared" si="3"/>
        <v>No</v>
      </c>
    </row>
    <row r="25" spans="1:12" x14ac:dyDescent="0.25">
      <c r="A25" s="116" t="s">
        <v>986</v>
      </c>
      <c r="B25" s="21" t="s">
        <v>213</v>
      </c>
      <c r="C25" s="22">
        <v>117</v>
      </c>
      <c r="D25" s="7" t="str">
        <f t="shared" si="0"/>
        <v>N/A</v>
      </c>
      <c r="E25" s="22">
        <v>117</v>
      </c>
      <c r="F25" s="7" t="str">
        <f t="shared" si="1"/>
        <v>N/A</v>
      </c>
      <c r="G25" s="22">
        <v>22</v>
      </c>
      <c r="H25" s="7" t="str">
        <f t="shared" si="2"/>
        <v>N/A</v>
      </c>
      <c r="I25" s="8">
        <v>0</v>
      </c>
      <c r="J25" s="8">
        <v>-81.2</v>
      </c>
      <c r="K25" s="25" t="s">
        <v>734</v>
      </c>
      <c r="L25" s="85" t="str">
        <f t="shared" si="3"/>
        <v>No</v>
      </c>
    </row>
    <row r="26" spans="1:12" x14ac:dyDescent="0.25">
      <c r="A26" s="116" t="s">
        <v>987</v>
      </c>
      <c r="B26" s="21" t="s">
        <v>213</v>
      </c>
      <c r="C26" s="22">
        <v>59096</v>
      </c>
      <c r="D26" s="7" t="str">
        <f t="shared" si="0"/>
        <v>N/A</v>
      </c>
      <c r="E26" s="22">
        <v>79492</v>
      </c>
      <c r="F26" s="7" t="str">
        <f t="shared" si="1"/>
        <v>N/A</v>
      </c>
      <c r="G26" s="22">
        <v>3053</v>
      </c>
      <c r="H26" s="7" t="str">
        <f t="shared" si="2"/>
        <v>N/A</v>
      </c>
      <c r="I26" s="8">
        <v>34.51</v>
      </c>
      <c r="J26" s="8">
        <v>-96.2</v>
      </c>
      <c r="K26" s="25" t="s">
        <v>734</v>
      </c>
      <c r="L26" s="85" t="str">
        <f t="shared" si="3"/>
        <v>No</v>
      </c>
    </row>
    <row r="27" spans="1:12" x14ac:dyDescent="0.25">
      <c r="A27" s="116" t="s">
        <v>988</v>
      </c>
      <c r="B27" s="21" t="s">
        <v>213</v>
      </c>
      <c r="C27" s="22">
        <v>5317</v>
      </c>
      <c r="D27" s="7" t="str">
        <f t="shared" si="0"/>
        <v>N/A</v>
      </c>
      <c r="E27" s="22">
        <v>5564</v>
      </c>
      <c r="F27" s="7" t="str">
        <f t="shared" si="1"/>
        <v>N/A</v>
      </c>
      <c r="G27" s="22">
        <v>257</v>
      </c>
      <c r="H27" s="7" t="str">
        <f t="shared" si="2"/>
        <v>N/A</v>
      </c>
      <c r="I27" s="8">
        <v>4.6449999999999996</v>
      </c>
      <c r="J27" s="8">
        <v>-95.4</v>
      </c>
      <c r="K27" s="25" t="s">
        <v>734</v>
      </c>
      <c r="L27" s="85" t="str">
        <f t="shared" si="3"/>
        <v>No</v>
      </c>
    </row>
    <row r="28" spans="1:12" x14ac:dyDescent="0.25">
      <c r="A28" s="134" t="s">
        <v>989</v>
      </c>
      <c r="B28" s="21" t="s">
        <v>213</v>
      </c>
      <c r="C28" s="22">
        <v>12485</v>
      </c>
      <c r="D28" s="7" t="str">
        <f t="shared" si="0"/>
        <v>N/A</v>
      </c>
      <c r="E28" s="22">
        <v>8168</v>
      </c>
      <c r="F28" s="7" t="str">
        <f t="shared" si="1"/>
        <v>N/A</v>
      </c>
      <c r="G28" s="22">
        <v>172</v>
      </c>
      <c r="H28" s="7" t="str">
        <f t="shared" si="2"/>
        <v>N/A</v>
      </c>
      <c r="I28" s="8">
        <v>-34.6</v>
      </c>
      <c r="J28" s="8">
        <v>-97.9</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30518</v>
      </c>
      <c r="D30" s="7" t="str">
        <f t="shared" si="0"/>
        <v>N/A</v>
      </c>
      <c r="E30" s="22">
        <v>35794</v>
      </c>
      <c r="F30" s="7" t="str">
        <f t="shared" si="1"/>
        <v>N/A</v>
      </c>
      <c r="G30" s="22">
        <v>2184</v>
      </c>
      <c r="H30" s="7" t="str">
        <f t="shared" si="2"/>
        <v>N/A</v>
      </c>
      <c r="I30" s="8">
        <v>17.29</v>
      </c>
      <c r="J30" s="8">
        <v>-93.9</v>
      </c>
      <c r="K30" s="25" t="s">
        <v>734</v>
      </c>
      <c r="L30" s="85" t="str">
        <f t="shared" si="3"/>
        <v>No</v>
      </c>
    </row>
    <row r="31" spans="1:12" x14ac:dyDescent="0.25">
      <c r="A31" s="142" t="s">
        <v>991</v>
      </c>
      <c r="B31" s="21" t="s">
        <v>213</v>
      </c>
      <c r="C31" s="22">
        <v>0</v>
      </c>
      <c r="D31" s="7" t="str">
        <f t="shared" si="0"/>
        <v>N/A</v>
      </c>
      <c r="E31" s="22">
        <v>0</v>
      </c>
      <c r="F31" s="7" t="str">
        <f t="shared" si="1"/>
        <v>N/A</v>
      </c>
      <c r="G31" s="22">
        <v>0</v>
      </c>
      <c r="H31" s="7" t="str">
        <f t="shared" si="2"/>
        <v>N/A</v>
      </c>
      <c r="I31" s="8" t="s">
        <v>1747</v>
      </c>
      <c r="J31" s="8" t="s">
        <v>1747</v>
      </c>
      <c r="K31" s="25" t="s">
        <v>734</v>
      </c>
      <c r="L31" s="85" t="str">
        <f t="shared" si="3"/>
        <v>N/A</v>
      </c>
    </row>
    <row r="32" spans="1:12" x14ac:dyDescent="0.25">
      <c r="A32" s="142" t="s">
        <v>992</v>
      </c>
      <c r="B32" s="21" t="s">
        <v>213</v>
      </c>
      <c r="C32" s="22">
        <v>1805</v>
      </c>
      <c r="D32" s="7" t="str">
        <f t="shared" si="0"/>
        <v>N/A</v>
      </c>
      <c r="E32" s="22">
        <v>2574</v>
      </c>
      <c r="F32" s="7" t="str">
        <f t="shared" si="1"/>
        <v>N/A</v>
      </c>
      <c r="G32" s="22">
        <v>178</v>
      </c>
      <c r="H32" s="7" t="str">
        <f t="shared" si="2"/>
        <v>N/A</v>
      </c>
      <c r="I32" s="8">
        <v>42.6</v>
      </c>
      <c r="J32" s="8">
        <v>-93.1</v>
      </c>
      <c r="K32" s="25" t="s">
        <v>734</v>
      </c>
      <c r="L32" s="85" t="str">
        <f t="shared" si="3"/>
        <v>No</v>
      </c>
    </row>
    <row r="33" spans="1:12" x14ac:dyDescent="0.25">
      <c r="A33" s="142" t="s">
        <v>993</v>
      </c>
      <c r="B33" s="21" t="s">
        <v>213</v>
      </c>
      <c r="C33" s="22">
        <v>33</v>
      </c>
      <c r="D33" s="7" t="str">
        <f t="shared" si="0"/>
        <v>N/A</v>
      </c>
      <c r="E33" s="22">
        <v>39</v>
      </c>
      <c r="F33" s="7" t="str">
        <f t="shared" si="1"/>
        <v>N/A</v>
      </c>
      <c r="G33" s="22">
        <v>11</v>
      </c>
      <c r="H33" s="7" t="str">
        <f t="shared" si="2"/>
        <v>N/A</v>
      </c>
      <c r="I33" s="8">
        <v>18.18</v>
      </c>
      <c r="J33" s="8">
        <v>-92.3</v>
      </c>
      <c r="K33" s="25" t="s">
        <v>734</v>
      </c>
      <c r="L33" s="85" t="str">
        <f t="shared" si="3"/>
        <v>No</v>
      </c>
    </row>
    <row r="34" spans="1:12" x14ac:dyDescent="0.25">
      <c r="A34" s="142" t="s">
        <v>994</v>
      </c>
      <c r="B34" s="21" t="s">
        <v>213</v>
      </c>
      <c r="C34" s="22">
        <v>12604</v>
      </c>
      <c r="D34" s="7" t="str">
        <f t="shared" si="0"/>
        <v>N/A</v>
      </c>
      <c r="E34" s="22">
        <v>13472</v>
      </c>
      <c r="F34" s="7" t="str">
        <f t="shared" si="1"/>
        <v>N/A</v>
      </c>
      <c r="G34" s="22">
        <v>816</v>
      </c>
      <c r="H34" s="7" t="str">
        <f t="shared" si="2"/>
        <v>N/A</v>
      </c>
      <c r="I34" s="8">
        <v>6.8869999999999996</v>
      </c>
      <c r="J34" s="8">
        <v>-93.9</v>
      </c>
      <c r="K34" s="25" t="s">
        <v>734</v>
      </c>
      <c r="L34" s="85" t="str">
        <f t="shared" si="3"/>
        <v>No</v>
      </c>
    </row>
    <row r="35" spans="1:12" x14ac:dyDescent="0.25">
      <c r="A35" s="142" t="s">
        <v>995</v>
      </c>
      <c r="B35" s="21" t="s">
        <v>213</v>
      </c>
      <c r="C35" s="22">
        <v>16076</v>
      </c>
      <c r="D35" s="7" t="str">
        <f t="shared" si="0"/>
        <v>N/A</v>
      </c>
      <c r="E35" s="22">
        <v>19709</v>
      </c>
      <c r="F35" s="7" t="str">
        <f t="shared" si="1"/>
        <v>N/A</v>
      </c>
      <c r="G35" s="22">
        <v>1187</v>
      </c>
      <c r="H35" s="7" t="str">
        <f t="shared" si="2"/>
        <v>N/A</v>
      </c>
      <c r="I35" s="8">
        <v>22.6</v>
      </c>
      <c r="J35" s="8">
        <v>-94</v>
      </c>
      <c r="K35" s="25" t="s">
        <v>734</v>
      </c>
      <c r="L35" s="85" t="str">
        <f t="shared" si="3"/>
        <v>No</v>
      </c>
    </row>
    <row r="36" spans="1:12" x14ac:dyDescent="0.25">
      <c r="A36" s="142" t="s">
        <v>996</v>
      </c>
      <c r="B36" s="21" t="s">
        <v>213</v>
      </c>
      <c r="C36" s="22">
        <v>0</v>
      </c>
      <c r="D36" s="7" t="str">
        <f t="shared" si="0"/>
        <v>N/A</v>
      </c>
      <c r="E36" s="22">
        <v>0</v>
      </c>
      <c r="F36" s="7" t="str">
        <f t="shared" si="1"/>
        <v>N/A</v>
      </c>
      <c r="G36" s="22">
        <v>0</v>
      </c>
      <c r="H36" s="7" t="str">
        <f t="shared" si="2"/>
        <v>N/A</v>
      </c>
      <c r="I36" s="8" t="s">
        <v>1747</v>
      </c>
      <c r="J36" s="8" t="s">
        <v>1747</v>
      </c>
      <c r="K36" s="25" t="s">
        <v>734</v>
      </c>
      <c r="L36" s="85" t="str">
        <f t="shared" si="3"/>
        <v>N/A</v>
      </c>
    </row>
    <row r="37" spans="1:12" x14ac:dyDescent="0.25">
      <c r="A37" s="142" t="s">
        <v>122</v>
      </c>
      <c r="B37" s="21" t="s">
        <v>213</v>
      </c>
      <c r="C37" s="22">
        <v>1025</v>
      </c>
      <c r="D37" s="7" t="str">
        <f t="shared" si="0"/>
        <v>N/A</v>
      </c>
      <c r="E37" s="22">
        <v>856</v>
      </c>
      <c r="F37" s="7" t="str">
        <f t="shared" si="1"/>
        <v>N/A</v>
      </c>
      <c r="G37" s="22">
        <v>4551</v>
      </c>
      <c r="H37" s="7" t="str">
        <f t="shared" si="2"/>
        <v>N/A</v>
      </c>
      <c r="I37" s="8">
        <v>-16.5</v>
      </c>
      <c r="J37" s="8">
        <v>431.7</v>
      </c>
      <c r="K37" s="25" t="s">
        <v>734</v>
      </c>
      <c r="L37" s="85" t="str">
        <f t="shared" si="3"/>
        <v>No</v>
      </c>
    </row>
    <row r="38" spans="1:12" x14ac:dyDescent="0.25">
      <c r="A38" s="142" t="s">
        <v>84</v>
      </c>
      <c r="B38" s="21" t="s">
        <v>213</v>
      </c>
      <c r="C38" s="26">
        <v>1098622006</v>
      </c>
      <c r="D38" s="7" t="str">
        <f t="shared" si="0"/>
        <v>N/A</v>
      </c>
      <c r="E38" s="26">
        <v>1078758595</v>
      </c>
      <c r="F38" s="7" t="str">
        <f t="shared" si="1"/>
        <v>N/A</v>
      </c>
      <c r="G38" s="26">
        <v>593560597</v>
      </c>
      <c r="H38" s="7" t="str">
        <f t="shared" si="2"/>
        <v>N/A</v>
      </c>
      <c r="I38" s="8">
        <v>-1.81</v>
      </c>
      <c r="J38" s="8">
        <v>-45</v>
      </c>
      <c r="K38" s="25" t="s">
        <v>734</v>
      </c>
      <c r="L38" s="85" t="str">
        <f t="shared" si="3"/>
        <v>No</v>
      </c>
    </row>
    <row r="39" spans="1:12" x14ac:dyDescent="0.25">
      <c r="A39" s="142" t="s">
        <v>1275</v>
      </c>
      <c r="B39" s="21" t="s">
        <v>213</v>
      </c>
      <c r="C39" s="26">
        <v>8219.3427200999995</v>
      </c>
      <c r="D39" s="7" t="str">
        <f t="shared" si="0"/>
        <v>N/A</v>
      </c>
      <c r="E39" s="26">
        <v>6783.4506816000003</v>
      </c>
      <c r="F39" s="7" t="str">
        <f t="shared" si="1"/>
        <v>N/A</v>
      </c>
      <c r="G39" s="26">
        <v>5359.7540001999996</v>
      </c>
      <c r="H39" s="7" t="str">
        <f t="shared" si="2"/>
        <v>N/A</v>
      </c>
      <c r="I39" s="8">
        <v>-17.5</v>
      </c>
      <c r="J39" s="8">
        <v>-21</v>
      </c>
      <c r="K39" s="25" t="s">
        <v>734</v>
      </c>
      <c r="L39" s="85" t="str">
        <f t="shared" si="3"/>
        <v>Yes</v>
      </c>
    </row>
    <row r="40" spans="1:12" x14ac:dyDescent="0.25">
      <c r="A40" s="142" t="s">
        <v>1276</v>
      </c>
      <c r="B40" s="21" t="s">
        <v>213</v>
      </c>
      <c r="C40" s="26">
        <v>11950.246440000001</v>
      </c>
      <c r="D40" s="7" t="str">
        <f>IF($B40="N/A","N/A",IF(C40&gt;10,"No",IF(C40&lt;-10,"No","Yes")))</f>
        <v>N/A</v>
      </c>
      <c r="E40" s="26">
        <v>11008.077746999999</v>
      </c>
      <c r="F40" s="7" t="str">
        <f>IF($B40="N/A","N/A",IF(E40&gt;10,"No",IF(E40&lt;-10,"No","Yes")))</f>
        <v>N/A</v>
      </c>
      <c r="G40" s="26">
        <v>9552.7576566999996</v>
      </c>
      <c r="H40" s="7" t="str">
        <f>IF($B40="N/A","N/A",IF(G40&gt;10,"No",IF(G40&lt;-10,"No","Yes")))</f>
        <v>N/A</v>
      </c>
      <c r="I40" s="8">
        <v>-7.88</v>
      </c>
      <c r="J40" s="8">
        <v>-13.2</v>
      </c>
      <c r="K40" s="25" t="s">
        <v>734</v>
      </c>
      <c r="L40" s="85" t="str">
        <f>IF(J40="Div by 0", "N/A", IF(K40="N/A","N/A", IF(J40&gt;VALUE(MID(K40,1,2)), "No", IF(J40&lt;-1*VALUE(MID(K40,1,2)), "No", "Yes"))))</f>
        <v>Yes</v>
      </c>
    </row>
    <row r="41" spans="1:12" x14ac:dyDescent="0.25">
      <c r="A41" s="142" t="s">
        <v>107</v>
      </c>
      <c r="B41" s="21" t="s">
        <v>213</v>
      </c>
      <c r="C41" s="26">
        <v>16736315</v>
      </c>
      <c r="D41" s="7" t="str">
        <f t="shared" ref="D41:D44" si="4">IF($B41="N/A","N/A",IF(C41&gt;10,"No",IF(C41&lt;-10,"No","Yes")))</f>
        <v>N/A</v>
      </c>
      <c r="E41" s="26">
        <v>157562072</v>
      </c>
      <c r="F41" s="7" t="str">
        <f t="shared" ref="F41:F44" si="5">IF($B41="N/A","N/A",IF(E41&gt;10,"No",IF(E41&lt;-10,"No","Yes")))</f>
        <v>N/A</v>
      </c>
      <c r="G41" s="26">
        <v>1695283</v>
      </c>
      <c r="H41" s="7" t="str">
        <f t="shared" ref="H41:H44" si="6">IF($B41="N/A","N/A",IF(G41&gt;10,"No",IF(G41&lt;-10,"No","Yes")))</f>
        <v>N/A</v>
      </c>
      <c r="I41" s="8">
        <v>841.4</v>
      </c>
      <c r="J41" s="8">
        <v>-98.9</v>
      </c>
      <c r="K41" s="25" t="s">
        <v>734</v>
      </c>
      <c r="L41" s="85" t="str">
        <f t="shared" ref="L41:L43" si="7">IF(J41="Div by 0", "N/A", IF(K41="N/A","N/A", IF(J41&gt;VALUE(MID(K41,1,2)), "No", IF(J41&lt;-1*VALUE(MID(K41,1,2)), "No", "Yes"))))</f>
        <v>No</v>
      </c>
    </row>
    <row r="42" spans="1:12" x14ac:dyDescent="0.25">
      <c r="A42" s="142" t="s">
        <v>158</v>
      </c>
      <c r="B42" s="25" t="s">
        <v>217</v>
      </c>
      <c r="C42" s="1">
        <v>8187</v>
      </c>
      <c r="D42" s="7" t="str">
        <f>IF($B42="N/A","N/A",IF(C42&gt;0,"No",IF(C42&lt;0,"No","Yes")))</f>
        <v>No</v>
      </c>
      <c r="E42" s="1">
        <v>45405</v>
      </c>
      <c r="F42" s="7" t="str">
        <f>IF($B42="N/A","N/A",IF(E42&gt;0,"No",IF(E42&lt;0,"No","Yes")))</f>
        <v>No</v>
      </c>
      <c r="G42" s="1">
        <v>1795</v>
      </c>
      <c r="H42" s="7" t="str">
        <f>IF($B42="N/A","N/A",IF(G42&gt;0,"No",IF(G42&lt;0,"No","Yes")))</f>
        <v>No</v>
      </c>
      <c r="I42" s="8">
        <v>454.6</v>
      </c>
      <c r="J42" s="8">
        <v>-96</v>
      </c>
      <c r="K42" s="25" t="s">
        <v>734</v>
      </c>
      <c r="L42" s="85" t="str">
        <f t="shared" si="7"/>
        <v>No</v>
      </c>
    </row>
    <row r="43" spans="1:12" x14ac:dyDescent="0.25">
      <c r="A43" s="142" t="s">
        <v>156</v>
      </c>
      <c r="B43" s="21" t="s">
        <v>213</v>
      </c>
      <c r="C43" s="26">
        <v>16713614</v>
      </c>
      <c r="D43" s="7" t="str">
        <f t="shared" si="4"/>
        <v>N/A</v>
      </c>
      <c r="E43" s="26">
        <v>157560287</v>
      </c>
      <c r="F43" s="7" t="str">
        <f t="shared" si="5"/>
        <v>N/A</v>
      </c>
      <c r="G43" s="26">
        <v>1694823</v>
      </c>
      <c r="H43" s="7" t="str">
        <f t="shared" si="6"/>
        <v>N/A</v>
      </c>
      <c r="I43" s="8">
        <v>842.7</v>
      </c>
      <c r="J43" s="8">
        <v>-98.9</v>
      </c>
      <c r="K43" s="25" t="s">
        <v>734</v>
      </c>
      <c r="L43" s="85" t="str">
        <f t="shared" si="7"/>
        <v>No</v>
      </c>
    </row>
    <row r="44" spans="1:12" x14ac:dyDescent="0.25">
      <c r="A44" s="142" t="s">
        <v>1277</v>
      </c>
      <c r="B44" s="21" t="s">
        <v>213</v>
      </c>
      <c r="C44" s="26">
        <v>2041.4821058</v>
      </c>
      <c r="D44" s="7" t="str">
        <f t="shared" si="4"/>
        <v>N/A</v>
      </c>
      <c r="E44" s="26">
        <v>3470.1087324999999</v>
      </c>
      <c r="F44" s="7" t="str">
        <f t="shared" si="5"/>
        <v>N/A</v>
      </c>
      <c r="G44" s="26">
        <v>944.19108634999998</v>
      </c>
      <c r="H44" s="7" t="str">
        <f t="shared" si="6"/>
        <v>N/A</v>
      </c>
      <c r="I44" s="8">
        <v>69.98</v>
      </c>
      <c r="J44" s="8">
        <v>-72.8</v>
      </c>
      <c r="K44" s="25" t="s">
        <v>734</v>
      </c>
      <c r="L44" s="85" t="str">
        <f>IF(J44="Div by 0", "N/A", IF(OR(J44="N/A",K44="N/A"),"N/A", IF(J44&gt;VALUE(MID(K44,1,2)), "No", IF(J44&lt;-1*VALUE(MID(K44,1,2)), "No", "Yes"))))</f>
        <v>No</v>
      </c>
    </row>
    <row r="45" spans="1:12" x14ac:dyDescent="0.25">
      <c r="A45" s="142" t="s">
        <v>1278</v>
      </c>
      <c r="B45" s="21" t="s">
        <v>213</v>
      </c>
      <c r="C45" s="26">
        <v>19482.785104999999</v>
      </c>
      <c r="D45" s="7" t="str">
        <f t="shared" ref="D45:D71" si="8">IF($B45="N/A","N/A",IF(C45&gt;10,"No",IF(C45&lt;-10,"No","Yes")))</f>
        <v>N/A</v>
      </c>
      <c r="E45" s="26">
        <v>21066.395419</v>
      </c>
      <c r="F45" s="7" t="str">
        <f t="shared" ref="F45:F71" si="9">IF($B45="N/A","N/A",IF(E45&gt;10,"No",IF(E45&lt;-10,"No","Yes")))</f>
        <v>N/A</v>
      </c>
      <c r="G45" s="26">
        <v>11669.532257999999</v>
      </c>
      <c r="H45" s="7" t="str">
        <f t="shared" ref="H45:H71" si="10">IF($B45="N/A","N/A",IF(G45&gt;10,"No",IF(G45&lt;-10,"No","Yes")))</f>
        <v>N/A</v>
      </c>
      <c r="I45" s="8">
        <v>8.1280000000000001</v>
      </c>
      <c r="J45" s="8">
        <v>-44.6</v>
      </c>
      <c r="K45" s="25" t="s">
        <v>734</v>
      </c>
      <c r="L45" s="85" t="str">
        <f t="shared" ref="L45:L71" si="11">IF(J45="Div by 0", "N/A", IF(K45="N/A","N/A", IF(J45&gt;VALUE(MID(K45,1,2)), "No", IF(J45&lt;-1*VALUE(MID(K45,1,2)), "No", "Yes"))))</f>
        <v>No</v>
      </c>
    </row>
    <row r="46" spans="1:12" x14ac:dyDescent="0.25">
      <c r="A46" s="142" t="s">
        <v>1279</v>
      </c>
      <c r="B46" s="21" t="s">
        <v>213</v>
      </c>
      <c r="C46" s="26">
        <v>31417.713592</v>
      </c>
      <c r="D46" s="7" t="str">
        <f t="shared" si="8"/>
        <v>N/A</v>
      </c>
      <c r="E46" s="26">
        <v>30516.826747999999</v>
      </c>
      <c r="F46" s="7" t="str">
        <f t="shared" si="9"/>
        <v>N/A</v>
      </c>
      <c r="G46" s="26">
        <v>6311.5</v>
      </c>
      <c r="H46" s="7" t="str">
        <f t="shared" si="10"/>
        <v>N/A</v>
      </c>
      <c r="I46" s="8">
        <v>-2.87</v>
      </c>
      <c r="J46" s="8">
        <v>-79.3</v>
      </c>
      <c r="K46" s="25" t="s">
        <v>734</v>
      </c>
      <c r="L46" s="85" t="str">
        <f t="shared" si="11"/>
        <v>No</v>
      </c>
    </row>
    <row r="47" spans="1:12" x14ac:dyDescent="0.25">
      <c r="A47" s="142" t="s">
        <v>1280</v>
      </c>
      <c r="B47" s="21" t="s">
        <v>213</v>
      </c>
      <c r="C47" s="26">
        <v>7483.2971428999999</v>
      </c>
      <c r="D47" s="7" t="str">
        <f t="shared" si="8"/>
        <v>N/A</v>
      </c>
      <c r="E47" s="26">
        <v>9764.3103448000002</v>
      </c>
      <c r="F47" s="7" t="str">
        <f t="shared" si="9"/>
        <v>N/A</v>
      </c>
      <c r="G47" s="26">
        <v>4493.3500000000004</v>
      </c>
      <c r="H47" s="7" t="str">
        <f t="shared" si="10"/>
        <v>N/A</v>
      </c>
      <c r="I47" s="8">
        <v>30.48</v>
      </c>
      <c r="J47" s="8">
        <v>-54</v>
      </c>
      <c r="K47" s="25" t="s">
        <v>734</v>
      </c>
      <c r="L47" s="85" t="str">
        <f t="shared" si="11"/>
        <v>No</v>
      </c>
    </row>
    <row r="48" spans="1:12" x14ac:dyDescent="0.25">
      <c r="A48" s="142" t="s">
        <v>1281</v>
      </c>
      <c r="B48" s="21" t="s">
        <v>213</v>
      </c>
      <c r="C48" s="26">
        <v>5842.7169811000003</v>
      </c>
      <c r="D48" s="7" t="str">
        <f t="shared" si="8"/>
        <v>N/A</v>
      </c>
      <c r="E48" s="26">
        <v>8988.5248618999995</v>
      </c>
      <c r="F48" s="7" t="str">
        <f t="shared" si="9"/>
        <v>N/A</v>
      </c>
      <c r="G48" s="26">
        <v>1920</v>
      </c>
      <c r="H48" s="7" t="str">
        <f t="shared" si="10"/>
        <v>N/A</v>
      </c>
      <c r="I48" s="8">
        <v>53.84</v>
      </c>
      <c r="J48" s="8">
        <v>-78.599999999999994</v>
      </c>
      <c r="K48" s="25" t="s">
        <v>734</v>
      </c>
      <c r="L48" s="85" t="str">
        <f t="shared" si="11"/>
        <v>No</v>
      </c>
    </row>
    <row r="49" spans="1:12" x14ac:dyDescent="0.25">
      <c r="A49" s="142" t="s">
        <v>1282</v>
      </c>
      <c r="B49" s="21" t="s">
        <v>213</v>
      </c>
      <c r="C49" s="26">
        <v>21873.849015</v>
      </c>
      <c r="D49" s="7" t="str">
        <f t="shared" si="8"/>
        <v>N/A</v>
      </c>
      <c r="E49" s="26">
        <v>24470.547752999999</v>
      </c>
      <c r="F49" s="7" t="str">
        <f t="shared" si="9"/>
        <v>N/A</v>
      </c>
      <c r="G49" s="26">
        <v>18180.709676999999</v>
      </c>
      <c r="H49" s="7" t="str">
        <f t="shared" si="10"/>
        <v>N/A</v>
      </c>
      <c r="I49" s="8">
        <v>11.87</v>
      </c>
      <c r="J49" s="8">
        <v>-25.7</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31617.606895000001</v>
      </c>
      <c r="D51" s="7" t="str">
        <f t="shared" si="8"/>
        <v>N/A</v>
      </c>
      <c r="E51" s="26">
        <v>26628.573838</v>
      </c>
      <c r="F51" s="7" t="str">
        <f t="shared" si="9"/>
        <v>N/A</v>
      </c>
      <c r="G51" s="26">
        <v>6769.2958842999997</v>
      </c>
      <c r="H51" s="7" t="str">
        <f t="shared" si="10"/>
        <v>N/A</v>
      </c>
      <c r="I51" s="8">
        <v>-15.8</v>
      </c>
      <c r="J51" s="8">
        <v>-74.599999999999994</v>
      </c>
      <c r="K51" s="25" t="s">
        <v>734</v>
      </c>
      <c r="L51" s="85" t="str">
        <f t="shared" si="11"/>
        <v>No</v>
      </c>
    </row>
    <row r="52" spans="1:12" x14ac:dyDescent="0.25">
      <c r="A52" s="142" t="s">
        <v>1285</v>
      </c>
      <c r="B52" s="21" t="s">
        <v>213</v>
      </c>
      <c r="C52" s="26">
        <v>35155.574712000001</v>
      </c>
      <c r="D52" s="7" t="str">
        <f t="shared" si="8"/>
        <v>N/A</v>
      </c>
      <c r="E52" s="26">
        <v>26796.911209000002</v>
      </c>
      <c r="F52" s="7" t="str">
        <f t="shared" si="9"/>
        <v>N/A</v>
      </c>
      <c r="G52" s="26">
        <v>7743.3527697</v>
      </c>
      <c r="H52" s="7" t="str">
        <f t="shared" si="10"/>
        <v>N/A</v>
      </c>
      <c r="I52" s="8">
        <v>-23.8</v>
      </c>
      <c r="J52" s="8">
        <v>-71.099999999999994</v>
      </c>
      <c r="K52" s="25" t="s">
        <v>734</v>
      </c>
      <c r="L52" s="85" t="str">
        <f t="shared" si="11"/>
        <v>No</v>
      </c>
    </row>
    <row r="53" spans="1:12" x14ac:dyDescent="0.25">
      <c r="A53" s="142" t="s">
        <v>1286</v>
      </c>
      <c r="B53" s="21" t="s">
        <v>213</v>
      </c>
      <c r="C53" s="26">
        <v>23624.407642999999</v>
      </c>
      <c r="D53" s="7" t="str">
        <f t="shared" si="8"/>
        <v>N/A</v>
      </c>
      <c r="E53" s="26">
        <v>24209.427779000001</v>
      </c>
      <c r="F53" s="7" t="str">
        <f t="shared" si="9"/>
        <v>N/A</v>
      </c>
      <c r="G53" s="26">
        <v>4715.3294574000001</v>
      </c>
      <c r="H53" s="7" t="str">
        <f t="shared" si="10"/>
        <v>N/A</v>
      </c>
      <c r="I53" s="8">
        <v>2.476</v>
      </c>
      <c r="J53" s="8">
        <v>-80.5</v>
      </c>
      <c r="K53" s="25" t="s">
        <v>734</v>
      </c>
      <c r="L53" s="85" t="str">
        <f t="shared" si="11"/>
        <v>No</v>
      </c>
    </row>
    <row r="54" spans="1:12" x14ac:dyDescent="0.25">
      <c r="A54" s="142" t="s">
        <v>1287</v>
      </c>
      <c r="B54" s="21" t="s">
        <v>213</v>
      </c>
      <c r="C54" s="26">
        <v>15870.148162</v>
      </c>
      <c r="D54" s="7" t="str">
        <f t="shared" si="8"/>
        <v>N/A</v>
      </c>
      <c r="E54" s="26">
        <v>18099.072604000001</v>
      </c>
      <c r="F54" s="7" t="str">
        <f t="shared" si="9"/>
        <v>N/A</v>
      </c>
      <c r="G54" s="26">
        <v>5498.5280898999999</v>
      </c>
      <c r="H54" s="7" t="str">
        <f t="shared" si="10"/>
        <v>N/A</v>
      </c>
      <c r="I54" s="8">
        <v>14.04</v>
      </c>
      <c r="J54" s="8">
        <v>-69.599999999999994</v>
      </c>
      <c r="K54" s="25" t="s">
        <v>734</v>
      </c>
      <c r="L54" s="85" t="str">
        <f t="shared" si="11"/>
        <v>No</v>
      </c>
    </row>
    <row r="55" spans="1:12" x14ac:dyDescent="0.25">
      <c r="A55" s="142" t="s">
        <v>1662</v>
      </c>
      <c r="B55" s="21" t="s">
        <v>213</v>
      </c>
      <c r="C55" s="26">
        <v>43274.631662</v>
      </c>
      <c r="D55" s="7" t="str">
        <f t="shared" si="8"/>
        <v>N/A</v>
      </c>
      <c r="E55" s="26">
        <v>39376.289190000003</v>
      </c>
      <c r="F55" s="7" t="str">
        <f t="shared" si="9"/>
        <v>N/A</v>
      </c>
      <c r="G55" s="26">
        <v>10286.116667</v>
      </c>
      <c r="H55" s="7" t="str">
        <f t="shared" si="10"/>
        <v>N/A</v>
      </c>
      <c r="I55" s="8">
        <v>-9.01</v>
      </c>
      <c r="J55" s="8">
        <v>-73.900000000000006</v>
      </c>
      <c r="K55" s="25" t="s">
        <v>734</v>
      </c>
      <c r="L55" s="85" t="str">
        <f t="shared" si="11"/>
        <v>No</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3311.5924227999999</v>
      </c>
      <c r="D57" s="7" t="str">
        <f t="shared" si="8"/>
        <v>N/A</v>
      </c>
      <c r="E57" s="26">
        <v>2689.2317597000001</v>
      </c>
      <c r="F57" s="7" t="str">
        <f t="shared" si="9"/>
        <v>N/A</v>
      </c>
      <c r="G57" s="26">
        <v>183.92410842000001</v>
      </c>
      <c r="H57" s="7" t="str">
        <f t="shared" si="10"/>
        <v>N/A</v>
      </c>
      <c r="I57" s="8">
        <v>-18.8</v>
      </c>
      <c r="J57" s="8">
        <v>-93.2</v>
      </c>
      <c r="K57" s="25" t="s">
        <v>734</v>
      </c>
      <c r="L57" s="85" t="str">
        <f t="shared" si="11"/>
        <v>No</v>
      </c>
    </row>
    <row r="58" spans="1:12" x14ac:dyDescent="0.25">
      <c r="A58" s="142" t="s">
        <v>1289</v>
      </c>
      <c r="B58" s="21" t="s">
        <v>213</v>
      </c>
      <c r="C58" s="26" t="s">
        <v>1747</v>
      </c>
      <c r="D58" s="7" t="str">
        <f t="shared" si="8"/>
        <v>N/A</v>
      </c>
      <c r="E58" s="26" t="s">
        <v>1747</v>
      </c>
      <c r="F58" s="7" t="str">
        <f t="shared" si="9"/>
        <v>N/A</v>
      </c>
      <c r="G58" s="26" t="s">
        <v>1747</v>
      </c>
      <c r="H58" s="7" t="str">
        <f t="shared" si="10"/>
        <v>N/A</v>
      </c>
      <c r="I58" s="8" t="s">
        <v>1747</v>
      </c>
      <c r="J58" s="8" t="s">
        <v>1747</v>
      </c>
      <c r="K58" s="25" t="s">
        <v>734</v>
      </c>
      <c r="L58" s="85" t="str">
        <f t="shared" si="11"/>
        <v>N/A</v>
      </c>
    </row>
    <row r="59" spans="1:12" ht="12" customHeight="1" x14ac:dyDescent="0.25">
      <c r="A59" s="142" t="s">
        <v>1664</v>
      </c>
      <c r="B59" s="21" t="s">
        <v>213</v>
      </c>
      <c r="C59" s="26">
        <v>1146.5</v>
      </c>
      <c r="D59" s="7" t="str">
        <f t="shared" si="8"/>
        <v>N/A</v>
      </c>
      <c r="E59" s="26">
        <v>54.5</v>
      </c>
      <c r="F59" s="7" t="str">
        <f t="shared" si="9"/>
        <v>N/A</v>
      </c>
      <c r="G59" s="26">
        <v>0</v>
      </c>
      <c r="H59" s="7" t="str">
        <f t="shared" si="10"/>
        <v>N/A</v>
      </c>
      <c r="I59" s="8">
        <v>-95.2</v>
      </c>
      <c r="J59" s="8">
        <v>-100</v>
      </c>
      <c r="K59" s="25" t="s">
        <v>734</v>
      </c>
      <c r="L59" s="85" t="str">
        <f t="shared" si="11"/>
        <v>No</v>
      </c>
    </row>
    <row r="60" spans="1:12" x14ac:dyDescent="0.25">
      <c r="A60" s="142" t="s">
        <v>1665</v>
      </c>
      <c r="B60" s="21" t="s">
        <v>213</v>
      </c>
      <c r="C60" s="26">
        <v>3846.2222222</v>
      </c>
      <c r="D60" s="7" t="str">
        <f t="shared" si="8"/>
        <v>N/A</v>
      </c>
      <c r="E60" s="26">
        <v>5591.2649572999999</v>
      </c>
      <c r="F60" s="7" t="str">
        <f t="shared" si="9"/>
        <v>N/A</v>
      </c>
      <c r="G60" s="26">
        <v>631.45454544999996</v>
      </c>
      <c r="H60" s="7" t="str">
        <f t="shared" si="10"/>
        <v>N/A</v>
      </c>
      <c r="I60" s="8">
        <v>45.37</v>
      </c>
      <c r="J60" s="8">
        <v>-88.7</v>
      </c>
      <c r="K60" s="25" t="s">
        <v>734</v>
      </c>
      <c r="L60" s="85" t="str">
        <f t="shared" si="11"/>
        <v>No</v>
      </c>
    </row>
    <row r="61" spans="1:12" x14ac:dyDescent="0.25">
      <c r="A61" s="84" t="s">
        <v>1666</v>
      </c>
      <c r="B61" s="21" t="s">
        <v>213</v>
      </c>
      <c r="C61" s="26">
        <v>2052.1019188999999</v>
      </c>
      <c r="D61" s="7" t="str">
        <f t="shared" si="8"/>
        <v>N/A</v>
      </c>
      <c r="E61" s="26">
        <v>1767.0525210000001</v>
      </c>
      <c r="F61" s="7" t="str">
        <f t="shared" si="9"/>
        <v>N/A</v>
      </c>
      <c r="G61" s="26">
        <v>102.26891582</v>
      </c>
      <c r="H61" s="7" t="str">
        <f t="shared" si="10"/>
        <v>N/A</v>
      </c>
      <c r="I61" s="8">
        <v>-13.9</v>
      </c>
      <c r="J61" s="8">
        <v>-94.2</v>
      </c>
      <c r="K61" s="25" t="s">
        <v>734</v>
      </c>
      <c r="L61" s="85" t="str">
        <f t="shared" si="11"/>
        <v>No</v>
      </c>
    </row>
    <row r="62" spans="1:12" x14ac:dyDescent="0.25">
      <c r="A62" s="84" t="s">
        <v>1667</v>
      </c>
      <c r="B62" s="21" t="s">
        <v>213</v>
      </c>
      <c r="C62" s="26">
        <v>4022.6753809000002</v>
      </c>
      <c r="D62" s="7" t="str">
        <f t="shared" si="8"/>
        <v>N/A</v>
      </c>
      <c r="E62" s="26">
        <v>3190.8851546000001</v>
      </c>
      <c r="F62" s="7" t="str">
        <f t="shared" si="9"/>
        <v>N/A</v>
      </c>
      <c r="G62" s="26">
        <v>1030.5719844</v>
      </c>
      <c r="H62" s="7" t="str">
        <f t="shared" si="10"/>
        <v>N/A</v>
      </c>
      <c r="I62" s="8">
        <v>-20.7</v>
      </c>
      <c r="J62" s="8">
        <v>-67.7</v>
      </c>
      <c r="K62" s="25" t="s">
        <v>734</v>
      </c>
      <c r="L62" s="85" t="str">
        <f t="shared" si="11"/>
        <v>No</v>
      </c>
    </row>
    <row r="63" spans="1:12" x14ac:dyDescent="0.25">
      <c r="A63" s="84" t="s">
        <v>1668</v>
      </c>
      <c r="B63" s="21" t="s">
        <v>213</v>
      </c>
      <c r="C63" s="26">
        <v>8966.4151382</v>
      </c>
      <c r="D63" s="7" t="str">
        <f t="shared" si="8"/>
        <v>N/A</v>
      </c>
      <c r="E63" s="26">
        <v>11283.928379000001</v>
      </c>
      <c r="F63" s="7" t="str">
        <f t="shared" si="9"/>
        <v>N/A</v>
      </c>
      <c r="G63" s="26">
        <v>312.08139534999998</v>
      </c>
      <c r="H63" s="7" t="str">
        <f t="shared" si="10"/>
        <v>N/A</v>
      </c>
      <c r="I63" s="8">
        <v>25.85</v>
      </c>
      <c r="J63" s="8">
        <v>-97.2</v>
      </c>
      <c r="K63" s="25" t="s">
        <v>734</v>
      </c>
      <c r="L63" s="85" t="str">
        <f t="shared" si="11"/>
        <v>No</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1275.5303426999999</v>
      </c>
      <c r="D65" s="7" t="str">
        <f t="shared" si="8"/>
        <v>N/A</v>
      </c>
      <c r="E65" s="26">
        <v>1151.0896519</v>
      </c>
      <c r="F65" s="7" t="str">
        <f t="shared" si="9"/>
        <v>N/A</v>
      </c>
      <c r="G65" s="26">
        <v>386.49725274999997</v>
      </c>
      <c r="H65" s="7" t="str">
        <f t="shared" si="10"/>
        <v>N/A</v>
      </c>
      <c r="I65" s="8">
        <v>-9.76</v>
      </c>
      <c r="J65" s="8">
        <v>-66.400000000000006</v>
      </c>
      <c r="K65" s="25" t="s">
        <v>734</v>
      </c>
      <c r="L65" s="85" t="str">
        <f t="shared" si="11"/>
        <v>No</v>
      </c>
    </row>
    <row r="66" spans="1:12" x14ac:dyDescent="0.25">
      <c r="A66" s="84" t="s">
        <v>1671</v>
      </c>
      <c r="B66" s="21" t="s">
        <v>213</v>
      </c>
      <c r="C66" s="26" t="s">
        <v>1747</v>
      </c>
      <c r="D66" s="7" t="str">
        <f t="shared" si="8"/>
        <v>N/A</v>
      </c>
      <c r="E66" s="26" t="s">
        <v>1747</v>
      </c>
      <c r="F66" s="7" t="str">
        <f t="shared" si="9"/>
        <v>N/A</v>
      </c>
      <c r="G66" s="26" t="s">
        <v>1747</v>
      </c>
      <c r="H66" s="7" t="str">
        <f t="shared" si="10"/>
        <v>N/A</v>
      </c>
      <c r="I66" s="8" t="s">
        <v>1747</v>
      </c>
      <c r="J66" s="8" t="s">
        <v>1747</v>
      </c>
      <c r="K66" s="25" t="s">
        <v>734</v>
      </c>
      <c r="L66" s="85" t="str">
        <f t="shared" si="11"/>
        <v>N/A</v>
      </c>
    </row>
    <row r="67" spans="1:12" x14ac:dyDescent="0.25">
      <c r="A67" s="84" t="s">
        <v>1672</v>
      </c>
      <c r="B67" s="21" t="s">
        <v>213</v>
      </c>
      <c r="C67" s="26">
        <v>600.8166205</v>
      </c>
      <c r="D67" s="7" t="str">
        <f t="shared" si="8"/>
        <v>N/A</v>
      </c>
      <c r="E67" s="26">
        <v>561.40870241000005</v>
      </c>
      <c r="F67" s="7" t="str">
        <f t="shared" si="9"/>
        <v>N/A</v>
      </c>
      <c r="G67" s="26">
        <v>171.84831460999999</v>
      </c>
      <c r="H67" s="7" t="str">
        <f t="shared" si="10"/>
        <v>N/A</v>
      </c>
      <c r="I67" s="8">
        <v>-6.56</v>
      </c>
      <c r="J67" s="8">
        <v>-69.400000000000006</v>
      </c>
      <c r="K67" s="25" t="s">
        <v>734</v>
      </c>
      <c r="L67" s="85" t="str">
        <f t="shared" si="11"/>
        <v>No</v>
      </c>
    </row>
    <row r="68" spans="1:12" x14ac:dyDescent="0.25">
      <c r="A68" s="108" t="s">
        <v>1673</v>
      </c>
      <c r="B68" s="21" t="s">
        <v>213</v>
      </c>
      <c r="C68" s="26">
        <v>3291.3333333</v>
      </c>
      <c r="D68" s="7" t="str">
        <f t="shared" si="8"/>
        <v>N/A</v>
      </c>
      <c r="E68" s="26">
        <v>1191.0512821</v>
      </c>
      <c r="F68" s="7" t="str">
        <f t="shared" si="9"/>
        <v>N/A</v>
      </c>
      <c r="G68" s="26">
        <v>0</v>
      </c>
      <c r="H68" s="7" t="str">
        <f t="shared" si="10"/>
        <v>N/A</v>
      </c>
      <c r="I68" s="8">
        <v>-63.8</v>
      </c>
      <c r="J68" s="8">
        <v>-100</v>
      </c>
      <c r="K68" s="25" t="s">
        <v>734</v>
      </c>
      <c r="L68" s="85" t="str">
        <f t="shared" si="11"/>
        <v>No</v>
      </c>
    </row>
    <row r="69" spans="1:12" x14ac:dyDescent="0.25">
      <c r="A69" s="108" t="s">
        <v>1674</v>
      </c>
      <c r="B69" s="21" t="s">
        <v>213</v>
      </c>
      <c r="C69" s="26">
        <v>1706.8689305</v>
      </c>
      <c r="D69" s="7" t="str">
        <f t="shared" si="8"/>
        <v>N/A</v>
      </c>
      <c r="E69" s="26">
        <v>1434.8023307999999</v>
      </c>
      <c r="F69" s="7" t="str">
        <f t="shared" si="9"/>
        <v>N/A</v>
      </c>
      <c r="G69" s="26">
        <v>703.63480391999997</v>
      </c>
      <c r="H69" s="7" t="str">
        <f t="shared" si="10"/>
        <v>N/A</v>
      </c>
      <c r="I69" s="8">
        <v>-15.9</v>
      </c>
      <c r="J69" s="8">
        <v>-51</v>
      </c>
      <c r="K69" s="25" t="s">
        <v>734</v>
      </c>
      <c r="L69" s="85" t="str">
        <f t="shared" si="11"/>
        <v>No</v>
      </c>
    </row>
    <row r="70" spans="1:12" x14ac:dyDescent="0.25">
      <c r="A70" s="142" t="s">
        <v>1675</v>
      </c>
      <c r="B70" s="21" t="s">
        <v>213</v>
      </c>
      <c r="C70" s="26">
        <v>1008.9680891</v>
      </c>
      <c r="D70" s="7" t="str">
        <f t="shared" si="8"/>
        <v>N/A</v>
      </c>
      <c r="E70" s="26">
        <v>1034.0924958000001</v>
      </c>
      <c r="F70" s="7" t="str">
        <f t="shared" si="9"/>
        <v>N/A</v>
      </c>
      <c r="G70" s="26">
        <v>201.64700927000001</v>
      </c>
      <c r="H70" s="7" t="str">
        <f t="shared" si="10"/>
        <v>N/A</v>
      </c>
      <c r="I70" s="8">
        <v>2.4900000000000002</v>
      </c>
      <c r="J70" s="8">
        <v>-80.5</v>
      </c>
      <c r="K70" s="25" t="s">
        <v>734</v>
      </c>
      <c r="L70" s="85" t="str">
        <f t="shared" si="11"/>
        <v>No</v>
      </c>
    </row>
    <row r="71" spans="1:12" x14ac:dyDescent="0.25">
      <c r="A71" s="142" t="s">
        <v>1676</v>
      </c>
      <c r="B71" s="21" t="s">
        <v>213</v>
      </c>
      <c r="C71" s="26" t="s">
        <v>1747</v>
      </c>
      <c r="D71" s="7" t="str">
        <f t="shared" si="8"/>
        <v>N/A</v>
      </c>
      <c r="E71" s="26" t="s">
        <v>1747</v>
      </c>
      <c r="F71" s="7" t="str">
        <f t="shared" si="9"/>
        <v>N/A</v>
      </c>
      <c r="G71" s="26" t="s">
        <v>1747</v>
      </c>
      <c r="H71" s="7" t="str">
        <f t="shared" si="10"/>
        <v>N/A</v>
      </c>
      <c r="I71" s="8" t="s">
        <v>1747</v>
      </c>
      <c r="J71" s="8" t="s">
        <v>1747</v>
      </c>
      <c r="K71" s="25" t="s">
        <v>734</v>
      </c>
      <c r="L71" s="85" t="str">
        <f t="shared" si="11"/>
        <v>N/A</v>
      </c>
    </row>
    <row r="72" spans="1:12" x14ac:dyDescent="0.25">
      <c r="A72" s="142" t="s">
        <v>1596</v>
      </c>
      <c r="B72" s="21" t="s">
        <v>213</v>
      </c>
      <c r="C72" s="26">
        <v>204869574</v>
      </c>
      <c r="D72" s="7" t="str">
        <f t="shared" ref="D72:D135" si="12">IF($B72="N/A","N/A",IF(C72&gt;10,"No",IF(C72&lt;-10,"No","Yes")))</f>
        <v>N/A</v>
      </c>
      <c r="E72" s="26">
        <v>177651155</v>
      </c>
      <c r="F72" s="7" t="str">
        <f t="shared" ref="F72:F135" si="13">IF($B72="N/A","N/A",IF(E72&gt;10,"No",IF(E72&lt;-10,"No","Yes")))</f>
        <v>N/A</v>
      </c>
      <c r="G72" s="26">
        <v>12261133</v>
      </c>
      <c r="H72" s="7" t="str">
        <f t="shared" ref="H72:H135" si="14">IF($B72="N/A","N/A",IF(G72&gt;10,"No",IF(G72&lt;-10,"No","Yes")))</f>
        <v>N/A</v>
      </c>
      <c r="I72" s="8">
        <v>-13.3</v>
      </c>
      <c r="J72" s="8">
        <v>-93.1</v>
      </c>
      <c r="K72" s="25" t="s">
        <v>734</v>
      </c>
      <c r="L72" s="85" t="str">
        <f t="shared" ref="L72:L132" si="15">IF(J72="Div by 0", "N/A", IF(K72="N/A","N/A", IF(J72&gt;VALUE(MID(K72,1,2)), "No", IF(J72&lt;-1*VALUE(MID(K72,1,2)), "No", "Yes"))))</f>
        <v>No</v>
      </c>
    </row>
    <row r="73" spans="1:12" x14ac:dyDescent="0.25">
      <c r="A73" s="142" t="s">
        <v>1597</v>
      </c>
      <c r="B73" s="21" t="s">
        <v>213</v>
      </c>
      <c r="C73" s="22">
        <v>14502</v>
      </c>
      <c r="D73" s="7" t="str">
        <f t="shared" si="12"/>
        <v>N/A</v>
      </c>
      <c r="E73" s="22">
        <v>12101</v>
      </c>
      <c r="F73" s="7" t="str">
        <f t="shared" si="13"/>
        <v>N/A</v>
      </c>
      <c r="G73" s="22">
        <v>919</v>
      </c>
      <c r="H73" s="7" t="str">
        <f t="shared" si="14"/>
        <v>N/A</v>
      </c>
      <c r="I73" s="8">
        <v>-16.600000000000001</v>
      </c>
      <c r="J73" s="8">
        <v>-92.4</v>
      </c>
      <c r="K73" s="25" t="s">
        <v>734</v>
      </c>
      <c r="L73" s="85" t="str">
        <f t="shared" si="15"/>
        <v>No</v>
      </c>
    </row>
    <row r="74" spans="1:12" x14ac:dyDescent="0.25">
      <c r="A74" s="142" t="s">
        <v>1290</v>
      </c>
      <c r="B74" s="21" t="s">
        <v>213</v>
      </c>
      <c r="C74" s="26">
        <v>14126.987588</v>
      </c>
      <c r="D74" s="7" t="str">
        <f t="shared" si="12"/>
        <v>N/A</v>
      </c>
      <c r="E74" s="26">
        <v>14680.700355000001</v>
      </c>
      <c r="F74" s="7" t="str">
        <f t="shared" si="13"/>
        <v>N/A</v>
      </c>
      <c r="G74" s="26">
        <v>13341.820457</v>
      </c>
      <c r="H74" s="7" t="str">
        <f t="shared" si="14"/>
        <v>N/A</v>
      </c>
      <c r="I74" s="8">
        <v>3.92</v>
      </c>
      <c r="J74" s="8">
        <v>-9.1199999999999992</v>
      </c>
      <c r="K74" s="25" t="s">
        <v>734</v>
      </c>
      <c r="L74" s="85" t="str">
        <f t="shared" si="15"/>
        <v>Yes</v>
      </c>
    </row>
    <row r="75" spans="1:12" x14ac:dyDescent="0.25">
      <c r="A75" s="142" t="s">
        <v>1291</v>
      </c>
      <c r="B75" s="21" t="s">
        <v>213</v>
      </c>
      <c r="C75" s="22">
        <v>8.3570541994000003</v>
      </c>
      <c r="D75" s="7" t="str">
        <f t="shared" si="12"/>
        <v>N/A</v>
      </c>
      <c r="E75" s="22">
        <v>8.4649202545000009</v>
      </c>
      <c r="F75" s="7" t="str">
        <f t="shared" si="13"/>
        <v>N/A</v>
      </c>
      <c r="G75" s="22">
        <v>7.1849836779</v>
      </c>
      <c r="H75" s="7" t="str">
        <f t="shared" si="14"/>
        <v>N/A</v>
      </c>
      <c r="I75" s="8">
        <v>1.2909999999999999</v>
      </c>
      <c r="J75" s="8">
        <v>-15.1</v>
      </c>
      <c r="K75" s="25" t="s">
        <v>734</v>
      </c>
      <c r="L75" s="85" t="str">
        <f t="shared" si="15"/>
        <v>Yes</v>
      </c>
    </row>
    <row r="76" spans="1:12" ht="25" x14ac:dyDescent="0.25">
      <c r="A76" s="142" t="s">
        <v>545</v>
      </c>
      <c r="B76" s="21" t="s">
        <v>213</v>
      </c>
      <c r="C76" s="26">
        <v>54810</v>
      </c>
      <c r="D76" s="7" t="str">
        <f t="shared" si="12"/>
        <v>N/A</v>
      </c>
      <c r="E76" s="26">
        <v>33285</v>
      </c>
      <c r="F76" s="7" t="str">
        <f t="shared" si="13"/>
        <v>N/A</v>
      </c>
      <c r="G76" s="26">
        <v>28420</v>
      </c>
      <c r="H76" s="7" t="str">
        <f t="shared" si="14"/>
        <v>N/A</v>
      </c>
      <c r="I76" s="8">
        <v>-39.299999999999997</v>
      </c>
      <c r="J76" s="8">
        <v>-14.6</v>
      </c>
      <c r="K76" s="25" t="s">
        <v>734</v>
      </c>
      <c r="L76" s="85" t="str">
        <f t="shared" si="15"/>
        <v>Yes</v>
      </c>
    </row>
    <row r="77" spans="1:12" x14ac:dyDescent="0.25">
      <c r="A77" s="142" t="s">
        <v>546</v>
      </c>
      <c r="B77" s="21" t="s">
        <v>213</v>
      </c>
      <c r="C77" s="22">
        <v>11</v>
      </c>
      <c r="D77" s="7" t="str">
        <f t="shared" si="12"/>
        <v>N/A</v>
      </c>
      <c r="E77" s="22">
        <v>11</v>
      </c>
      <c r="F77" s="7" t="str">
        <f t="shared" si="13"/>
        <v>N/A</v>
      </c>
      <c r="G77" s="22">
        <v>11</v>
      </c>
      <c r="H77" s="7" t="str">
        <f t="shared" si="14"/>
        <v>N/A</v>
      </c>
      <c r="I77" s="8">
        <v>0</v>
      </c>
      <c r="J77" s="8">
        <v>-50</v>
      </c>
      <c r="K77" s="25" t="s">
        <v>734</v>
      </c>
      <c r="L77" s="85" t="str">
        <f t="shared" si="15"/>
        <v>No</v>
      </c>
    </row>
    <row r="78" spans="1:12" x14ac:dyDescent="0.25">
      <c r="A78" s="142" t="s">
        <v>1292</v>
      </c>
      <c r="B78" s="21" t="s">
        <v>213</v>
      </c>
      <c r="C78" s="26">
        <v>27405</v>
      </c>
      <c r="D78" s="7" t="str">
        <f t="shared" si="12"/>
        <v>N/A</v>
      </c>
      <c r="E78" s="26">
        <v>16642.5</v>
      </c>
      <c r="F78" s="7" t="str">
        <f t="shared" si="13"/>
        <v>N/A</v>
      </c>
      <c r="G78" s="26">
        <v>28420</v>
      </c>
      <c r="H78" s="7" t="str">
        <f t="shared" si="14"/>
        <v>N/A</v>
      </c>
      <c r="I78" s="8">
        <v>-39.299999999999997</v>
      </c>
      <c r="J78" s="8">
        <v>70.77</v>
      </c>
      <c r="K78" s="25" t="s">
        <v>734</v>
      </c>
      <c r="L78" s="85" t="str">
        <f t="shared" si="15"/>
        <v>No</v>
      </c>
    </row>
    <row r="79" spans="1:12" ht="25" x14ac:dyDescent="0.25">
      <c r="A79" s="142" t="s">
        <v>547</v>
      </c>
      <c r="B79" s="21" t="s">
        <v>213</v>
      </c>
      <c r="C79" s="26">
        <v>2192236</v>
      </c>
      <c r="D79" s="7" t="str">
        <f t="shared" si="12"/>
        <v>N/A</v>
      </c>
      <c r="E79" s="26">
        <v>1447096</v>
      </c>
      <c r="F79" s="7" t="str">
        <f t="shared" si="13"/>
        <v>N/A</v>
      </c>
      <c r="G79" s="26">
        <v>0</v>
      </c>
      <c r="H79" s="7" t="str">
        <f t="shared" si="14"/>
        <v>N/A</v>
      </c>
      <c r="I79" s="8">
        <v>-34</v>
      </c>
      <c r="J79" s="8">
        <v>-100</v>
      </c>
      <c r="K79" s="25" t="s">
        <v>734</v>
      </c>
      <c r="L79" s="85" t="str">
        <f t="shared" si="15"/>
        <v>No</v>
      </c>
    </row>
    <row r="80" spans="1:12" x14ac:dyDescent="0.25">
      <c r="A80" s="142" t="s">
        <v>548</v>
      </c>
      <c r="B80" s="21" t="s">
        <v>213</v>
      </c>
      <c r="C80" s="22">
        <v>297</v>
      </c>
      <c r="D80" s="7" t="str">
        <f t="shared" si="12"/>
        <v>N/A</v>
      </c>
      <c r="E80" s="22">
        <v>198</v>
      </c>
      <c r="F80" s="7" t="str">
        <f t="shared" si="13"/>
        <v>N/A</v>
      </c>
      <c r="G80" s="22">
        <v>0</v>
      </c>
      <c r="H80" s="7" t="str">
        <f t="shared" si="14"/>
        <v>N/A</v>
      </c>
      <c r="I80" s="8">
        <v>-33.299999999999997</v>
      </c>
      <c r="J80" s="8">
        <v>-100</v>
      </c>
      <c r="K80" s="25" t="s">
        <v>734</v>
      </c>
      <c r="L80" s="85" t="str">
        <f t="shared" si="15"/>
        <v>No</v>
      </c>
    </row>
    <row r="81" spans="1:12" ht="25" x14ac:dyDescent="0.25">
      <c r="A81" s="142" t="s">
        <v>1293</v>
      </c>
      <c r="B81" s="21" t="s">
        <v>213</v>
      </c>
      <c r="C81" s="26">
        <v>7381.2659933000004</v>
      </c>
      <c r="D81" s="7" t="str">
        <f t="shared" si="12"/>
        <v>N/A</v>
      </c>
      <c r="E81" s="26">
        <v>7308.5656565999998</v>
      </c>
      <c r="F81" s="7" t="str">
        <f t="shared" si="13"/>
        <v>N/A</v>
      </c>
      <c r="G81" s="26" t="s">
        <v>1747</v>
      </c>
      <c r="H81" s="7" t="str">
        <f t="shared" si="14"/>
        <v>N/A</v>
      </c>
      <c r="I81" s="8">
        <v>-0.98499999999999999</v>
      </c>
      <c r="J81" s="8" t="s">
        <v>1747</v>
      </c>
      <c r="K81" s="25" t="s">
        <v>734</v>
      </c>
      <c r="L81" s="85" t="str">
        <f t="shared" si="15"/>
        <v>N/A</v>
      </c>
    </row>
    <row r="82" spans="1:12" x14ac:dyDescent="0.25">
      <c r="A82" s="142" t="s">
        <v>549</v>
      </c>
      <c r="B82" s="21" t="s">
        <v>213</v>
      </c>
      <c r="C82" s="26">
        <v>67162783</v>
      </c>
      <c r="D82" s="7" t="str">
        <f t="shared" si="12"/>
        <v>N/A</v>
      </c>
      <c r="E82" s="26">
        <v>68162651</v>
      </c>
      <c r="F82" s="7" t="str">
        <f t="shared" si="13"/>
        <v>N/A</v>
      </c>
      <c r="G82" s="26">
        <v>14190462</v>
      </c>
      <c r="H82" s="7" t="str">
        <f t="shared" si="14"/>
        <v>N/A</v>
      </c>
      <c r="I82" s="8">
        <v>1.4890000000000001</v>
      </c>
      <c r="J82" s="8">
        <v>-79.2</v>
      </c>
      <c r="K82" s="25" t="s">
        <v>734</v>
      </c>
      <c r="L82" s="85" t="str">
        <f t="shared" si="15"/>
        <v>No</v>
      </c>
    </row>
    <row r="83" spans="1:12" x14ac:dyDescent="0.25">
      <c r="A83" s="142" t="s">
        <v>550</v>
      </c>
      <c r="B83" s="21" t="s">
        <v>213</v>
      </c>
      <c r="C83" s="22">
        <v>381</v>
      </c>
      <c r="D83" s="7" t="str">
        <f t="shared" si="12"/>
        <v>N/A</v>
      </c>
      <c r="E83" s="22">
        <v>356</v>
      </c>
      <c r="F83" s="7" t="str">
        <f t="shared" si="13"/>
        <v>N/A</v>
      </c>
      <c r="G83" s="22">
        <v>306</v>
      </c>
      <c r="H83" s="7" t="str">
        <f t="shared" si="14"/>
        <v>N/A</v>
      </c>
      <c r="I83" s="8">
        <v>-6.56</v>
      </c>
      <c r="J83" s="8">
        <v>-14</v>
      </c>
      <c r="K83" s="25" t="s">
        <v>734</v>
      </c>
      <c r="L83" s="85" t="str">
        <f t="shared" si="15"/>
        <v>Yes</v>
      </c>
    </row>
    <row r="84" spans="1:12" x14ac:dyDescent="0.25">
      <c r="A84" s="142" t="s">
        <v>1294</v>
      </c>
      <c r="B84" s="21" t="s">
        <v>213</v>
      </c>
      <c r="C84" s="26">
        <v>176280.27033999999</v>
      </c>
      <c r="D84" s="7" t="str">
        <f t="shared" si="12"/>
        <v>N/A</v>
      </c>
      <c r="E84" s="26">
        <v>191468.12078999999</v>
      </c>
      <c r="F84" s="7" t="str">
        <f t="shared" si="13"/>
        <v>N/A</v>
      </c>
      <c r="G84" s="26">
        <v>46374.058824</v>
      </c>
      <c r="H84" s="7" t="str">
        <f t="shared" si="14"/>
        <v>N/A</v>
      </c>
      <c r="I84" s="8">
        <v>8.6159999999999997</v>
      </c>
      <c r="J84" s="8">
        <v>-75.8</v>
      </c>
      <c r="K84" s="25" t="s">
        <v>734</v>
      </c>
      <c r="L84" s="85" t="str">
        <f t="shared" si="15"/>
        <v>No</v>
      </c>
    </row>
    <row r="85" spans="1:12" x14ac:dyDescent="0.25">
      <c r="A85" s="142" t="s">
        <v>551</v>
      </c>
      <c r="B85" s="21" t="s">
        <v>213</v>
      </c>
      <c r="C85" s="26">
        <v>123570680</v>
      </c>
      <c r="D85" s="7" t="str">
        <f t="shared" si="12"/>
        <v>N/A</v>
      </c>
      <c r="E85" s="26">
        <v>123746018</v>
      </c>
      <c r="F85" s="7" t="str">
        <f t="shared" si="13"/>
        <v>N/A</v>
      </c>
      <c r="G85" s="26">
        <v>101533490</v>
      </c>
      <c r="H85" s="7" t="str">
        <f t="shared" si="14"/>
        <v>N/A</v>
      </c>
      <c r="I85" s="8">
        <v>0.1419</v>
      </c>
      <c r="J85" s="8">
        <v>-18</v>
      </c>
      <c r="K85" s="25" t="s">
        <v>734</v>
      </c>
      <c r="L85" s="85" t="str">
        <f t="shared" si="15"/>
        <v>Yes</v>
      </c>
    </row>
    <row r="86" spans="1:12" x14ac:dyDescent="0.25">
      <c r="A86" s="142" t="s">
        <v>552</v>
      </c>
      <c r="B86" s="21" t="s">
        <v>213</v>
      </c>
      <c r="C86" s="22">
        <v>2634</v>
      </c>
      <c r="D86" s="7" t="str">
        <f t="shared" si="12"/>
        <v>N/A</v>
      </c>
      <c r="E86" s="22">
        <v>2543</v>
      </c>
      <c r="F86" s="7" t="str">
        <f t="shared" si="13"/>
        <v>N/A</v>
      </c>
      <c r="G86" s="22">
        <v>2092</v>
      </c>
      <c r="H86" s="7" t="str">
        <f t="shared" si="14"/>
        <v>N/A</v>
      </c>
      <c r="I86" s="8">
        <v>-3.45</v>
      </c>
      <c r="J86" s="8">
        <v>-17.7</v>
      </c>
      <c r="K86" s="25" t="s">
        <v>734</v>
      </c>
      <c r="L86" s="85" t="str">
        <f t="shared" si="15"/>
        <v>Yes</v>
      </c>
    </row>
    <row r="87" spans="1:12" x14ac:dyDescent="0.25">
      <c r="A87" s="142" t="s">
        <v>1295</v>
      </c>
      <c r="B87" s="21" t="s">
        <v>213</v>
      </c>
      <c r="C87" s="26">
        <v>46913.697798000001</v>
      </c>
      <c r="D87" s="7" t="str">
        <f t="shared" si="12"/>
        <v>N/A</v>
      </c>
      <c r="E87" s="26">
        <v>48661.430593999998</v>
      </c>
      <c r="F87" s="7" t="str">
        <f t="shared" si="13"/>
        <v>N/A</v>
      </c>
      <c r="G87" s="26">
        <v>48534.173040000001</v>
      </c>
      <c r="H87" s="7" t="str">
        <f t="shared" si="14"/>
        <v>N/A</v>
      </c>
      <c r="I87" s="8">
        <v>3.7250000000000001</v>
      </c>
      <c r="J87" s="8">
        <v>-0.26200000000000001</v>
      </c>
      <c r="K87" s="25" t="s">
        <v>734</v>
      </c>
      <c r="L87" s="85" t="str">
        <f t="shared" si="15"/>
        <v>Yes</v>
      </c>
    </row>
    <row r="88" spans="1:12" ht="25" x14ac:dyDescent="0.25">
      <c r="A88" s="142" t="s">
        <v>553</v>
      </c>
      <c r="B88" s="21" t="s">
        <v>213</v>
      </c>
      <c r="C88" s="26">
        <v>54016029</v>
      </c>
      <c r="D88" s="7" t="str">
        <f t="shared" si="12"/>
        <v>N/A</v>
      </c>
      <c r="E88" s="26">
        <v>52268953</v>
      </c>
      <c r="F88" s="7" t="str">
        <f t="shared" si="13"/>
        <v>N/A</v>
      </c>
      <c r="G88" s="26">
        <v>57253708</v>
      </c>
      <c r="H88" s="7" t="str">
        <f t="shared" si="14"/>
        <v>N/A</v>
      </c>
      <c r="I88" s="8">
        <v>-3.23</v>
      </c>
      <c r="J88" s="8">
        <v>9.5370000000000008</v>
      </c>
      <c r="K88" s="25" t="s">
        <v>734</v>
      </c>
      <c r="L88" s="85" t="str">
        <f t="shared" si="15"/>
        <v>Yes</v>
      </c>
    </row>
    <row r="89" spans="1:12" x14ac:dyDescent="0.25">
      <c r="A89" s="142" t="s">
        <v>554</v>
      </c>
      <c r="B89" s="21" t="s">
        <v>213</v>
      </c>
      <c r="C89" s="22">
        <v>68269</v>
      </c>
      <c r="D89" s="7" t="str">
        <f t="shared" si="12"/>
        <v>N/A</v>
      </c>
      <c r="E89" s="22">
        <v>62432</v>
      </c>
      <c r="F89" s="7" t="str">
        <f t="shared" si="13"/>
        <v>N/A</v>
      </c>
      <c r="G89" s="22">
        <v>43939</v>
      </c>
      <c r="H89" s="7" t="str">
        <f t="shared" si="14"/>
        <v>N/A</v>
      </c>
      <c r="I89" s="8">
        <v>-8.5500000000000007</v>
      </c>
      <c r="J89" s="8">
        <v>-29.6</v>
      </c>
      <c r="K89" s="25" t="s">
        <v>734</v>
      </c>
      <c r="L89" s="85" t="str">
        <f t="shared" si="15"/>
        <v>Yes</v>
      </c>
    </row>
    <row r="90" spans="1:12" x14ac:dyDescent="0.25">
      <c r="A90" s="142" t="s">
        <v>1296</v>
      </c>
      <c r="B90" s="21" t="s">
        <v>213</v>
      </c>
      <c r="C90" s="26">
        <v>791.22338104000005</v>
      </c>
      <c r="D90" s="7" t="str">
        <f t="shared" si="12"/>
        <v>N/A</v>
      </c>
      <c r="E90" s="26">
        <v>837.21413698000003</v>
      </c>
      <c r="F90" s="7" t="str">
        <f t="shared" si="13"/>
        <v>N/A</v>
      </c>
      <c r="G90" s="26">
        <v>1303.0271058000001</v>
      </c>
      <c r="H90" s="7" t="str">
        <f t="shared" si="14"/>
        <v>N/A</v>
      </c>
      <c r="I90" s="8">
        <v>5.8129999999999997</v>
      </c>
      <c r="J90" s="8">
        <v>55.64</v>
      </c>
      <c r="K90" s="25" t="s">
        <v>734</v>
      </c>
      <c r="L90" s="85" t="str">
        <f t="shared" si="15"/>
        <v>No</v>
      </c>
    </row>
    <row r="91" spans="1:12" x14ac:dyDescent="0.25">
      <c r="A91" s="142" t="s">
        <v>555</v>
      </c>
      <c r="B91" s="21" t="s">
        <v>213</v>
      </c>
      <c r="C91" s="26">
        <v>1751676</v>
      </c>
      <c r="D91" s="7" t="str">
        <f t="shared" si="12"/>
        <v>N/A</v>
      </c>
      <c r="E91" s="26">
        <v>2924131</v>
      </c>
      <c r="F91" s="7" t="str">
        <f t="shared" si="13"/>
        <v>N/A</v>
      </c>
      <c r="G91" s="26">
        <v>1072271</v>
      </c>
      <c r="H91" s="7" t="str">
        <f t="shared" si="14"/>
        <v>N/A</v>
      </c>
      <c r="I91" s="8">
        <v>66.930000000000007</v>
      </c>
      <c r="J91" s="8">
        <v>-63.3</v>
      </c>
      <c r="K91" s="25" t="s">
        <v>734</v>
      </c>
      <c r="L91" s="85" t="str">
        <f t="shared" si="15"/>
        <v>No</v>
      </c>
    </row>
    <row r="92" spans="1:12" x14ac:dyDescent="0.25">
      <c r="A92" s="142" t="s">
        <v>556</v>
      </c>
      <c r="B92" s="21" t="s">
        <v>213</v>
      </c>
      <c r="C92" s="22">
        <v>11781</v>
      </c>
      <c r="D92" s="7" t="str">
        <f t="shared" si="12"/>
        <v>N/A</v>
      </c>
      <c r="E92" s="22">
        <v>23459</v>
      </c>
      <c r="F92" s="7" t="str">
        <f t="shared" si="13"/>
        <v>N/A</v>
      </c>
      <c r="G92" s="22">
        <v>6439</v>
      </c>
      <c r="H92" s="7" t="str">
        <f t="shared" si="14"/>
        <v>N/A</v>
      </c>
      <c r="I92" s="8">
        <v>99.13</v>
      </c>
      <c r="J92" s="8">
        <v>-72.599999999999994</v>
      </c>
      <c r="K92" s="25" t="s">
        <v>734</v>
      </c>
      <c r="L92" s="85" t="str">
        <f t="shared" si="15"/>
        <v>No</v>
      </c>
    </row>
    <row r="93" spans="1:12" x14ac:dyDescent="0.25">
      <c r="A93" s="142" t="s">
        <v>1297</v>
      </c>
      <c r="B93" s="21" t="s">
        <v>213</v>
      </c>
      <c r="C93" s="26">
        <v>148.68652915999999</v>
      </c>
      <c r="D93" s="7" t="str">
        <f t="shared" si="12"/>
        <v>N/A</v>
      </c>
      <c r="E93" s="26">
        <v>124.64857837</v>
      </c>
      <c r="F93" s="7" t="str">
        <f t="shared" si="13"/>
        <v>N/A</v>
      </c>
      <c r="G93" s="26">
        <v>166.52756639</v>
      </c>
      <c r="H93" s="7" t="str">
        <f t="shared" si="14"/>
        <v>N/A</v>
      </c>
      <c r="I93" s="8">
        <v>-16.2</v>
      </c>
      <c r="J93" s="8">
        <v>33.6</v>
      </c>
      <c r="K93" s="25" t="s">
        <v>734</v>
      </c>
      <c r="L93" s="85" t="str">
        <f t="shared" si="15"/>
        <v>No</v>
      </c>
    </row>
    <row r="94" spans="1:12" ht="25" x14ac:dyDescent="0.25">
      <c r="A94" s="142" t="s">
        <v>557</v>
      </c>
      <c r="B94" s="21" t="s">
        <v>213</v>
      </c>
      <c r="C94" s="26">
        <v>1297980</v>
      </c>
      <c r="D94" s="7" t="str">
        <f t="shared" si="12"/>
        <v>N/A</v>
      </c>
      <c r="E94" s="26">
        <v>1015615</v>
      </c>
      <c r="F94" s="7" t="str">
        <f t="shared" si="13"/>
        <v>N/A</v>
      </c>
      <c r="G94" s="26">
        <v>101805</v>
      </c>
      <c r="H94" s="7" t="str">
        <f t="shared" si="14"/>
        <v>N/A</v>
      </c>
      <c r="I94" s="8">
        <v>-21.8</v>
      </c>
      <c r="J94" s="8">
        <v>-90</v>
      </c>
      <c r="K94" s="25" t="s">
        <v>734</v>
      </c>
      <c r="L94" s="85" t="str">
        <f t="shared" si="15"/>
        <v>No</v>
      </c>
    </row>
    <row r="95" spans="1:12" x14ac:dyDescent="0.25">
      <c r="A95" s="142" t="s">
        <v>558</v>
      </c>
      <c r="B95" s="21" t="s">
        <v>213</v>
      </c>
      <c r="C95" s="22">
        <v>8314</v>
      </c>
      <c r="D95" s="7" t="str">
        <f t="shared" si="12"/>
        <v>N/A</v>
      </c>
      <c r="E95" s="22">
        <v>6436</v>
      </c>
      <c r="F95" s="7" t="str">
        <f t="shared" si="13"/>
        <v>N/A</v>
      </c>
      <c r="G95" s="22">
        <v>1075</v>
      </c>
      <c r="H95" s="7" t="str">
        <f t="shared" si="14"/>
        <v>N/A</v>
      </c>
      <c r="I95" s="8">
        <v>-22.6</v>
      </c>
      <c r="J95" s="8">
        <v>-83.3</v>
      </c>
      <c r="K95" s="25" t="s">
        <v>734</v>
      </c>
      <c r="L95" s="85" t="str">
        <f t="shared" si="15"/>
        <v>No</v>
      </c>
    </row>
    <row r="96" spans="1:12" ht="25" x14ac:dyDescent="0.25">
      <c r="A96" s="142" t="s">
        <v>1298</v>
      </c>
      <c r="B96" s="21" t="s">
        <v>213</v>
      </c>
      <c r="C96" s="26">
        <v>156.11979793</v>
      </c>
      <c r="D96" s="7" t="str">
        <f t="shared" si="12"/>
        <v>N/A</v>
      </c>
      <c r="E96" s="26">
        <v>157.80220634</v>
      </c>
      <c r="F96" s="7" t="str">
        <f t="shared" si="13"/>
        <v>N/A</v>
      </c>
      <c r="G96" s="26">
        <v>94.702325580999997</v>
      </c>
      <c r="H96" s="7" t="str">
        <f t="shared" si="14"/>
        <v>N/A</v>
      </c>
      <c r="I96" s="8">
        <v>1.0780000000000001</v>
      </c>
      <c r="J96" s="8">
        <v>-40</v>
      </c>
      <c r="K96" s="25" t="s">
        <v>734</v>
      </c>
      <c r="L96" s="85" t="str">
        <f t="shared" si="15"/>
        <v>No</v>
      </c>
    </row>
    <row r="97" spans="1:12" ht="25" x14ac:dyDescent="0.25">
      <c r="A97" s="142" t="s">
        <v>559</v>
      </c>
      <c r="B97" s="21" t="s">
        <v>213</v>
      </c>
      <c r="C97" s="26">
        <v>36999091</v>
      </c>
      <c r="D97" s="7" t="str">
        <f t="shared" si="12"/>
        <v>N/A</v>
      </c>
      <c r="E97" s="26">
        <v>34671633</v>
      </c>
      <c r="F97" s="7" t="str">
        <f t="shared" si="13"/>
        <v>N/A</v>
      </c>
      <c r="G97" s="26">
        <v>2675476</v>
      </c>
      <c r="H97" s="7" t="str">
        <f t="shared" si="14"/>
        <v>N/A</v>
      </c>
      <c r="I97" s="8">
        <v>-6.29</v>
      </c>
      <c r="J97" s="8">
        <v>-92.3</v>
      </c>
      <c r="K97" s="25" t="s">
        <v>734</v>
      </c>
      <c r="L97" s="85" t="str">
        <f t="shared" si="15"/>
        <v>No</v>
      </c>
    </row>
    <row r="98" spans="1:12" x14ac:dyDescent="0.25">
      <c r="A98" s="142" t="s">
        <v>560</v>
      </c>
      <c r="B98" s="21" t="s">
        <v>213</v>
      </c>
      <c r="C98" s="22">
        <v>27559</v>
      </c>
      <c r="D98" s="7" t="str">
        <f t="shared" si="12"/>
        <v>N/A</v>
      </c>
      <c r="E98" s="22">
        <v>23257</v>
      </c>
      <c r="F98" s="7" t="str">
        <f t="shared" si="13"/>
        <v>N/A</v>
      </c>
      <c r="G98" s="22">
        <v>2651</v>
      </c>
      <c r="H98" s="7" t="str">
        <f t="shared" si="14"/>
        <v>N/A</v>
      </c>
      <c r="I98" s="8">
        <v>-15.6</v>
      </c>
      <c r="J98" s="8">
        <v>-88.6</v>
      </c>
      <c r="K98" s="25" t="s">
        <v>734</v>
      </c>
      <c r="L98" s="85" t="str">
        <f t="shared" si="15"/>
        <v>No</v>
      </c>
    </row>
    <row r="99" spans="1:12" x14ac:dyDescent="0.25">
      <c r="A99" s="142" t="s">
        <v>1299</v>
      </c>
      <c r="B99" s="21" t="s">
        <v>213</v>
      </c>
      <c r="C99" s="26">
        <v>1342.5411299</v>
      </c>
      <c r="D99" s="7" t="str">
        <f t="shared" si="12"/>
        <v>N/A</v>
      </c>
      <c r="E99" s="26">
        <v>1490.8041880000001</v>
      </c>
      <c r="F99" s="7" t="str">
        <f t="shared" si="13"/>
        <v>N/A</v>
      </c>
      <c r="G99" s="26">
        <v>1009.2327424</v>
      </c>
      <c r="H99" s="7" t="str">
        <f t="shared" si="14"/>
        <v>N/A</v>
      </c>
      <c r="I99" s="8">
        <v>11.04</v>
      </c>
      <c r="J99" s="8">
        <v>-32.299999999999997</v>
      </c>
      <c r="K99" s="25" t="s">
        <v>734</v>
      </c>
      <c r="L99" s="85" t="str">
        <f t="shared" si="15"/>
        <v>No</v>
      </c>
    </row>
    <row r="100" spans="1:12" x14ac:dyDescent="0.25">
      <c r="A100" s="142" t="s">
        <v>561</v>
      </c>
      <c r="B100" s="21" t="s">
        <v>213</v>
      </c>
      <c r="C100" s="26">
        <v>8476329</v>
      </c>
      <c r="D100" s="7" t="str">
        <f t="shared" si="12"/>
        <v>N/A</v>
      </c>
      <c r="E100" s="26">
        <v>9877135</v>
      </c>
      <c r="F100" s="7" t="str">
        <f t="shared" si="13"/>
        <v>N/A</v>
      </c>
      <c r="G100" s="26">
        <v>16987625</v>
      </c>
      <c r="H100" s="7" t="str">
        <f t="shared" si="14"/>
        <v>N/A</v>
      </c>
      <c r="I100" s="8">
        <v>16.53</v>
      </c>
      <c r="J100" s="8">
        <v>71.989999999999995</v>
      </c>
      <c r="K100" s="25" t="s">
        <v>734</v>
      </c>
      <c r="L100" s="85" t="str">
        <f t="shared" si="15"/>
        <v>No</v>
      </c>
    </row>
    <row r="101" spans="1:12" x14ac:dyDescent="0.25">
      <c r="A101" s="142" t="s">
        <v>562</v>
      </c>
      <c r="B101" s="21" t="s">
        <v>213</v>
      </c>
      <c r="C101" s="22">
        <v>13775</v>
      </c>
      <c r="D101" s="7" t="str">
        <f t="shared" si="12"/>
        <v>N/A</v>
      </c>
      <c r="E101" s="22">
        <v>15060</v>
      </c>
      <c r="F101" s="7" t="str">
        <f t="shared" si="13"/>
        <v>N/A</v>
      </c>
      <c r="G101" s="22">
        <v>9699</v>
      </c>
      <c r="H101" s="7" t="str">
        <f t="shared" si="14"/>
        <v>N/A</v>
      </c>
      <c r="I101" s="8">
        <v>9.3279999999999994</v>
      </c>
      <c r="J101" s="8">
        <v>-35.6</v>
      </c>
      <c r="K101" s="25" t="s">
        <v>734</v>
      </c>
      <c r="L101" s="85" t="str">
        <f t="shared" si="15"/>
        <v>No</v>
      </c>
    </row>
    <row r="102" spans="1:12" x14ac:dyDescent="0.25">
      <c r="A102" s="142" t="s">
        <v>1300</v>
      </c>
      <c r="B102" s="21" t="s">
        <v>213</v>
      </c>
      <c r="C102" s="26">
        <v>615.34148819999996</v>
      </c>
      <c r="D102" s="7" t="str">
        <f t="shared" si="12"/>
        <v>N/A</v>
      </c>
      <c r="E102" s="26">
        <v>655.85225763999995</v>
      </c>
      <c r="F102" s="7" t="str">
        <f t="shared" si="13"/>
        <v>N/A</v>
      </c>
      <c r="G102" s="26">
        <v>1751.4821116000001</v>
      </c>
      <c r="H102" s="7" t="str">
        <f t="shared" si="14"/>
        <v>N/A</v>
      </c>
      <c r="I102" s="8">
        <v>6.5830000000000002</v>
      </c>
      <c r="J102" s="8">
        <v>167.1</v>
      </c>
      <c r="K102" s="25" t="s">
        <v>734</v>
      </c>
      <c r="L102" s="85" t="str">
        <f t="shared" si="15"/>
        <v>No</v>
      </c>
    </row>
    <row r="103" spans="1:12" ht="25" x14ac:dyDescent="0.25">
      <c r="A103" s="142" t="s">
        <v>563</v>
      </c>
      <c r="B103" s="21" t="s">
        <v>213</v>
      </c>
      <c r="C103" s="26">
        <v>4391328</v>
      </c>
      <c r="D103" s="7" t="str">
        <f t="shared" si="12"/>
        <v>N/A</v>
      </c>
      <c r="E103" s="26">
        <v>3789888</v>
      </c>
      <c r="F103" s="7" t="str">
        <f t="shared" si="13"/>
        <v>N/A</v>
      </c>
      <c r="G103" s="26">
        <v>148340</v>
      </c>
      <c r="H103" s="7" t="str">
        <f t="shared" si="14"/>
        <v>N/A</v>
      </c>
      <c r="I103" s="8">
        <v>-13.7</v>
      </c>
      <c r="J103" s="8">
        <v>-96.1</v>
      </c>
      <c r="K103" s="25" t="s">
        <v>734</v>
      </c>
      <c r="L103" s="85" t="str">
        <f t="shared" si="15"/>
        <v>No</v>
      </c>
    </row>
    <row r="104" spans="1:12" x14ac:dyDescent="0.25">
      <c r="A104" s="142" t="s">
        <v>564</v>
      </c>
      <c r="B104" s="21" t="s">
        <v>213</v>
      </c>
      <c r="C104" s="22">
        <v>1916</v>
      </c>
      <c r="D104" s="7" t="str">
        <f t="shared" si="12"/>
        <v>N/A</v>
      </c>
      <c r="E104" s="22">
        <v>1694</v>
      </c>
      <c r="F104" s="7" t="str">
        <f t="shared" si="13"/>
        <v>N/A</v>
      </c>
      <c r="G104" s="22">
        <v>141</v>
      </c>
      <c r="H104" s="7" t="str">
        <f t="shared" si="14"/>
        <v>N/A</v>
      </c>
      <c r="I104" s="8">
        <v>-11.6</v>
      </c>
      <c r="J104" s="8">
        <v>-91.7</v>
      </c>
      <c r="K104" s="25" t="s">
        <v>734</v>
      </c>
      <c r="L104" s="85" t="str">
        <f t="shared" si="15"/>
        <v>No</v>
      </c>
    </row>
    <row r="105" spans="1:12" x14ac:dyDescent="0.25">
      <c r="A105" s="142" t="s">
        <v>1301</v>
      </c>
      <c r="B105" s="21" t="s">
        <v>213</v>
      </c>
      <c r="C105" s="26">
        <v>2291.9248434000001</v>
      </c>
      <c r="D105" s="7" t="str">
        <f t="shared" si="12"/>
        <v>N/A</v>
      </c>
      <c r="E105" s="26">
        <v>2237.2420307000002</v>
      </c>
      <c r="F105" s="7" t="str">
        <f t="shared" si="13"/>
        <v>N/A</v>
      </c>
      <c r="G105" s="26">
        <v>1052.0567375999999</v>
      </c>
      <c r="H105" s="7" t="str">
        <f t="shared" si="14"/>
        <v>N/A</v>
      </c>
      <c r="I105" s="8">
        <v>-2.39</v>
      </c>
      <c r="J105" s="8">
        <v>-53</v>
      </c>
      <c r="K105" s="25" t="s">
        <v>734</v>
      </c>
      <c r="L105" s="85" t="str">
        <f t="shared" si="15"/>
        <v>No</v>
      </c>
    </row>
    <row r="106" spans="1:12" x14ac:dyDescent="0.25">
      <c r="A106" s="142" t="s">
        <v>565</v>
      </c>
      <c r="B106" s="21" t="s">
        <v>213</v>
      </c>
      <c r="C106" s="26">
        <v>25074456</v>
      </c>
      <c r="D106" s="7" t="str">
        <f t="shared" si="12"/>
        <v>N/A</v>
      </c>
      <c r="E106" s="26">
        <v>22083706</v>
      </c>
      <c r="F106" s="7" t="str">
        <f t="shared" si="13"/>
        <v>N/A</v>
      </c>
      <c r="G106" s="26">
        <v>8215581</v>
      </c>
      <c r="H106" s="7" t="str">
        <f t="shared" si="14"/>
        <v>N/A</v>
      </c>
      <c r="I106" s="8">
        <v>-11.9</v>
      </c>
      <c r="J106" s="8">
        <v>-62.8</v>
      </c>
      <c r="K106" s="25" t="s">
        <v>734</v>
      </c>
      <c r="L106" s="85" t="str">
        <f t="shared" si="15"/>
        <v>No</v>
      </c>
    </row>
    <row r="107" spans="1:12" x14ac:dyDescent="0.25">
      <c r="A107" s="142" t="s">
        <v>566</v>
      </c>
      <c r="B107" s="21" t="s">
        <v>213</v>
      </c>
      <c r="C107" s="22">
        <v>51583</v>
      </c>
      <c r="D107" s="7" t="str">
        <f t="shared" si="12"/>
        <v>N/A</v>
      </c>
      <c r="E107" s="22">
        <v>45723</v>
      </c>
      <c r="F107" s="7" t="str">
        <f t="shared" si="13"/>
        <v>N/A</v>
      </c>
      <c r="G107" s="22">
        <v>28442</v>
      </c>
      <c r="H107" s="7" t="str">
        <f t="shared" si="14"/>
        <v>N/A</v>
      </c>
      <c r="I107" s="8">
        <v>-11.4</v>
      </c>
      <c r="J107" s="8">
        <v>-37.799999999999997</v>
      </c>
      <c r="K107" s="25" t="s">
        <v>734</v>
      </c>
      <c r="L107" s="85" t="str">
        <f t="shared" si="15"/>
        <v>No</v>
      </c>
    </row>
    <row r="108" spans="1:12" x14ac:dyDescent="0.25">
      <c r="A108" s="142" t="s">
        <v>1302</v>
      </c>
      <c r="B108" s="21" t="s">
        <v>213</v>
      </c>
      <c r="C108" s="26">
        <v>486.09921873000002</v>
      </c>
      <c r="D108" s="7" t="str">
        <f t="shared" si="12"/>
        <v>N/A</v>
      </c>
      <c r="E108" s="26">
        <v>482.98899897000001</v>
      </c>
      <c r="F108" s="7" t="str">
        <f t="shared" si="13"/>
        <v>N/A</v>
      </c>
      <c r="G108" s="26">
        <v>288.85384291000003</v>
      </c>
      <c r="H108" s="7" t="str">
        <f t="shared" si="14"/>
        <v>N/A</v>
      </c>
      <c r="I108" s="8">
        <v>-0.64</v>
      </c>
      <c r="J108" s="8">
        <v>-40.200000000000003</v>
      </c>
      <c r="K108" s="25" t="s">
        <v>734</v>
      </c>
      <c r="L108" s="85" t="str">
        <f t="shared" si="15"/>
        <v>No</v>
      </c>
    </row>
    <row r="109" spans="1:12" x14ac:dyDescent="0.25">
      <c r="A109" s="142" t="s">
        <v>567</v>
      </c>
      <c r="B109" s="21" t="s">
        <v>213</v>
      </c>
      <c r="C109" s="26">
        <v>97697850</v>
      </c>
      <c r="D109" s="7" t="str">
        <f t="shared" si="12"/>
        <v>N/A</v>
      </c>
      <c r="E109" s="26">
        <v>89765713</v>
      </c>
      <c r="F109" s="7" t="str">
        <f t="shared" si="13"/>
        <v>N/A</v>
      </c>
      <c r="G109" s="26">
        <v>64358476</v>
      </c>
      <c r="H109" s="7" t="str">
        <f t="shared" si="14"/>
        <v>N/A</v>
      </c>
      <c r="I109" s="8">
        <v>-8.1199999999999992</v>
      </c>
      <c r="J109" s="8">
        <v>-28.3</v>
      </c>
      <c r="K109" s="25" t="s">
        <v>734</v>
      </c>
      <c r="L109" s="85" t="str">
        <f t="shared" si="15"/>
        <v>Yes</v>
      </c>
    </row>
    <row r="110" spans="1:12" x14ac:dyDescent="0.25">
      <c r="A110" s="142" t="s">
        <v>568</v>
      </c>
      <c r="B110" s="21" t="s">
        <v>213</v>
      </c>
      <c r="C110" s="22">
        <v>59680</v>
      </c>
      <c r="D110" s="7" t="str">
        <f t="shared" si="12"/>
        <v>N/A</v>
      </c>
      <c r="E110" s="22">
        <v>52754</v>
      </c>
      <c r="F110" s="7" t="str">
        <f t="shared" si="13"/>
        <v>N/A</v>
      </c>
      <c r="G110" s="22">
        <v>33009</v>
      </c>
      <c r="H110" s="7" t="str">
        <f t="shared" si="14"/>
        <v>N/A</v>
      </c>
      <c r="I110" s="8">
        <v>-11.6</v>
      </c>
      <c r="J110" s="8">
        <v>-37.4</v>
      </c>
      <c r="K110" s="25" t="s">
        <v>734</v>
      </c>
      <c r="L110" s="85" t="str">
        <f t="shared" si="15"/>
        <v>No</v>
      </c>
    </row>
    <row r="111" spans="1:12" x14ac:dyDescent="0.25">
      <c r="A111" s="142" t="s">
        <v>1303</v>
      </c>
      <c r="B111" s="21" t="s">
        <v>213</v>
      </c>
      <c r="C111" s="26">
        <v>1637.0283176999999</v>
      </c>
      <c r="D111" s="7" t="str">
        <f t="shared" si="12"/>
        <v>N/A</v>
      </c>
      <c r="E111" s="26">
        <v>1701.5906471999999</v>
      </c>
      <c r="F111" s="7" t="str">
        <f t="shared" si="13"/>
        <v>N/A</v>
      </c>
      <c r="G111" s="26">
        <v>1949.7251053</v>
      </c>
      <c r="H111" s="7" t="str">
        <f t="shared" si="14"/>
        <v>N/A</v>
      </c>
      <c r="I111" s="8">
        <v>3.944</v>
      </c>
      <c r="J111" s="8">
        <v>14.58</v>
      </c>
      <c r="K111" s="25" t="s">
        <v>734</v>
      </c>
      <c r="L111" s="85" t="str">
        <f t="shared" si="15"/>
        <v>Yes</v>
      </c>
    </row>
    <row r="112" spans="1:12" ht="25" x14ac:dyDescent="0.25">
      <c r="A112" s="142" t="s">
        <v>569</v>
      </c>
      <c r="B112" s="21" t="s">
        <v>213</v>
      </c>
      <c r="C112" s="26">
        <v>262464132</v>
      </c>
      <c r="D112" s="7" t="str">
        <f t="shared" si="12"/>
        <v>N/A</v>
      </c>
      <c r="E112" s="26">
        <v>256994189</v>
      </c>
      <c r="F112" s="7" t="str">
        <f t="shared" si="13"/>
        <v>N/A</v>
      </c>
      <c r="G112" s="26">
        <v>159530321</v>
      </c>
      <c r="H112" s="7" t="str">
        <f t="shared" si="14"/>
        <v>N/A</v>
      </c>
      <c r="I112" s="8">
        <v>-2.08</v>
      </c>
      <c r="J112" s="8">
        <v>-37.9</v>
      </c>
      <c r="K112" s="25" t="s">
        <v>734</v>
      </c>
      <c r="L112" s="85" t="str">
        <f t="shared" si="15"/>
        <v>No</v>
      </c>
    </row>
    <row r="113" spans="1:12" x14ac:dyDescent="0.25">
      <c r="A113" s="142" t="s">
        <v>570</v>
      </c>
      <c r="B113" s="21" t="s">
        <v>213</v>
      </c>
      <c r="C113" s="22">
        <v>13861</v>
      </c>
      <c r="D113" s="7" t="str">
        <f t="shared" si="12"/>
        <v>N/A</v>
      </c>
      <c r="E113" s="22">
        <v>13968</v>
      </c>
      <c r="F113" s="7" t="str">
        <f t="shared" si="13"/>
        <v>N/A</v>
      </c>
      <c r="G113" s="22">
        <v>7505</v>
      </c>
      <c r="H113" s="7" t="str">
        <f t="shared" si="14"/>
        <v>N/A</v>
      </c>
      <c r="I113" s="8">
        <v>0.77200000000000002</v>
      </c>
      <c r="J113" s="8">
        <v>-46.3</v>
      </c>
      <c r="K113" s="25" t="s">
        <v>734</v>
      </c>
      <c r="L113" s="85" t="str">
        <f t="shared" si="15"/>
        <v>No</v>
      </c>
    </row>
    <row r="114" spans="1:12" ht="25" x14ac:dyDescent="0.25">
      <c r="A114" s="142" t="s">
        <v>1304</v>
      </c>
      <c r="B114" s="21" t="s">
        <v>213</v>
      </c>
      <c r="C114" s="26">
        <v>18935.439867000001</v>
      </c>
      <c r="D114" s="7" t="str">
        <f t="shared" si="12"/>
        <v>N/A</v>
      </c>
      <c r="E114" s="26">
        <v>18398.782145000001</v>
      </c>
      <c r="F114" s="7" t="str">
        <f t="shared" si="13"/>
        <v>N/A</v>
      </c>
      <c r="G114" s="26">
        <v>21256.538441000001</v>
      </c>
      <c r="H114" s="7" t="str">
        <f t="shared" si="14"/>
        <v>N/A</v>
      </c>
      <c r="I114" s="8">
        <v>-2.83</v>
      </c>
      <c r="J114" s="8">
        <v>15.53</v>
      </c>
      <c r="K114" s="25" t="s">
        <v>734</v>
      </c>
      <c r="L114" s="85" t="str">
        <f t="shared" si="15"/>
        <v>Yes</v>
      </c>
    </row>
    <row r="115" spans="1:12" ht="25" x14ac:dyDescent="0.25">
      <c r="A115" s="142" t="s">
        <v>571</v>
      </c>
      <c r="B115" s="21" t="s">
        <v>213</v>
      </c>
      <c r="C115" s="26">
        <v>2036091</v>
      </c>
      <c r="D115" s="7" t="str">
        <f t="shared" si="12"/>
        <v>N/A</v>
      </c>
      <c r="E115" s="26">
        <v>2327602</v>
      </c>
      <c r="F115" s="7" t="str">
        <f t="shared" si="13"/>
        <v>N/A</v>
      </c>
      <c r="G115" s="26">
        <v>1541769</v>
      </c>
      <c r="H115" s="7" t="str">
        <f t="shared" si="14"/>
        <v>N/A</v>
      </c>
      <c r="I115" s="8">
        <v>14.32</v>
      </c>
      <c r="J115" s="8">
        <v>-33.799999999999997</v>
      </c>
      <c r="K115" s="25" t="s">
        <v>734</v>
      </c>
      <c r="L115" s="85" t="str">
        <f t="shared" si="15"/>
        <v>No</v>
      </c>
    </row>
    <row r="116" spans="1:12" x14ac:dyDescent="0.25">
      <c r="A116" s="84" t="s">
        <v>572</v>
      </c>
      <c r="B116" s="21" t="s">
        <v>213</v>
      </c>
      <c r="C116" s="22">
        <v>5656</v>
      </c>
      <c r="D116" s="7" t="str">
        <f t="shared" si="12"/>
        <v>N/A</v>
      </c>
      <c r="E116" s="22">
        <v>6115</v>
      </c>
      <c r="F116" s="7" t="str">
        <f t="shared" si="13"/>
        <v>N/A</v>
      </c>
      <c r="G116" s="22">
        <v>4172</v>
      </c>
      <c r="H116" s="7" t="str">
        <f t="shared" si="14"/>
        <v>N/A</v>
      </c>
      <c r="I116" s="8">
        <v>8.1150000000000002</v>
      </c>
      <c r="J116" s="8">
        <v>-31.8</v>
      </c>
      <c r="K116" s="25" t="s">
        <v>734</v>
      </c>
      <c r="L116" s="85" t="str">
        <f t="shared" si="15"/>
        <v>No</v>
      </c>
    </row>
    <row r="117" spans="1:12" ht="25" x14ac:dyDescent="0.25">
      <c r="A117" s="84" t="s">
        <v>1305</v>
      </c>
      <c r="B117" s="21" t="s">
        <v>213</v>
      </c>
      <c r="C117" s="26">
        <v>359.98780056999999</v>
      </c>
      <c r="D117" s="7" t="str">
        <f t="shared" si="12"/>
        <v>N/A</v>
      </c>
      <c r="E117" s="26">
        <v>380.63810303000002</v>
      </c>
      <c r="F117" s="7" t="str">
        <f t="shared" si="13"/>
        <v>N/A</v>
      </c>
      <c r="G117" s="26">
        <v>369.55153403999998</v>
      </c>
      <c r="H117" s="7" t="str">
        <f t="shared" si="14"/>
        <v>N/A</v>
      </c>
      <c r="I117" s="8">
        <v>5.7359999999999998</v>
      </c>
      <c r="J117" s="8">
        <v>-2.91</v>
      </c>
      <c r="K117" s="25" t="s">
        <v>734</v>
      </c>
      <c r="L117" s="85" t="str">
        <f t="shared" si="15"/>
        <v>Yes</v>
      </c>
    </row>
    <row r="118" spans="1:12" ht="25" x14ac:dyDescent="0.25">
      <c r="A118" s="116" t="s">
        <v>573</v>
      </c>
      <c r="B118" s="21" t="s">
        <v>213</v>
      </c>
      <c r="C118" s="26">
        <v>37818819</v>
      </c>
      <c r="D118" s="7" t="str">
        <f t="shared" si="12"/>
        <v>N/A</v>
      </c>
      <c r="E118" s="26">
        <v>39669504</v>
      </c>
      <c r="F118" s="7" t="str">
        <f t="shared" si="13"/>
        <v>N/A</v>
      </c>
      <c r="G118" s="26">
        <v>4563045</v>
      </c>
      <c r="H118" s="7" t="str">
        <f t="shared" si="14"/>
        <v>N/A</v>
      </c>
      <c r="I118" s="8">
        <v>4.8940000000000001</v>
      </c>
      <c r="J118" s="8">
        <v>-88.5</v>
      </c>
      <c r="K118" s="25" t="s">
        <v>734</v>
      </c>
      <c r="L118" s="85" t="str">
        <f t="shared" si="15"/>
        <v>No</v>
      </c>
    </row>
    <row r="119" spans="1:12" x14ac:dyDescent="0.25">
      <c r="A119" s="116" t="s">
        <v>574</v>
      </c>
      <c r="B119" s="21" t="s">
        <v>213</v>
      </c>
      <c r="C119" s="22">
        <v>2263</v>
      </c>
      <c r="D119" s="7" t="str">
        <f t="shared" si="12"/>
        <v>N/A</v>
      </c>
      <c r="E119" s="22">
        <v>2323</v>
      </c>
      <c r="F119" s="7" t="str">
        <f t="shared" si="13"/>
        <v>N/A</v>
      </c>
      <c r="G119" s="22">
        <v>990</v>
      </c>
      <c r="H119" s="7" t="str">
        <f t="shared" si="14"/>
        <v>N/A</v>
      </c>
      <c r="I119" s="8">
        <v>2.6509999999999998</v>
      </c>
      <c r="J119" s="8">
        <v>-57.4</v>
      </c>
      <c r="K119" s="25" t="s">
        <v>734</v>
      </c>
      <c r="L119" s="85" t="str">
        <f t="shared" si="15"/>
        <v>No</v>
      </c>
    </row>
    <row r="120" spans="1:12" ht="25" x14ac:dyDescent="0.25">
      <c r="A120" s="116" t="s">
        <v>1306</v>
      </c>
      <c r="B120" s="21" t="s">
        <v>213</v>
      </c>
      <c r="C120" s="26">
        <v>16711.806894000001</v>
      </c>
      <c r="D120" s="7" t="str">
        <f t="shared" si="12"/>
        <v>N/A</v>
      </c>
      <c r="E120" s="26">
        <v>17076.842014999998</v>
      </c>
      <c r="F120" s="7" t="str">
        <f t="shared" si="13"/>
        <v>N/A</v>
      </c>
      <c r="G120" s="26">
        <v>4609.1363635999996</v>
      </c>
      <c r="H120" s="7" t="str">
        <f t="shared" si="14"/>
        <v>N/A</v>
      </c>
      <c r="I120" s="8">
        <v>2.1840000000000002</v>
      </c>
      <c r="J120" s="8">
        <v>-73</v>
      </c>
      <c r="K120" s="25" t="s">
        <v>734</v>
      </c>
      <c r="L120" s="85" t="str">
        <f t="shared" si="15"/>
        <v>No</v>
      </c>
    </row>
    <row r="121" spans="1:12" ht="25" x14ac:dyDescent="0.25">
      <c r="A121" s="116" t="s">
        <v>575</v>
      </c>
      <c r="B121" s="21" t="s">
        <v>213</v>
      </c>
      <c r="C121" s="26">
        <v>2903467</v>
      </c>
      <c r="D121" s="7" t="str">
        <f t="shared" si="12"/>
        <v>N/A</v>
      </c>
      <c r="E121" s="26">
        <v>3234891</v>
      </c>
      <c r="F121" s="7" t="str">
        <f t="shared" si="13"/>
        <v>N/A</v>
      </c>
      <c r="G121" s="26">
        <v>916773</v>
      </c>
      <c r="H121" s="7" t="str">
        <f t="shared" si="14"/>
        <v>N/A</v>
      </c>
      <c r="I121" s="8">
        <v>11.41</v>
      </c>
      <c r="J121" s="8">
        <v>-71.7</v>
      </c>
      <c r="K121" s="25" t="s">
        <v>734</v>
      </c>
      <c r="L121" s="85" t="str">
        <f t="shared" si="15"/>
        <v>No</v>
      </c>
    </row>
    <row r="122" spans="1:12" x14ac:dyDescent="0.25">
      <c r="A122" s="116" t="s">
        <v>576</v>
      </c>
      <c r="B122" s="21" t="s">
        <v>213</v>
      </c>
      <c r="C122" s="22">
        <v>5648</v>
      </c>
      <c r="D122" s="7" t="str">
        <f t="shared" si="12"/>
        <v>N/A</v>
      </c>
      <c r="E122" s="22">
        <v>6505</v>
      </c>
      <c r="F122" s="7" t="str">
        <f t="shared" si="13"/>
        <v>N/A</v>
      </c>
      <c r="G122" s="22">
        <v>3329</v>
      </c>
      <c r="H122" s="7" t="str">
        <f t="shared" si="14"/>
        <v>N/A</v>
      </c>
      <c r="I122" s="8">
        <v>15.17</v>
      </c>
      <c r="J122" s="8">
        <v>-48.8</v>
      </c>
      <c r="K122" s="25" t="s">
        <v>734</v>
      </c>
      <c r="L122" s="85" t="str">
        <f t="shared" si="15"/>
        <v>No</v>
      </c>
    </row>
    <row r="123" spans="1:12" ht="25" x14ac:dyDescent="0.25">
      <c r="A123" s="116" t="s">
        <v>1307</v>
      </c>
      <c r="B123" s="21" t="s">
        <v>213</v>
      </c>
      <c r="C123" s="26">
        <v>514.06993625999996</v>
      </c>
      <c r="D123" s="7" t="str">
        <f t="shared" si="12"/>
        <v>N/A</v>
      </c>
      <c r="E123" s="26">
        <v>497.29300538000001</v>
      </c>
      <c r="F123" s="7" t="str">
        <f t="shared" si="13"/>
        <v>N/A</v>
      </c>
      <c r="G123" s="26">
        <v>275.38990688000001</v>
      </c>
      <c r="H123" s="7" t="str">
        <f t="shared" si="14"/>
        <v>N/A</v>
      </c>
      <c r="I123" s="8">
        <v>-3.26</v>
      </c>
      <c r="J123" s="8">
        <v>-44.6</v>
      </c>
      <c r="K123" s="25" t="s">
        <v>734</v>
      </c>
      <c r="L123" s="85" t="str">
        <f t="shared" si="15"/>
        <v>No</v>
      </c>
    </row>
    <row r="124" spans="1:12" ht="25" x14ac:dyDescent="0.25">
      <c r="A124" s="116" t="s">
        <v>577</v>
      </c>
      <c r="B124" s="21" t="s">
        <v>213</v>
      </c>
      <c r="C124" s="26">
        <v>5589308</v>
      </c>
      <c r="D124" s="7" t="str">
        <f t="shared" si="12"/>
        <v>N/A</v>
      </c>
      <c r="E124" s="26">
        <v>7707889</v>
      </c>
      <c r="F124" s="7" t="str">
        <f t="shared" si="13"/>
        <v>N/A</v>
      </c>
      <c r="G124" s="26">
        <v>34606730</v>
      </c>
      <c r="H124" s="7" t="str">
        <f t="shared" si="14"/>
        <v>N/A</v>
      </c>
      <c r="I124" s="8">
        <v>37.9</v>
      </c>
      <c r="J124" s="8">
        <v>349</v>
      </c>
      <c r="K124" s="25" t="s">
        <v>734</v>
      </c>
      <c r="L124" s="85" t="str">
        <f t="shared" si="15"/>
        <v>No</v>
      </c>
    </row>
    <row r="125" spans="1:12" x14ac:dyDescent="0.25">
      <c r="A125" s="108" t="s">
        <v>578</v>
      </c>
      <c r="B125" s="21" t="s">
        <v>213</v>
      </c>
      <c r="C125" s="22">
        <v>2502</v>
      </c>
      <c r="D125" s="7" t="str">
        <f t="shared" si="12"/>
        <v>N/A</v>
      </c>
      <c r="E125" s="22">
        <v>8193</v>
      </c>
      <c r="F125" s="7" t="str">
        <f t="shared" si="13"/>
        <v>N/A</v>
      </c>
      <c r="G125" s="22">
        <v>32757</v>
      </c>
      <c r="H125" s="7" t="str">
        <f t="shared" si="14"/>
        <v>N/A</v>
      </c>
      <c r="I125" s="8">
        <v>227.5</v>
      </c>
      <c r="J125" s="8">
        <v>299.8</v>
      </c>
      <c r="K125" s="25" t="s">
        <v>734</v>
      </c>
      <c r="L125" s="85" t="str">
        <f t="shared" si="15"/>
        <v>No</v>
      </c>
    </row>
    <row r="126" spans="1:12" ht="25" x14ac:dyDescent="0.25">
      <c r="A126" s="108" t="s">
        <v>1308</v>
      </c>
      <c r="B126" s="21" t="s">
        <v>213</v>
      </c>
      <c r="C126" s="26">
        <v>2233.9360511999998</v>
      </c>
      <c r="D126" s="7" t="str">
        <f t="shared" si="12"/>
        <v>N/A</v>
      </c>
      <c r="E126" s="26">
        <v>940.78957647000004</v>
      </c>
      <c r="F126" s="7" t="str">
        <f t="shared" si="13"/>
        <v>N/A</v>
      </c>
      <c r="G126" s="26">
        <v>1056.4682358</v>
      </c>
      <c r="H126" s="7" t="str">
        <f t="shared" si="14"/>
        <v>N/A</v>
      </c>
      <c r="I126" s="8">
        <v>-57.9</v>
      </c>
      <c r="J126" s="8">
        <v>12.3</v>
      </c>
      <c r="K126" s="25" t="s">
        <v>734</v>
      </c>
      <c r="L126" s="85" t="str">
        <f t="shared" si="15"/>
        <v>Yes</v>
      </c>
    </row>
    <row r="127" spans="1:12" ht="25" x14ac:dyDescent="0.25">
      <c r="A127" s="108" t="s">
        <v>579</v>
      </c>
      <c r="B127" s="21" t="s">
        <v>213</v>
      </c>
      <c r="C127" s="26">
        <v>51809</v>
      </c>
      <c r="D127" s="7" t="str">
        <f t="shared" si="12"/>
        <v>N/A</v>
      </c>
      <c r="E127" s="26">
        <v>55804</v>
      </c>
      <c r="F127" s="7" t="str">
        <f t="shared" si="13"/>
        <v>N/A</v>
      </c>
      <c r="G127" s="26">
        <v>4082</v>
      </c>
      <c r="H127" s="7" t="str">
        <f t="shared" si="14"/>
        <v>N/A</v>
      </c>
      <c r="I127" s="8">
        <v>7.7110000000000003</v>
      </c>
      <c r="J127" s="8">
        <v>-92.7</v>
      </c>
      <c r="K127" s="25" t="s">
        <v>734</v>
      </c>
      <c r="L127" s="85" t="str">
        <f t="shared" si="15"/>
        <v>No</v>
      </c>
    </row>
    <row r="128" spans="1:12" x14ac:dyDescent="0.25">
      <c r="A128" s="108" t="s">
        <v>580</v>
      </c>
      <c r="B128" s="21" t="s">
        <v>213</v>
      </c>
      <c r="C128" s="22">
        <v>506</v>
      </c>
      <c r="D128" s="7" t="str">
        <f t="shared" si="12"/>
        <v>N/A</v>
      </c>
      <c r="E128" s="22">
        <v>471</v>
      </c>
      <c r="F128" s="7" t="str">
        <f t="shared" si="13"/>
        <v>N/A</v>
      </c>
      <c r="G128" s="22">
        <v>52</v>
      </c>
      <c r="H128" s="7" t="str">
        <f t="shared" si="14"/>
        <v>N/A</v>
      </c>
      <c r="I128" s="8">
        <v>-6.92</v>
      </c>
      <c r="J128" s="8">
        <v>-89</v>
      </c>
      <c r="K128" s="25" t="s">
        <v>734</v>
      </c>
      <c r="L128" s="85" t="str">
        <f t="shared" si="15"/>
        <v>No</v>
      </c>
    </row>
    <row r="129" spans="1:12" ht="25" x14ac:dyDescent="0.25">
      <c r="A129" s="108" t="s">
        <v>1309</v>
      </c>
      <c r="B129" s="21" t="s">
        <v>213</v>
      </c>
      <c r="C129" s="26">
        <v>102.38932806</v>
      </c>
      <c r="D129" s="7" t="str">
        <f t="shared" si="12"/>
        <v>N/A</v>
      </c>
      <c r="E129" s="26">
        <v>118.47983015</v>
      </c>
      <c r="F129" s="7" t="str">
        <f t="shared" si="13"/>
        <v>N/A</v>
      </c>
      <c r="G129" s="26">
        <v>78.5</v>
      </c>
      <c r="H129" s="7" t="str">
        <f t="shared" si="14"/>
        <v>N/A</v>
      </c>
      <c r="I129" s="8">
        <v>15.72</v>
      </c>
      <c r="J129" s="8">
        <v>-33.700000000000003</v>
      </c>
      <c r="K129" s="25" t="s">
        <v>734</v>
      </c>
      <c r="L129" s="85" t="str">
        <f t="shared" si="15"/>
        <v>No</v>
      </c>
    </row>
    <row r="130" spans="1:12" x14ac:dyDescent="0.25">
      <c r="A130" s="108" t="s">
        <v>581</v>
      </c>
      <c r="B130" s="21" t="s">
        <v>213</v>
      </c>
      <c r="C130" s="26">
        <v>7556164</v>
      </c>
      <c r="D130" s="7" t="str">
        <f t="shared" si="12"/>
        <v>N/A</v>
      </c>
      <c r="E130" s="26">
        <v>6950703</v>
      </c>
      <c r="F130" s="7" t="str">
        <f t="shared" si="13"/>
        <v>N/A</v>
      </c>
      <c r="G130" s="26">
        <v>924993</v>
      </c>
      <c r="H130" s="7" t="str">
        <f t="shared" si="14"/>
        <v>N/A</v>
      </c>
      <c r="I130" s="8">
        <v>-8.01</v>
      </c>
      <c r="J130" s="8">
        <v>-86.7</v>
      </c>
      <c r="K130" s="25" t="s">
        <v>734</v>
      </c>
      <c r="L130" s="85" t="str">
        <f t="shared" si="15"/>
        <v>No</v>
      </c>
    </row>
    <row r="131" spans="1:12" x14ac:dyDescent="0.25">
      <c r="A131" s="108" t="s">
        <v>582</v>
      </c>
      <c r="B131" s="21" t="s">
        <v>213</v>
      </c>
      <c r="C131" s="22">
        <v>641</v>
      </c>
      <c r="D131" s="7" t="str">
        <f t="shared" si="12"/>
        <v>N/A</v>
      </c>
      <c r="E131" s="22">
        <v>579</v>
      </c>
      <c r="F131" s="7" t="str">
        <f t="shared" si="13"/>
        <v>N/A</v>
      </c>
      <c r="G131" s="22">
        <v>155</v>
      </c>
      <c r="H131" s="7" t="str">
        <f t="shared" si="14"/>
        <v>N/A</v>
      </c>
      <c r="I131" s="8">
        <v>-9.67</v>
      </c>
      <c r="J131" s="8">
        <v>-73.2</v>
      </c>
      <c r="K131" s="25" t="s">
        <v>734</v>
      </c>
      <c r="L131" s="85" t="str">
        <f t="shared" si="15"/>
        <v>No</v>
      </c>
    </row>
    <row r="132" spans="1:12" x14ac:dyDescent="0.25">
      <c r="A132" s="108" t="s">
        <v>1310</v>
      </c>
      <c r="B132" s="21" t="s">
        <v>213</v>
      </c>
      <c r="C132" s="26">
        <v>11788.087363000001</v>
      </c>
      <c r="D132" s="7" t="str">
        <f t="shared" si="12"/>
        <v>N/A</v>
      </c>
      <c r="E132" s="26">
        <v>12004.668394</v>
      </c>
      <c r="F132" s="7" t="str">
        <f t="shared" si="13"/>
        <v>N/A</v>
      </c>
      <c r="G132" s="26">
        <v>5967.6967741999997</v>
      </c>
      <c r="H132" s="7" t="str">
        <f t="shared" si="14"/>
        <v>N/A</v>
      </c>
      <c r="I132" s="8">
        <v>1.837</v>
      </c>
      <c r="J132" s="8">
        <v>-50.3</v>
      </c>
      <c r="K132" s="25" t="s">
        <v>734</v>
      </c>
      <c r="L132" s="85" t="str">
        <f t="shared" si="15"/>
        <v>No</v>
      </c>
    </row>
    <row r="133" spans="1:12" ht="25" x14ac:dyDescent="0.25">
      <c r="A133" s="108" t="s">
        <v>583</v>
      </c>
      <c r="B133" s="21" t="s">
        <v>213</v>
      </c>
      <c r="C133" s="26">
        <v>1133695</v>
      </c>
      <c r="D133" s="7" t="str">
        <f t="shared" si="12"/>
        <v>N/A</v>
      </c>
      <c r="E133" s="26">
        <v>1326900</v>
      </c>
      <c r="F133" s="7" t="str">
        <f t="shared" si="13"/>
        <v>N/A</v>
      </c>
      <c r="G133" s="26">
        <v>944622</v>
      </c>
      <c r="H133" s="7" t="str">
        <f t="shared" si="14"/>
        <v>N/A</v>
      </c>
      <c r="I133" s="8">
        <v>17.04</v>
      </c>
      <c r="J133" s="8">
        <v>-28.8</v>
      </c>
      <c r="K133" s="25" t="s">
        <v>734</v>
      </c>
      <c r="L133" s="85" t="str">
        <f>IF(J133="Div by 0", "N/A", IF(OR(J133="N/A",K133="N/A"),"N/A", IF(J133&gt;VALUE(MID(K133,1,2)), "No", IF(J133&lt;-1*VALUE(MID(K133,1,2)), "No", "Yes"))))</f>
        <v>Yes</v>
      </c>
    </row>
    <row r="134" spans="1:12" x14ac:dyDescent="0.25">
      <c r="A134" s="108" t="s">
        <v>584</v>
      </c>
      <c r="B134" s="21" t="s">
        <v>213</v>
      </c>
      <c r="C134" s="22">
        <v>7573</v>
      </c>
      <c r="D134" s="7" t="str">
        <f t="shared" si="12"/>
        <v>N/A</v>
      </c>
      <c r="E134" s="22">
        <v>8380</v>
      </c>
      <c r="F134" s="7" t="str">
        <f t="shared" si="13"/>
        <v>N/A</v>
      </c>
      <c r="G134" s="22">
        <v>5337</v>
      </c>
      <c r="H134" s="7" t="str">
        <f t="shared" si="14"/>
        <v>N/A</v>
      </c>
      <c r="I134" s="8">
        <v>10.66</v>
      </c>
      <c r="J134" s="8">
        <v>-36.299999999999997</v>
      </c>
      <c r="K134" s="25" t="s">
        <v>734</v>
      </c>
      <c r="L134" s="85" t="str">
        <f t="shared" ref="L134:L138" si="16">IF(J134="Div by 0", "N/A", IF(OR(J134="N/A",K134="N/A"),"N/A", IF(J134&gt;VALUE(MID(K134,1,2)), "No", IF(J134&lt;-1*VALUE(MID(K134,1,2)), "No", "Yes"))))</f>
        <v>No</v>
      </c>
    </row>
    <row r="135" spans="1:12" ht="25" x14ac:dyDescent="0.25">
      <c r="A135" s="108" t="s">
        <v>1311</v>
      </c>
      <c r="B135" s="21" t="s">
        <v>213</v>
      </c>
      <c r="C135" s="26">
        <v>149.70223161000001</v>
      </c>
      <c r="D135" s="7" t="str">
        <f t="shared" si="12"/>
        <v>N/A</v>
      </c>
      <c r="E135" s="26">
        <v>158.34128878000001</v>
      </c>
      <c r="F135" s="7" t="str">
        <f t="shared" si="13"/>
        <v>N/A</v>
      </c>
      <c r="G135" s="26">
        <v>176.99494098</v>
      </c>
      <c r="H135" s="7" t="str">
        <f t="shared" si="14"/>
        <v>N/A</v>
      </c>
      <c r="I135" s="8">
        <v>5.7709999999999999</v>
      </c>
      <c r="J135" s="8">
        <v>11.78</v>
      </c>
      <c r="K135" s="25" t="s">
        <v>734</v>
      </c>
      <c r="L135" s="85" t="str">
        <f t="shared" si="16"/>
        <v>Yes</v>
      </c>
    </row>
    <row r="136" spans="1:12" ht="25" x14ac:dyDescent="0.25">
      <c r="A136" s="108" t="s">
        <v>585</v>
      </c>
      <c r="B136" s="21" t="s">
        <v>213</v>
      </c>
      <c r="C136" s="26">
        <v>45538358</v>
      </c>
      <c r="D136" s="7" t="str">
        <f t="shared" ref="D136:D150" si="17">IF($B136="N/A","N/A",IF(C136&gt;10,"No",IF(C136&lt;-10,"No","Yes")))</f>
        <v>N/A</v>
      </c>
      <c r="E136" s="26">
        <v>47277968</v>
      </c>
      <c r="F136" s="7" t="str">
        <f t="shared" ref="F136:F150" si="18">IF($B136="N/A","N/A",IF(E136&gt;10,"No",IF(E136&lt;-10,"No","Yes")))</f>
        <v>N/A</v>
      </c>
      <c r="G136" s="26">
        <v>61496782</v>
      </c>
      <c r="H136" s="7" t="str">
        <f t="shared" ref="H136:H150" si="19">IF($B136="N/A","N/A",IF(G136&gt;10,"No",IF(G136&lt;-10,"No","Yes")))</f>
        <v>N/A</v>
      </c>
      <c r="I136" s="8">
        <v>3.82</v>
      </c>
      <c r="J136" s="8">
        <v>30.07</v>
      </c>
      <c r="K136" s="25" t="s">
        <v>734</v>
      </c>
      <c r="L136" s="85" t="str">
        <f t="shared" si="16"/>
        <v>No</v>
      </c>
    </row>
    <row r="137" spans="1:12" x14ac:dyDescent="0.25">
      <c r="A137" s="108" t="s">
        <v>586</v>
      </c>
      <c r="B137" s="21" t="s">
        <v>213</v>
      </c>
      <c r="C137" s="22">
        <v>720</v>
      </c>
      <c r="D137" s="7" t="str">
        <f t="shared" si="17"/>
        <v>N/A</v>
      </c>
      <c r="E137" s="22">
        <v>770</v>
      </c>
      <c r="F137" s="7" t="str">
        <f t="shared" si="18"/>
        <v>N/A</v>
      </c>
      <c r="G137" s="22">
        <v>719</v>
      </c>
      <c r="H137" s="7" t="str">
        <f t="shared" si="19"/>
        <v>N/A</v>
      </c>
      <c r="I137" s="8">
        <v>6.944</v>
      </c>
      <c r="J137" s="8">
        <v>-6.62</v>
      </c>
      <c r="K137" s="25" t="s">
        <v>734</v>
      </c>
      <c r="L137" s="85" t="str">
        <f t="shared" si="16"/>
        <v>Yes</v>
      </c>
    </row>
    <row r="138" spans="1:12" ht="25" x14ac:dyDescent="0.25">
      <c r="A138" s="108" t="s">
        <v>1312</v>
      </c>
      <c r="B138" s="21" t="s">
        <v>213</v>
      </c>
      <c r="C138" s="26">
        <v>63247.719444000002</v>
      </c>
      <c r="D138" s="7" t="str">
        <f t="shared" si="17"/>
        <v>N/A</v>
      </c>
      <c r="E138" s="26">
        <v>61399.958442000003</v>
      </c>
      <c r="F138" s="7" t="str">
        <f t="shared" si="18"/>
        <v>N/A</v>
      </c>
      <c r="G138" s="26">
        <v>85530.990263999993</v>
      </c>
      <c r="H138" s="7" t="str">
        <f t="shared" si="19"/>
        <v>N/A</v>
      </c>
      <c r="I138" s="8">
        <v>-2.92</v>
      </c>
      <c r="J138" s="8">
        <v>39.299999999999997</v>
      </c>
      <c r="K138" s="25" t="s">
        <v>734</v>
      </c>
      <c r="L138" s="85" t="str">
        <f t="shared" si="16"/>
        <v>No</v>
      </c>
    </row>
    <row r="139" spans="1:12" ht="25" x14ac:dyDescent="0.25">
      <c r="A139" s="108" t="s">
        <v>587</v>
      </c>
      <c r="B139" s="21" t="s">
        <v>213</v>
      </c>
      <c r="C139" s="26">
        <v>37345606</v>
      </c>
      <c r="D139" s="7" t="str">
        <f t="shared" si="17"/>
        <v>N/A</v>
      </c>
      <c r="E139" s="26">
        <v>35120252</v>
      </c>
      <c r="F139" s="7" t="str">
        <f t="shared" si="18"/>
        <v>N/A</v>
      </c>
      <c r="G139" s="26">
        <v>20982762</v>
      </c>
      <c r="H139" s="7" t="str">
        <f t="shared" si="19"/>
        <v>N/A</v>
      </c>
      <c r="I139" s="8">
        <v>-5.96</v>
      </c>
      <c r="J139" s="8">
        <v>-40.299999999999997</v>
      </c>
      <c r="K139" s="25" t="s">
        <v>734</v>
      </c>
      <c r="L139" s="85" t="str">
        <f t="shared" ref="L139:L150" si="20">IF(J139="Div by 0", "N/A", IF(K139="N/A","N/A", IF(J139&gt;VALUE(MID(K139,1,2)), "No", IF(J139&lt;-1*VALUE(MID(K139,1,2)), "No", "Yes"))))</f>
        <v>No</v>
      </c>
    </row>
    <row r="140" spans="1:12" x14ac:dyDescent="0.25">
      <c r="A140" s="108" t="s">
        <v>588</v>
      </c>
      <c r="B140" s="21" t="s">
        <v>213</v>
      </c>
      <c r="C140" s="22">
        <v>19999</v>
      </c>
      <c r="D140" s="7" t="str">
        <f t="shared" si="17"/>
        <v>N/A</v>
      </c>
      <c r="E140" s="22">
        <v>18263</v>
      </c>
      <c r="F140" s="7" t="str">
        <f t="shared" si="18"/>
        <v>N/A</v>
      </c>
      <c r="G140" s="22">
        <v>10252</v>
      </c>
      <c r="H140" s="7" t="str">
        <f t="shared" si="19"/>
        <v>N/A</v>
      </c>
      <c r="I140" s="8">
        <v>-8.68</v>
      </c>
      <c r="J140" s="8">
        <v>-43.9</v>
      </c>
      <c r="K140" s="25" t="s">
        <v>734</v>
      </c>
      <c r="L140" s="85" t="str">
        <f t="shared" si="20"/>
        <v>No</v>
      </c>
    </row>
    <row r="141" spans="1:12" ht="25" x14ac:dyDescent="0.25">
      <c r="A141" s="108" t="s">
        <v>1313</v>
      </c>
      <c r="B141" s="21" t="s">
        <v>213</v>
      </c>
      <c r="C141" s="26">
        <v>1867.3736687000001</v>
      </c>
      <c r="D141" s="7" t="str">
        <f t="shared" si="17"/>
        <v>N/A</v>
      </c>
      <c r="E141" s="26">
        <v>1923.027542</v>
      </c>
      <c r="F141" s="7" t="str">
        <f t="shared" si="18"/>
        <v>N/A</v>
      </c>
      <c r="G141" s="26">
        <v>2046.6993757</v>
      </c>
      <c r="H141" s="7" t="str">
        <f t="shared" si="19"/>
        <v>N/A</v>
      </c>
      <c r="I141" s="8">
        <v>2.98</v>
      </c>
      <c r="J141" s="8">
        <v>6.431</v>
      </c>
      <c r="K141" s="25" t="s">
        <v>734</v>
      </c>
      <c r="L141" s="85" t="str">
        <f t="shared" si="20"/>
        <v>Yes</v>
      </c>
    </row>
    <row r="142" spans="1:12" ht="25" x14ac:dyDescent="0.25">
      <c r="A142" s="108" t="s">
        <v>589</v>
      </c>
      <c r="B142" s="21" t="s">
        <v>213</v>
      </c>
      <c r="C142" s="26">
        <v>0</v>
      </c>
      <c r="D142" s="7" t="str">
        <f t="shared" si="17"/>
        <v>N/A</v>
      </c>
      <c r="E142" s="26">
        <v>12923</v>
      </c>
      <c r="F142" s="7" t="str">
        <f t="shared" si="18"/>
        <v>N/A</v>
      </c>
      <c r="G142" s="26">
        <v>0</v>
      </c>
      <c r="H142" s="7" t="str">
        <f t="shared" si="19"/>
        <v>N/A</v>
      </c>
      <c r="I142" s="8" t="s">
        <v>1747</v>
      </c>
      <c r="J142" s="8">
        <v>-100</v>
      </c>
      <c r="K142" s="25" t="s">
        <v>734</v>
      </c>
      <c r="L142" s="85" t="str">
        <f t="shared" si="20"/>
        <v>No</v>
      </c>
    </row>
    <row r="143" spans="1:12" x14ac:dyDescent="0.25">
      <c r="A143" s="84" t="s">
        <v>590</v>
      </c>
      <c r="B143" s="21" t="s">
        <v>213</v>
      </c>
      <c r="C143" s="22">
        <v>0</v>
      </c>
      <c r="D143" s="7" t="str">
        <f t="shared" si="17"/>
        <v>N/A</v>
      </c>
      <c r="E143" s="22">
        <v>11</v>
      </c>
      <c r="F143" s="7" t="str">
        <f t="shared" si="18"/>
        <v>N/A</v>
      </c>
      <c r="G143" s="22">
        <v>0</v>
      </c>
      <c r="H143" s="7" t="str">
        <f t="shared" si="19"/>
        <v>N/A</v>
      </c>
      <c r="I143" s="8" t="s">
        <v>1747</v>
      </c>
      <c r="J143" s="8">
        <v>-100</v>
      </c>
      <c r="K143" s="25" t="s">
        <v>734</v>
      </c>
      <c r="L143" s="85" t="str">
        <f t="shared" si="20"/>
        <v>No</v>
      </c>
    </row>
    <row r="144" spans="1:12" ht="25" x14ac:dyDescent="0.25">
      <c r="A144" s="84" t="s">
        <v>1314</v>
      </c>
      <c r="B144" s="21" t="s">
        <v>213</v>
      </c>
      <c r="C144" s="26" t="s">
        <v>1747</v>
      </c>
      <c r="D144" s="7" t="str">
        <f t="shared" si="17"/>
        <v>N/A</v>
      </c>
      <c r="E144" s="26">
        <v>12923</v>
      </c>
      <c r="F144" s="7" t="str">
        <f t="shared" si="18"/>
        <v>N/A</v>
      </c>
      <c r="G144" s="26" t="s">
        <v>1747</v>
      </c>
      <c r="H144" s="7" t="str">
        <f t="shared" si="19"/>
        <v>N/A</v>
      </c>
      <c r="I144" s="8" t="s">
        <v>1747</v>
      </c>
      <c r="J144" s="8" t="s">
        <v>1747</v>
      </c>
      <c r="K144" s="25" t="s">
        <v>734</v>
      </c>
      <c r="L144" s="85" t="str">
        <f t="shared" si="20"/>
        <v>N/A</v>
      </c>
    </row>
    <row r="145" spans="1:12" ht="25" x14ac:dyDescent="0.25">
      <c r="A145" s="108" t="s">
        <v>591</v>
      </c>
      <c r="B145" s="21" t="s">
        <v>213</v>
      </c>
      <c r="C145" s="26">
        <v>66914367</v>
      </c>
      <c r="D145" s="7" t="str">
        <f t="shared" si="17"/>
        <v>N/A</v>
      </c>
      <c r="E145" s="26">
        <v>88960208</v>
      </c>
      <c r="F145" s="7" t="str">
        <f t="shared" si="18"/>
        <v>N/A</v>
      </c>
      <c r="G145" s="26">
        <v>8588156</v>
      </c>
      <c r="H145" s="7" t="str">
        <f t="shared" si="19"/>
        <v>N/A</v>
      </c>
      <c r="I145" s="8">
        <v>32.950000000000003</v>
      </c>
      <c r="J145" s="8">
        <v>-90.3</v>
      </c>
      <c r="K145" s="25" t="s">
        <v>734</v>
      </c>
      <c r="L145" s="85" t="str">
        <f t="shared" si="20"/>
        <v>No</v>
      </c>
    </row>
    <row r="146" spans="1:12" x14ac:dyDescent="0.25">
      <c r="A146" s="108" t="s">
        <v>592</v>
      </c>
      <c r="B146" s="21" t="s">
        <v>213</v>
      </c>
      <c r="C146" s="22">
        <v>15963</v>
      </c>
      <c r="D146" s="7" t="str">
        <f t="shared" si="17"/>
        <v>N/A</v>
      </c>
      <c r="E146" s="22">
        <v>14615</v>
      </c>
      <c r="F146" s="7" t="str">
        <f t="shared" si="18"/>
        <v>N/A</v>
      </c>
      <c r="G146" s="22">
        <v>1883</v>
      </c>
      <c r="H146" s="7" t="str">
        <f t="shared" si="19"/>
        <v>N/A</v>
      </c>
      <c r="I146" s="8">
        <v>-8.44</v>
      </c>
      <c r="J146" s="8">
        <v>-87.1</v>
      </c>
      <c r="K146" s="25" t="s">
        <v>734</v>
      </c>
      <c r="L146" s="85" t="str">
        <f t="shared" si="20"/>
        <v>No</v>
      </c>
    </row>
    <row r="147" spans="1:12" ht="25" x14ac:dyDescent="0.25">
      <c r="A147" s="108" t="s">
        <v>1315</v>
      </c>
      <c r="B147" s="21" t="s">
        <v>213</v>
      </c>
      <c r="C147" s="26">
        <v>4191.8415710999998</v>
      </c>
      <c r="D147" s="7" t="str">
        <f t="shared" si="17"/>
        <v>N/A</v>
      </c>
      <c r="E147" s="26">
        <v>6086.9112556</v>
      </c>
      <c r="F147" s="7" t="str">
        <f t="shared" si="18"/>
        <v>N/A</v>
      </c>
      <c r="G147" s="26">
        <v>4560.890069</v>
      </c>
      <c r="H147" s="7" t="str">
        <f t="shared" si="19"/>
        <v>N/A</v>
      </c>
      <c r="I147" s="8">
        <v>45.21</v>
      </c>
      <c r="J147" s="8">
        <v>-25.1</v>
      </c>
      <c r="K147" s="25" t="s">
        <v>734</v>
      </c>
      <c r="L147" s="85" t="str">
        <f t="shared" si="20"/>
        <v>Yes</v>
      </c>
    </row>
    <row r="148" spans="1:12" ht="25" x14ac:dyDescent="0.25">
      <c r="A148" s="108" t="s">
        <v>593</v>
      </c>
      <c r="B148" s="21" t="s">
        <v>213</v>
      </c>
      <c r="C148" s="26">
        <v>554714</v>
      </c>
      <c r="D148" s="7" t="str">
        <f t="shared" si="17"/>
        <v>N/A</v>
      </c>
      <c r="E148" s="26">
        <v>632438</v>
      </c>
      <c r="F148" s="7" t="str">
        <f t="shared" si="18"/>
        <v>N/A</v>
      </c>
      <c r="G148" s="26">
        <v>176706</v>
      </c>
      <c r="H148" s="7" t="str">
        <f t="shared" si="19"/>
        <v>N/A</v>
      </c>
      <c r="I148" s="8">
        <v>14.01</v>
      </c>
      <c r="J148" s="8">
        <v>-72.099999999999994</v>
      </c>
      <c r="K148" s="25" t="s">
        <v>734</v>
      </c>
      <c r="L148" s="85" t="str">
        <f t="shared" si="20"/>
        <v>No</v>
      </c>
    </row>
    <row r="149" spans="1:12" x14ac:dyDescent="0.25">
      <c r="A149" s="108" t="s">
        <v>594</v>
      </c>
      <c r="B149" s="21" t="s">
        <v>213</v>
      </c>
      <c r="C149" s="22">
        <v>82</v>
      </c>
      <c r="D149" s="7" t="str">
        <f t="shared" si="17"/>
        <v>N/A</v>
      </c>
      <c r="E149" s="22">
        <v>81</v>
      </c>
      <c r="F149" s="7" t="str">
        <f t="shared" si="18"/>
        <v>N/A</v>
      </c>
      <c r="G149" s="22">
        <v>26</v>
      </c>
      <c r="H149" s="7" t="str">
        <f t="shared" si="19"/>
        <v>N/A</v>
      </c>
      <c r="I149" s="8">
        <v>-1.22</v>
      </c>
      <c r="J149" s="8">
        <v>-67.900000000000006</v>
      </c>
      <c r="K149" s="25" t="s">
        <v>734</v>
      </c>
      <c r="L149" s="85" t="str">
        <f t="shared" si="20"/>
        <v>No</v>
      </c>
    </row>
    <row r="150" spans="1:12" ht="25" x14ac:dyDescent="0.25">
      <c r="A150" s="116" t="s">
        <v>1316</v>
      </c>
      <c r="B150" s="21" t="s">
        <v>213</v>
      </c>
      <c r="C150" s="26">
        <v>6764.8048779999999</v>
      </c>
      <c r="D150" s="7" t="str">
        <f t="shared" si="17"/>
        <v>N/A</v>
      </c>
      <c r="E150" s="26">
        <v>7807.8765432</v>
      </c>
      <c r="F150" s="7" t="str">
        <f t="shared" si="18"/>
        <v>N/A</v>
      </c>
      <c r="G150" s="26">
        <v>6796.3846154000003</v>
      </c>
      <c r="H150" s="7" t="str">
        <f t="shared" si="19"/>
        <v>N/A</v>
      </c>
      <c r="I150" s="8">
        <v>15.42</v>
      </c>
      <c r="J150" s="8">
        <v>-13</v>
      </c>
      <c r="K150" s="25" t="s">
        <v>734</v>
      </c>
      <c r="L150" s="85" t="str">
        <f t="shared" si="20"/>
        <v>Yes</v>
      </c>
    </row>
    <row r="151" spans="1:12" x14ac:dyDescent="0.25">
      <c r="A151" s="116" t="s">
        <v>1317</v>
      </c>
      <c r="B151" s="21" t="s">
        <v>213</v>
      </c>
      <c r="C151" s="26">
        <v>1532.7321248000001</v>
      </c>
      <c r="D151" s="7" t="str">
        <f t="shared" ref="D151:D170" si="21">IF($B151="N/A","N/A",IF(C151&gt;10,"No",IF(C151&lt;-10,"No","Yes")))</f>
        <v>N/A</v>
      </c>
      <c r="E151" s="26">
        <v>1117.1061385</v>
      </c>
      <c r="F151" s="7" t="str">
        <f t="shared" ref="F151:F170" si="22">IF($B151="N/A","N/A",IF(E151&gt;10,"No",IF(E151&lt;-10,"No","Yes")))</f>
        <v>N/A</v>
      </c>
      <c r="G151" s="26">
        <v>110.71600266999999</v>
      </c>
      <c r="H151" s="7" t="str">
        <f t="shared" ref="H151:H170" si="23">IF($B151="N/A","N/A",IF(G151&gt;10,"No",IF(G151&lt;-10,"No","Yes")))</f>
        <v>N/A</v>
      </c>
      <c r="I151" s="8">
        <v>-27.1</v>
      </c>
      <c r="J151" s="8">
        <v>-90.1</v>
      </c>
      <c r="K151" s="25" t="s">
        <v>734</v>
      </c>
      <c r="L151" s="85" t="str">
        <f t="shared" ref="L151:L170" si="24">IF(J151="Div by 0", "N/A", IF(K151="N/A","N/A", IF(J151&gt;VALUE(MID(K151,1,2)), "No", IF(J151&lt;-1*VALUE(MID(K151,1,2)), "No", "Yes"))))</f>
        <v>No</v>
      </c>
    </row>
    <row r="152" spans="1:12" ht="25" x14ac:dyDescent="0.25">
      <c r="A152" s="116" t="s">
        <v>1318</v>
      </c>
      <c r="B152" s="21" t="s">
        <v>213</v>
      </c>
      <c r="C152" s="26">
        <v>2524.7532689</v>
      </c>
      <c r="D152" s="7" t="str">
        <f t="shared" si="21"/>
        <v>N/A</v>
      </c>
      <c r="E152" s="26">
        <v>2898.9487643000002</v>
      </c>
      <c r="F152" s="7" t="str">
        <f t="shared" si="22"/>
        <v>N/A</v>
      </c>
      <c r="G152" s="26">
        <v>1579.0645161</v>
      </c>
      <c r="H152" s="7" t="str">
        <f t="shared" si="23"/>
        <v>N/A</v>
      </c>
      <c r="I152" s="8">
        <v>14.82</v>
      </c>
      <c r="J152" s="8">
        <v>-45.5</v>
      </c>
      <c r="K152" s="25" t="s">
        <v>734</v>
      </c>
      <c r="L152" s="85" t="str">
        <f t="shared" si="24"/>
        <v>No</v>
      </c>
    </row>
    <row r="153" spans="1:12" ht="25" x14ac:dyDescent="0.25">
      <c r="A153" s="116" t="s">
        <v>1319</v>
      </c>
      <c r="B153" s="21" t="s">
        <v>213</v>
      </c>
      <c r="C153" s="26">
        <v>6319.5856351000002</v>
      </c>
      <c r="D153" s="7" t="str">
        <f t="shared" si="21"/>
        <v>N/A</v>
      </c>
      <c r="E153" s="26">
        <v>4726.0921556000003</v>
      </c>
      <c r="F153" s="7" t="str">
        <f t="shared" si="22"/>
        <v>N/A</v>
      </c>
      <c r="G153" s="26">
        <v>3332.2068966000002</v>
      </c>
      <c r="H153" s="7" t="str">
        <f t="shared" si="23"/>
        <v>N/A</v>
      </c>
      <c r="I153" s="8">
        <v>-25.2</v>
      </c>
      <c r="J153" s="8">
        <v>-29.5</v>
      </c>
      <c r="K153" s="25" t="s">
        <v>734</v>
      </c>
      <c r="L153" s="85" t="str">
        <f t="shared" si="24"/>
        <v>Yes</v>
      </c>
    </row>
    <row r="154" spans="1:12" ht="25" x14ac:dyDescent="0.25">
      <c r="A154" s="116" t="s">
        <v>1320</v>
      </c>
      <c r="B154" s="21" t="s">
        <v>213</v>
      </c>
      <c r="C154" s="26">
        <v>416.52279248999997</v>
      </c>
      <c r="D154" s="7" t="str">
        <f t="shared" si="21"/>
        <v>N/A</v>
      </c>
      <c r="E154" s="26">
        <v>283.88386840999999</v>
      </c>
      <c r="F154" s="7" t="str">
        <f t="shared" si="22"/>
        <v>N/A</v>
      </c>
      <c r="G154" s="26">
        <v>82.798002853</v>
      </c>
      <c r="H154" s="7" t="str">
        <f t="shared" si="23"/>
        <v>N/A</v>
      </c>
      <c r="I154" s="8">
        <v>-31.8</v>
      </c>
      <c r="J154" s="8">
        <v>-70.8</v>
      </c>
      <c r="K154" s="25" t="s">
        <v>734</v>
      </c>
      <c r="L154" s="85" t="str">
        <f t="shared" si="24"/>
        <v>No</v>
      </c>
    </row>
    <row r="155" spans="1:12" ht="25" x14ac:dyDescent="0.25">
      <c r="A155" s="108" t="s">
        <v>1321</v>
      </c>
      <c r="B155" s="21" t="s">
        <v>213</v>
      </c>
      <c r="C155" s="26">
        <v>470.89674946000002</v>
      </c>
      <c r="D155" s="7" t="str">
        <f t="shared" si="21"/>
        <v>N/A</v>
      </c>
      <c r="E155" s="26">
        <v>361.84083924999999</v>
      </c>
      <c r="F155" s="7" t="str">
        <f t="shared" si="22"/>
        <v>N/A</v>
      </c>
      <c r="G155" s="26">
        <v>183.45695971000001</v>
      </c>
      <c r="H155" s="7" t="str">
        <f t="shared" si="23"/>
        <v>N/A</v>
      </c>
      <c r="I155" s="8">
        <v>-23.2</v>
      </c>
      <c r="J155" s="8">
        <v>-49.3</v>
      </c>
      <c r="K155" s="25" t="s">
        <v>734</v>
      </c>
      <c r="L155" s="85" t="str">
        <f t="shared" si="24"/>
        <v>No</v>
      </c>
    </row>
    <row r="156" spans="1:12" x14ac:dyDescent="0.25">
      <c r="A156" s="108" t="s">
        <v>1322</v>
      </c>
      <c r="B156" s="21" t="s">
        <v>213</v>
      </c>
      <c r="C156" s="26">
        <v>1443.7840613999999</v>
      </c>
      <c r="D156" s="7" t="str">
        <f t="shared" si="21"/>
        <v>N/A</v>
      </c>
      <c r="E156" s="26">
        <v>1216.0691827999999</v>
      </c>
      <c r="F156" s="7" t="str">
        <f t="shared" si="22"/>
        <v>N/A</v>
      </c>
      <c r="G156" s="26">
        <v>1045.2247706000001</v>
      </c>
      <c r="H156" s="7" t="str">
        <f t="shared" si="23"/>
        <v>N/A</v>
      </c>
      <c r="I156" s="8">
        <v>-15.8</v>
      </c>
      <c r="J156" s="8">
        <v>-14</v>
      </c>
      <c r="K156" s="25" t="s">
        <v>734</v>
      </c>
      <c r="L156" s="85" t="str">
        <f t="shared" si="24"/>
        <v>Yes</v>
      </c>
    </row>
    <row r="157" spans="1:12" ht="25" x14ac:dyDescent="0.25">
      <c r="A157" s="108" t="s">
        <v>1323</v>
      </c>
      <c r="B157" s="21" t="s">
        <v>213</v>
      </c>
      <c r="C157" s="26">
        <v>10341.869244</v>
      </c>
      <c r="D157" s="7" t="str">
        <f t="shared" si="21"/>
        <v>N/A</v>
      </c>
      <c r="E157" s="26">
        <v>10747.596745000001</v>
      </c>
      <c r="F157" s="7" t="str">
        <f t="shared" si="22"/>
        <v>N/A</v>
      </c>
      <c r="G157" s="26">
        <v>7973.6774194</v>
      </c>
      <c r="H157" s="7" t="str">
        <f t="shared" si="23"/>
        <v>N/A</v>
      </c>
      <c r="I157" s="8">
        <v>3.923</v>
      </c>
      <c r="J157" s="8">
        <v>-25.8</v>
      </c>
      <c r="K157" s="25" t="s">
        <v>734</v>
      </c>
      <c r="L157" s="85" t="str">
        <f t="shared" si="24"/>
        <v>Yes</v>
      </c>
    </row>
    <row r="158" spans="1:12" ht="25" x14ac:dyDescent="0.25">
      <c r="A158" s="108" t="s">
        <v>1324</v>
      </c>
      <c r="B158" s="21" t="s">
        <v>213</v>
      </c>
      <c r="C158" s="26">
        <v>6667.7411039999997</v>
      </c>
      <c r="D158" s="7" t="str">
        <f t="shared" si="21"/>
        <v>N/A</v>
      </c>
      <c r="E158" s="26">
        <v>5629.0584255000003</v>
      </c>
      <c r="F158" s="7" t="str">
        <f t="shared" si="22"/>
        <v>N/A</v>
      </c>
      <c r="G158" s="26">
        <v>665.93103447999999</v>
      </c>
      <c r="H158" s="7" t="str">
        <f t="shared" si="23"/>
        <v>N/A</v>
      </c>
      <c r="I158" s="8">
        <v>-15.6</v>
      </c>
      <c r="J158" s="8">
        <v>-88.2</v>
      </c>
      <c r="K158" s="25" t="s">
        <v>734</v>
      </c>
      <c r="L158" s="85" t="str">
        <f t="shared" si="24"/>
        <v>No</v>
      </c>
    </row>
    <row r="159" spans="1:12" ht="25" x14ac:dyDescent="0.25">
      <c r="A159" s="108" t="s">
        <v>1325</v>
      </c>
      <c r="B159" s="21" t="s">
        <v>213</v>
      </c>
      <c r="C159" s="26">
        <v>154.57206475999999</v>
      </c>
      <c r="D159" s="7" t="str">
        <f t="shared" si="21"/>
        <v>N/A</v>
      </c>
      <c r="E159" s="26">
        <v>173.61586914</v>
      </c>
      <c r="F159" s="7" t="str">
        <f t="shared" si="22"/>
        <v>N/A</v>
      </c>
      <c r="G159" s="26">
        <v>3.2553495007</v>
      </c>
      <c r="H159" s="7" t="str">
        <f t="shared" si="23"/>
        <v>N/A</v>
      </c>
      <c r="I159" s="8">
        <v>12.32</v>
      </c>
      <c r="J159" s="8">
        <v>-98.1</v>
      </c>
      <c r="K159" s="25" t="s">
        <v>734</v>
      </c>
      <c r="L159" s="85" t="str">
        <f t="shared" si="24"/>
        <v>No</v>
      </c>
    </row>
    <row r="160" spans="1:12" ht="25" x14ac:dyDescent="0.25">
      <c r="A160" s="116" t="s">
        <v>1326</v>
      </c>
      <c r="B160" s="21" t="s">
        <v>213</v>
      </c>
      <c r="C160" s="26">
        <v>13.905039649000001</v>
      </c>
      <c r="D160" s="7" t="str">
        <f t="shared" si="21"/>
        <v>N/A</v>
      </c>
      <c r="E160" s="26">
        <v>13.327010113</v>
      </c>
      <c r="F160" s="7" t="str">
        <f t="shared" si="22"/>
        <v>N/A</v>
      </c>
      <c r="G160" s="26">
        <v>0</v>
      </c>
      <c r="H160" s="7" t="str">
        <f t="shared" si="23"/>
        <v>N/A</v>
      </c>
      <c r="I160" s="8">
        <v>-4.16</v>
      </c>
      <c r="J160" s="8">
        <v>-100</v>
      </c>
      <c r="K160" s="25" t="s">
        <v>734</v>
      </c>
      <c r="L160" s="85" t="str">
        <f t="shared" si="24"/>
        <v>No</v>
      </c>
    </row>
    <row r="161" spans="1:12" x14ac:dyDescent="0.25">
      <c r="A161" s="116" t="s">
        <v>1327</v>
      </c>
      <c r="B161" s="21" t="s">
        <v>213</v>
      </c>
      <c r="C161" s="26">
        <v>730.92665883999996</v>
      </c>
      <c r="D161" s="7" t="str">
        <f t="shared" si="21"/>
        <v>N/A</v>
      </c>
      <c r="E161" s="26">
        <v>564.46483008999996</v>
      </c>
      <c r="F161" s="7" t="str">
        <f t="shared" si="22"/>
        <v>N/A</v>
      </c>
      <c r="G161" s="26">
        <v>581.14639167999997</v>
      </c>
      <c r="H161" s="7" t="str">
        <f t="shared" si="23"/>
        <v>N/A</v>
      </c>
      <c r="I161" s="8">
        <v>-22.8</v>
      </c>
      <c r="J161" s="8">
        <v>2.9550000000000001</v>
      </c>
      <c r="K161" s="25" t="s">
        <v>734</v>
      </c>
      <c r="L161" s="85" t="str">
        <f t="shared" si="24"/>
        <v>Yes</v>
      </c>
    </row>
    <row r="162" spans="1:12" x14ac:dyDescent="0.25">
      <c r="A162" s="116" t="s">
        <v>1328</v>
      </c>
      <c r="B162" s="21" t="s">
        <v>213</v>
      </c>
      <c r="C162" s="26">
        <v>1394.407618</v>
      </c>
      <c r="D162" s="7" t="str">
        <f t="shared" si="21"/>
        <v>N/A</v>
      </c>
      <c r="E162" s="26">
        <v>1490.0174804000001</v>
      </c>
      <c r="F162" s="7" t="str">
        <f t="shared" si="22"/>
        <v>N/A</v>
      </c>
      <c r="G162" s="26">
        <v>573.58064516000002</v>
      </c>
      <c r="H162" s="7" t="str">
        <f t="shared" si="23"/>
        <v>N/A</v>
      </c>
      <c r="I162" s="8">
        <v>6.8570000000000002</v>
      </c>
      <c r="J162" s="8">
        <v>-61.5</v>
      </c>
      <c r="K162" s="25" t="s">
        <v>734</v>
      </c>
      <c r="L162" s="85" t="str">
        <f t="shared" si="24"/>
        <v>No</v>
      </c>
    </row>
    <row r="163" spans="1:12" x14ac:dyDescent="0.25">
      <c r="A163" s="116" t="s">
        <v>1677</v>
      </c>
      <c r="B163" s="21" t="s">
        <v>213</v>
      </c>
      <c r="C163" s="26">
        <v>2541.6893905000002</v>
      </c>
      <c r="D163" s="7" t="str">
        <f t="shared" si="21"/>
        <v>N/A</v>
      </c>
      <c r="E163" s="26">
        <v>2018.2033730000001</v>
      </c>
      <c r="F163" s="7" t="str">
        <f t="shared" si="22"/>
        <v>N/A</v>
      </c>
      <c r="G163" s="26">
        <v>585.23136819000001</v>
      </c>
      <c r="H163" s="7" t="str">
        <f t="shared" si="23"/>
        <v>N/A</v>
      </c>
      <c r="I163" s="8">
        <v>-20.6</v>
      </c>
      <c r="J163" s="8">
        <v>-71</v>
      </c>
      <c r="K163" s="25" t="s">
        <v>734</v>
      </c>
      <c r="L163" s="85" t="str">
        <f t="shared" si="24"/>
        <v>No</v>
      </c>
    </row>
    <row r="164" spans="1:12" x14ac:dyDescent="0.25">
      <c r="A164" s="116" t="s">
        <v>1329</v>
      </c>
      <c r="B164" s="21" t="s">
        <v>213</v>
      </c>
      <c r="C164" s="26">
        <v>393.81406370000002</v>
      </c>
      <c r="D164" s="7" t="str">
        <f t="shared" si="21"/>
        <v>N/A</v>
      </c>
      <c r="E164" s="26">
        <v>295.70317404000002</v>
      </c>
      <c r="F164" s="7" t="str">
        <f t="shared" si="22"/>
        <v>N/A</v>
      </c>
      <c r="G164" s="26">
        <v>27.721540655999998</v>
      </c>
      <c r="H164" s="7" t="str">
        <f t="shared" si="23"/>
        <v>N/A</v>
      </c>
      <c r="I164" s="8">
        <v>-24.9</v>
      </c>
      <c r="J164" s="8">
        <v>-90.6</v>
      </c>
      <c r="K164" s="25" t="s">
        <v>734</v>
      </c>
      <c r="L164" s="85" t="str">
        <f t="shared" si="24"/>
        <v>No</v>
      </c>
    </row>
    <row r="165" spans="1:12" x14ac:dyDescent="0.25">
      <c r="A165" s="116" t="s">
        <v>1330</v>
      </c>
      <c r="B165" s="21" t="s">
        <v>213</v>
      </c>
      <c r="C165" s="26">
        <v>97.806933612999998</v>
      </c>
      <c r="D165" s="7" t="str">
        <f t="shared" si="21"/>
        <v>N/A</v>
      </c>
      <c r="E165" s="26">
        <v>76.208722132000005</v>
      </c>
      <c r="F165" s="7" t="str">
        <f t="shared" si="22"/>
        <v>N/A</v>
      </c>
      <c r="G165" s="26">
        <v>20.118589744000001</v>
      </c>
      <c r="H165" s="7" t="str">
        <f t="shared" si="23"/>
        <v>N/A</v>
      </c>
      <c r="I165" s="8">
        <v>-22.1</v>
      </c>
      <c r="J165" s="8">
        <v>-73.599999999999994</v>
      </c>
      <c r="K165" s="25" t="s">
        <v>734</v>
      </c>
      <c r="L165" s="85" t="str">
        <f t="shared" si="24"/>
        <v>No</v>
      </c>
    </row>
    <row r="166" spans="1:12" x14ac:dyDescent="0.25">
      <c r="A166" s="116" t="s">
        <v>1331</v>
      </c>
      <c r="B166" s="21" t="s">
        <v>213</v>
      </c>
      <c r="C166" s="26">
        <v>4511.8998750999999</v>
      </c>
      <c r="D166" s="7" t="str">
        <f t="shared" si="21"/>
        <v>N/A</v>
      </c>
      <c r="E166" s="26">
        <v>3885.8105301999999</v>
      </c>
      <c r="F166" s="7" t="str">
        <f t="shared" si="22"/>
        <v>N/A</v>
      </c>
      <c r="G166" s="26">
        <v>3622.6668352000002</v>
      </c>
      <c r="H166" s="7" t="str">
        <f t="shared" si="23"/>
        <v>N/A</v>
      </c>
      <c r="I166" s="8">
        <v>-13.9</v>
      </c>
      <c r="J166" s="8">
        <v>-6.77</v>
      </c>
      <c r="K166" s="25" t="s">
        <v>734</v>
      </c>
      <c r="L166" s="85" t="str">
        <f t="shared" si="24"/>
        <v>Yes</v>
      </c>
    </row>
    <row r="167" spans="1:12" x14ac:dyDescent="0.25">
      <c r="A167" s="142" t="s">
        <v>1332</v>
      </c>
      <c r="B167" s="21" t="s">
        <v>213</v>
      </c>
      <c r="C167" s="26">
        <v>5221.7549743999998</v>
      </c>
      <c r="D167" s="7" t="str">
        <f t="shared" si="21"/>
        <v>N/A</v>
      </c>
      <c r="E167" s="26">
        <v>5929.8324291999998</v>
      </c>
      <c r="F167" s="7" t="str">
        <f t="shared" si="22"/>
        <v>N/A</v>
      </c>
      <c r="G167" s="26">
        <v>1543.2096773999999</v>
      </c>
      <c r="H167" s="7" t="str">
        <f t="shared" si="23"/>
        <v>N/A</v>
      </c>
      <c r="I167" s="8">
        <v>13.56</v>
      </c>
      <c r="J167" s="8">
        <v>-74</v>
      </c>
      <c r="K167" s="25" t="s">
        <v>734</v>
      </c>
      <c r="L167" s="85" t="str">
        <f t="shared" si="24"/>
        <v>No</v>
      </c>
    </row>
    <row r="168" spans="1:12" x14ac:dyDescent="0.25">
      <c r="A168" s="142" t="s">
        <v>1333</v>
      </c>
      <c r="B168" s="21" t="s">
        <v>213</v>
      </c>
      <c r="C168" s="26">
        <v>16088.590765000001</v>
      </c>
      <c r="D168" s="7" t="str">
        <f t="shared" si="21"/>
        <v>N/A</v>
      </c>
      <c r="E168" s="26">
        <v>14255.219884</v>
      </c>
      <c r="F168" s="7" t="str">
        <f t="shared" si="22"/>
        <v>N/A</v>
      </c>
      <c r="G168" s="26">
        <v>2185.9265851</v>
      </c>
      <c r="H168" s="7" t="str">
        <f t="shared" si="23"/>
        <v>N/A</v>
      </c>
      <c r="I168" s="8">
        <v>-11.4</v>
      </c>
      <c r="J168" s="8">
        <v>-84.7</v>
      </c>
      <c r="K168" s="25" t="s">
        <v>734</v>
      </c>
      <c r="L168" s="85" t="str">
        <f t="shared" si="24"/>
        <v>No</v>
      </c>
    </row>
    <row r="169" spans="1:12" x14ac:dyDescent="0.25">
      <c r="A169" s="142" t="s">
        <v>1334</v>
      </c>
      <c r="B169" s="21" t="s">
        <v>213</v>
      </c>
      <c r="C169" s="26">
        <v>2346.6835019</v>
      </c>
      <c r="D169" s="7" t="str">
        <f t="shared" si="21"/>
        <v>N/A</v>
      </c>
      <c r="E169" s="26">
        <v>1936.0288481</v>
      </c>
      <c r="F169" s="7" t="str">
        <f t="shared" si="22"/>
        <v>N/A</v>
      </c>
      <c r="G169" s="26">
        <v>70.149215407</v>
      </c>
      <c r="H169" s="7" t="str">
        <f t="shared" si="23"/>
        <v>N/A</v>
      </c>
      <c r="I169" s="8">
        <v>-17.5</v>
      </c>
      <c r="J169" s="8">
        <v>-96.4</v>
      </c>
      <c r="K169" s="25" t="s">
        <v>734</v>
      </c>
      <c r="L169" s="85" t="str">
        <f t="shared" si="24"/>
        <v>No</v>
      </c>
    </row>
    <row r="170" spans="1:12" x14ac:dyDescent="0.25">
      <c r="A170" s="142" t="s">
        <v>1335</v>
      </c>
      <c r="B170" s="21" t="s">
        <v>213</v>
      </c>
      <c r="C170" s="26">
        <v>692.92162002999999</v>
      </c>
      <c r="D170" s="7" t="str">
        <f t="shared" si="21"/>
        <v>N/A</v>
      </c>
      <c r="E170" s="26">
        <v>699.71308039999997</v>
      </c>
      <c r="F170" s="7" t="str">
        <f t="shared" si="22"/>
        <v>N/A</v>
      </c>
      <c r="G170" s="26">
        <v>182.92170329999999</v>
      </c>
      <c r="H170" s="7" t="str">
        <f t="shared" si="23"/>
        <v>N/A</v>
      </c>
      <c r="I170" s="8">
        <v>0.98009999999999997</v>
      </c>
      <c r="J170" s="8">
        <v>-73.900000000000006</v>
      </c>
      <c r="K170" s="25" t="s">
        <v>734</v>
      </c>
      <c r="L170" s="85" t="str">
        <f t="shared" si="24"/>
        <v>No</v>
      </c>
    </row>
    <row r="171" spans="1:12" x14ac:dyDescent="0.25">
      <c r="A171" s="142" t="s">
        <v>85</v>
      </c>
      <c r="B171" s="21" t="s">
        <v>213</v>
      </c>
      <c r="C171" s="4">
        <v>10.849674180999999</v>
      </c>
      <c r="D171" s="7" t="str">
        <f t="shared" ref="D171:D202" si="25">IF($B171="N/A","N/A",IF(C171&gt;10,"No",IF(C171&lt;-10,"No","Yes")))</f>
        <v>N/A</v>
      </c>
      <c r="E171" s="4">
        <v>7.6093518122999999</v>
      </c>
      <c r="F171" s="7" t="str">
        <f t="shared" ref="F171:F202" si="26">IF($B171="N/A","N/A",IF(E171&gt;10,"No",IF(E171&lt;-10,"No","Yes")))</f>
        <v>N/A</v>
      </c>
      <c r="G171" s="4">
        <v>0.82984179729999996</v>
      </c>
      <c r="H171" s="7" t="str">
        <f t="shared" ref="H171:H202" si="27">IF($B171="N/A","N/A",IF(G171&gt;10,"No",IF(G171&lt;-10,"No","Yes")))</f>
        <v>N/A</v>
      </c>
      <c r="I171" s="8">
        <v>-29.9</v>
      </c>
      <c r="J171" s="8">
        <v>-89.1</v>
      </c>
      <c r="K171" s="25" t="s">
        <v>734</v>
      </c>
      <c r="L171" s="85" t="str">
        <f t="shared" ref="L171:L202" si="28">IF(J171="Div by 0", "N/A", IF(K171="N/A","N/A", IF(J171&gt;VALUE(MID(K171,1,2)), "No", IF(J171&lt;-1*VALUE(MID(K171,1,2)), "No", "Yes"))))</f>
        <v>No</v>
      </c>
    </row>
    <row r="172" spans="1:12" x14ac:dyDescent="0.25">
      <c r="A172" s="142" t="s">
        <v>462</v>
      </c>
      <c r="B172" s="21" t="s">
        <v>213</v>
      </c>
      <c r="C172" s="4">
        <v>24.047754405999999</v>
      </c>
      <c r="D172" s="7" t="str">
        <f t="shared" si="25"/>
        <v>N/A</v>
      </c>
      <c r="E172" s="4">
        <v>24.653405666000001</v>
      </c>
      <c r="F172" s="7" t="str">
        <f t="shared" si="26"/>
        <v>N/A</v>
      </c>
      <c r="G172" s="4">
        <v>14.516129032</v>
      </c>
      <c r="H172" s="7" t="str">
        <f t="shared" si="27"/>
        <v>N/A</v>
      </c>
      <c r="I172" s="8">
        <v>2.5190000000000001</v>
      </c>
      <c r="J172" s="8">
        <v>-41.1</v>
      </c>
      <c r="K172" s="25" t="s">
        <v>734</v>
      </c>
      <c r="L172" s="85" t="str">
        <f t="shared" si="28"/>
        <v>No</v>
      </c>
    </row>
    <row r="173" spans="1:12" x14ac:dyDescent="0.25">
      <c r="A173" s="142" t="s">
        <v>463</v>
      </c>
      <c r="B173" s="21" t="s">
        <v>213</v>
      </c>
      <c r="C173" s="4">
        <v>24.252000820999999</v>
      </c>
      <c r="D173" s="7" t="str">
        <f t="shared" si="25"/>
        <v>N/A</v>
      </c>
      <c r="E173" s="4">
        <v>17.237103175000001</v>
      </c>
      <c r="F173" s="7" t="str">
        <f t="shared" si="26"/>
        <v>N/A</v>
      </c>
      <c r="G173" s="4">
        <v>14.46051168</v>
      </c>
      <c r="H173" s="7" t="str">
        <f t="shared" si="27"/>
        <v>N/A</v>
      </c>
      <c r="I173" s="8">
        <v>-28.9</v>
      </c>
      <c r="J173" s="8">
        <v>-16.100000000000001</v>
      </c>
      <c r="K173" s="25" t="s">
        <v>734</v>
      </c>
      <c r="L173" s="85" t="str">
        <f t="shared" si="28"/>
        <v>Yes</v>
      </c>
    </row>
    <row r="174" spans="1:12" x14ac:dyDescent="0.25">
      <c r="A174" s="108" t="s">
        <v>464</v>
      </c>
      <c r="B174" s="21" t="s">
        <v>213</v>
      </c>
      <c r="C174" s="4">
        <v>6.7436153776000003</v>
      </c>
      <c r="D174" s="7" t="str">
        <f t="shared" si="25"/>
        <v>N/A</v>
      </c>
      <c r="E174" s="4">
        <v>4.6737581815000002</v>
      </c>
      <c r="F174" s="7" t="str">
        <f t="shared" si="26"/>
        <v>N/A</v>
      </c>
      <c r="G174" s="4">
        <v>1.1126961484</v>
      </c>
      <c r="H174" s="7" t="str">
        <f t="shared" si="27"/>
        <v>N/A</v>
      </c>
      <c r="I174" s="8">
        <v>-30.7</v>
      </c>
      <c r="J174" s="8">
        <v>-76.2</v>
      </c>
      <c r="K174" s="25" t="s">
        <v>734</v>
      </c>
      <c r="L174" s="85" t="str">
        <f t="shared" si="28"/>
        <v>No</v>
      </c>
    </row>
    <row r="175" spans="1:12" x14ac:dyDescent="0.25">
      <c r="A175" s="108" t="s">
        <v>465</v>
      </c>
      <c r="B175" s="21" t="s">
        <v>213</v>
      </c>
      <c r="C175" s="4">
        <v>9.7516219936000006</v>
      </c>
      <c r="D175" s="7" t="str">
        <f t="shared" si="25"/>
        <v>N/A</v>
      </c>
      <c r="E175" s="4">
        <v>6.8838352797000004</v>
      </c>
      <c r="F175" s="7" t="str">
        <f t="shared" si="26"/>
        <v>N/A</v>
      </c>
      <c r="G175" s="4">
        <v>3.5256410256000001</v>
      </c>
      <c r="H175" s="7" t="str">
        <f t="shared" si="27"/>
        <v>N/A</v>
      </c>
      <c r="I175" s="8">
        <v>-29.4</v>
      </c>
      <c r="J175" s="8">
        <v>-48.8</v>
      </c>
      <c r="K175" s="25" t="s">
        <v>734</v>
      </c>
      <c r="L175" s="85" t="str">
        <f t="shared" si="28"/>
        <v>No</v>
      </c>
    </row>
    <row r="176" spans="1:12" x14ac:dyDescent="0.25">
      <c r="A176" s="108" t="s">
        <v>1336</v>
      </c>
      <c r="B176" s="21" t="s">
        <v>213</v>
      </c>
      <c r="C176" s="4">
        <v>2.4621623037</v>
      </c>
      <c r="D176" s="7" t="str">
        <f t="shared" si="25"/>
        <v>N/A</v>
      </c>
      <c r="E176" s="4">
        <v>1.9348793923000001</v>
      </c>
      <c r="F176" s="7" t="str">
        <f t="shared" si="26"/>
        <v>N/A</v>
      </c>
      <c r="G176" s="4">
        <v>2.1481976450000002</v>
      </c>
      <c r="H176" s="7" t="str">
        <f t="shared" si="27"/>
        <v>N/A</v>
      </c>
      <c r="I176" s="8">
        <v>-21.4</v>
      </c>
      <c r="J176" s="8">
        <v>11.02</v>
      </c>
      <c r="K176" s="25" t="s">
        <v>734</v>
      </c>
      <c r="L176" s="85" t="str">
        <f t="shared" si="28"/>
        <v>Yes</v>
      </c>
    </row>
    <row r="177" spans="1:12" x14ac:dyDescent="0.25">
      <c r="A177" s="108" t="s">
        <v>1337</v>
      </c>
      <c r="B177" s="21" t="s">
        <v>213</v>
      </c>
      <c r="C177" s="4">
        <v>23.877202956000001</v>
      </c>
      <c r="D177" s="7" t="str">
        <f t="shared" si="25"/>
        <v>N/A</v>
      </c>
      <c r="E177" s="4">
        <v>25.678119348999999</v>
      </c>
      <c r="F177" s="7" t="str">
        <f t="shared" si="26"/>
        <v>N/A</v>
      </c>
      <c r="G177" s="4">
        <v>33.870967741999998</v>
      </c>
      <c r="H177" s="7" t="str">
        <f t="shared" si="27"/>
        <v>N/A</v>
      </c>
      <c r="I177" s="8">
        <v>7.5419999999999998</v>
      </c>
      <c r="J177" s="8">
        <v>31.91</v>
      </c>
      <c r="K177" s="25" t="s">
        <v>734</v>
      </c>
      <c r="L177" s="85" t="str">
        <f t="shared" si="28"/>
        <v>No</v>
      </c>
    </row>
    <row r="178" spans="1:12" x14ac:dyDescent="0.25">
      <c r="A178" s="108" t="s">
        <v>1338</v>
      </c>
      <c r="B178" s="21" t="s">
        <v>213</v>
      </c>
      <c r="C178" s="4">
        <v>10.363225938999999</v>
      </c>
      <c r="D178" s="7" t="str">
        <f t="shared" si="25"/>
        <v>N/A</v>
      </c>
      <c r="E178" s="4">
        <v>8.3475056689000002</v>
      </c>
      <c r="F178" s="7" t="str">
        <f t="shared" si="26"/>
        <v>N/A</v>
      </c>
      <c r="G178" s="4">
        <v>8.1201334815999999</v>
      </c>
      <c r="H178" s="7" t="str">
        <f t="shared" si="27"/>
        <v>N/A</v>
      </c>
      <c r="I178" s="8">
        <v>-19.5</v>
      </c>
      <c r="J178" s="8">
        <v>-2.72</v>
      </c>
      <c r="K178" s="25" t="s">
        <v>734</v>
      </c>
      <c r="L178" s="85" t="str">
        <f t="shared" si="28"/>
        <v>Yes</v>
      </c>
    </row>
    <row r="179" spans="1:12" x14ac:dyDescent="0.25">
      <c r="A179" s="108" t="s">
        <v>1339</v>
      </c>
      <c r="B179" s="21" t="s">
        <v>213</v>
      </c>
      <c r="C179" s="4">
        <v>0.41287441089999999</v>
      </c>
      <c r="D179" s="7" t="str">
        <f t="shared" si="25"/>
        <v>N/A</v>
      </c>
      <c r="E179" s="4">
        <v>0.28066116060000001</v>
      </c>
      <c r="F179" s="7" t="str">
        <f t="shared" si="26"/>
        <v>N/A</v>
      </c>
      <c r="G179" s="4">
        <v>2.8530670500000001E-2</v>
      </c>
      <c r="H179" s="7" t="str">
        <f t="shared" si="27"/>
        <v>N/A</v>
      </c>
      <c r="I179" s="8">
        <v>-32</v>
      </c>
      <c r="J179" s="8">
        <v>-89.8</v>
      </c>
      <c r="K179" s="25" t="s">
        <v>734</v>
      </c>
      <c r="L179" s="85" t="str">
        <f t="shared" si="28"/>
        <v>No</v>
      </c>
    </row>
    <row r="180" spans="1:12" x14ac:dyDescent="0.25">
      <c r="A180" s="108" t="s">
        <v>1340</v>
      </c>
      <c r="B180" s="21" t="s">
        <v>213</v>
      </c>
      <c r="C180" s="4">
        <v>9.17491317E-2</v>
      </c>
      <c r="D180" s="7" t="str">
        <f t="shared" si="25"/>
        <v>N/A</v>
      </c>
      <c r="E180" s="4">
        <v>9.2194222500000006E-2</v>
      </c>
      <c r="F180" s="7" t="str">
        <f t="shared" si="26"/>
        <v>N/A</v>
      </c>
      <c r="G180" s="4">
        <v>0</v>
      </c>
      <c r="H180" s="7" t="str">
        <f t="shared" si="27"/>
        <v>N/A</v>
      </c>
      <c r="I180" s="8">
        <v>0.48509999999999998</v>
      </c>
      <c r="J180" s="8">
        <v>-100</v>
      </c>
      <c r="K180" s="25" t="s">
        <v>734</v>
      </c>
      <c r="L180" s="85" t="str">
        <f t="shared" si="28"/>
        <v>No</v>
      </c>
    </row>
    <row r="181" spans="1:12" x14ac:dyDescent="0.25">
      <c r="A181" s="108" t="s">
        <v>86</v>
      </c>
      <c r="B181" s="21" t="s">
        <v>213</v>
      </c>
      <c r="C181" s="4">
        <v>1.7016104527</v>
      </c>
      <c r="D181" s="7" t="str">
        <f t="shared" si="25"/>
        <v>N/A</v>
      </c>
      <c r="E181" s="4">
        <v>1.2999675008</v>
      </c>
      <c r="F181" s="7" t="str">
        <f t="shared" si="26"/>
        <v>N/A</v>
      </c>
      <c r="G181" s="4">
        <v>4.2034468300000002E-2</v>
      </c>
      <c r="H181" s="7" t="str">
        <f t="shared" si="27"/>
        <v>N/A</v>
      </c>
      <c r="I181" s="8">
        <v>-23.6</v>
      </c>
      <c r="J181" s="8">
        <v>-96.8</v>
      </c>
      <c r="K181" s="25" t="s">
        <v>734</v>
      </c>
      <c r="L181" s="85" t="str">
        <f t="shared" si="28"/>
        <v>No</v>
      </c>
    </row>
    <row r="182" spans="1:12" x14ac:dyDescent="0.25">
      <c r="A182" s="108" t="s">
        <v>87</v>
      </c>
      <c r="B182" s="21" t="s">
        <v>213</v>
      </c>
      <c r="C182" s="4">
        <v>44.649603853999999</v>
      </c>
      <c r="D182" s="7" t="str">
        <f t="shared" si="25"/>
        <v>N/A</v>
      </c>
      <c r="E182" s="4">
        <v>33.172774605999997</v>
      </c>
      <c r="F182" s="7" t="str">
        <f t="shared" si="26"/>
        <v>N/A</v>
      </c>
      <c r="G182" s="4">
        <v>29.806580943</v>
      </c>
      <c r="H182" s="7" t="str">
        <f t="shared" si="27"/>
        <v>N/A</v>
      </c>
      <c r="I182" s="8">
        <v>-25.7</v>
      </c>
      <c r="J182" s="8">
        <v>-10.1</v>
      </c>
      <c r="K182" s="25" t="s">
        <v>734</v>
      </c>
      <c r="L182" s="85" t="str">
        <f t="shared" si="28"/>
        <v>Yes</v>
      </c>
    </row>
    <row r="183" spans="1:12" x14ac:dyDescent="0.25">
      <c r="A183" s="108" t="s">
        <v>466</v>
      </c>
      <c r="B183" s="21" t="s">
        <v>213</v>
      </c>
      <c r="C183" s="4">
        <v>55.429221148000003</v>
      </c>
      <c r="D183" s="7" t="str">
        <f t="shared" si="25"/>
        <v>N/A</v>
      </c>
      <c r="E183" s="4">
        <v>55.877034358000003</v>
      </c>
      <c r="F183" s="7" t="str">
        <f t="shared" si="26"/>
        <v>N/A</v>
      </c>
      <c r="G183" s="4">
        <v>41.129032258000002</v>
      </c>
      <c r="H183" s="7" t="str">
        <f t="shared" si="27"/>
        <v>N/A</v>
      </c>
      <c r="I183" s="8">
        <v>0.80789999999999995</v>
      </c>
      <c r="J183" s="8">
        <v>-26.4</v>
      </c>
      <c r="K183" s="25" t="s">
        <v>734</v>
      </c>
      <c r="L183" s="85" t="str">
        <f t="shared" si="28"/>
        <v>Yes</v>
      </c>
    </row>
    <row r="184" spans="1:12" x14ac:dyDescent="0.25">
      <c r="A184" s="108" t="s">
        <v>467</v>
      </c>
      <c r="B184" s="21" t="s">
        <v>213</v>
      </c>
      <c r="C184" s="4">
        <v>67.970449415000004</v>
      </c>
      <c r="D184" s="7" t="str">
        <f t="shared" si="25"/>
        <v>N/A</v>
      </c>
      <c r="E184" s="4">
        <v>55.619331066000001</v>
      </c>
      <c r="F184" s="7" t="str">
        <f t="shared" si="26"/>
        <v>N/A</v>
      </c>
      <c r="G184" s="4">
        <v>44.160177976</v>
      </c>
      <c r="H184" s="7" t="str">
        <f t="shared" si="27"/>
        <v>N/A</v>
      </c>
      <c r="I184" s="8">
        <v>-18.2</v>
      </c>
      <c r="J184" s="8">
        <v>-20.6</v>
      </c>
      <c r="K184" s="25" t="s">
        <v>734</v>
      </c>
      <c r="L184" s="85" t="str">
        <f t="shared" si="28"/>
        <v>Yes</v>
      </c>
    </row>
    <row r="185" spans="1:12" x14ac:dyDescent="0.25">
      <c r="A185" s="108" t="s">
        <v>468</v>
      </c>
      <c r="B185" s="21" t="s">
        <v>213</v>
      </c>
      <c r="C185" s="4">
        <v>38.638812790999999</v>
      </c>
      <c r="D185" s="7" t="str">
        <f t="shared" si="25"/>
        <v>N/A</v>
      </c>
      <c r="E185" s="4">
        <v>26.624246124999999</v>
      </c>
      <c r="F185" s="7" t="str">
        <f t="shared" si="26"/>
        <v>N/A</v>
      </c>
      <c r="G185" s="4">
        <v>11.184022825</v>
      </c>
      <c r="H185" s="7" t="str">
        <f t="shared" si="27"/>
        <v>N/A</v>
      </c>
      <c r="I185" s="8">
        <v>-31.1</v>
      </c>
      <c r="J185" s="8">
        <v>-58</v>
      </c>
      <c r="K185" s="25" t="s">
        <v>734</v>
      </c>
      <c r="L185" s="85" t="str">
        <f t="shared" si="28"/>
        <v>No</v>
      </c>
    </row>
    <row r="186" spans="1:12" x14ac:dyDescent="0.25">
      <c r="A186" s="108" t="s">
        <v>469</v>
      </c>
      <c r="B186" s="21" t="s">
        <v>213</v>
      </c>
      <c r="C186" s="4">
        <v>40.579330231</v>
      </c>
      <c r="D186" s="7" t="str">
        <f t="shared" si="25"/>
        <v>N/A</v>
      </c>
      <c r="E186" s="4">
        <v>31.499692685999999</v>
      </c>
      <c r="F186" s="7" t="str">
        <f t="shared" si="26"/>
        <v>N/A</v>
      </c>
      <c r="G186" s="4">
        <v>17.948717948999999</v>
      </c>
      <c r="H186" s="7" t="str">
        <f t="shared" si="27"/>
        <v>N/A</v>
      </c>
      <c r="I186" s="8">
        <v>-22.4</v>
      </c>
      <c r="J186" s="8">
        <v>-43</v>
      </c>
      <c r="K186" s="25" t="s">
        <v>734</v>
      </c>
      <c r="L186" s="85" t="str">
        <f t="shared" si="28"/>
        <v>No</v>
      </c>
    </row>
    <row r="187" spans="1:12" x14ac:dyDescent="0.25">
      <c r="A187" s="108" t="s">
        <v>116</v>
      </c>
      <c r="B187" s="21" t="s">
        <v>213</v>
      </c>
      <c r="C187" s="4">
        <v>65.387579209999998</v>
      </c>
      <c r="D187" s="7" t="str">
        <f t="shared" si="25"/>
        <v>N/A</v>
      </c>
      <c r="E187" s="4">
        <v>58.916039943000001</v>
      </c>
      <c r="F187" s="7" t="str">
        <f t="shared" si="26"/>
        <v>N/A</v>
      </c>
      <c r="G187" s="4">
        <v>52.562667052000002</v>
      </c>
      <c r="H187" s="7" t="str">
        <f t="shared" si="27"/>
        <v>N/A</v>
      </c>
      <c r="I187" s="8">
        <v>-9.9</v>
      </c>
      <c r="J187" s="8">
        <v>-10.8</v>
      </c>
      <c r="K187" s="25" t="s">
        <v>734</v>
      </c>
      <c r="L187" s="85" t="str">
        <f t="shared" si="28"/>
        <v>Yes</v>
      </c>
    </row>
    <row r="188" spans="1:12" x14ac:dyDescent="0.25">
      <c r="A188" s="108" t="s">
        <v>470</v>
      </c>
      <c r="B188" s="21" t="s">
        <v>213</v>
      </c>
      <c r="C188" s="4">
        <v>67.481523593000006</v>
      </c>
      <c r="D188" s="7" t="str">
        <f t="shared" si="25"/>
        <v>N/A</v>
      </c>
      <c r="E188" s="4">
        <v>70.464135021000004</v>
      </c>
      <c r="F188" s="7" t="str">
        <f t="shared" si="26"/>
        <v>N/A</v>
      </c>
      <c r="G188" s="4">
        <v>51.612903226</v>
      </c>
      <c r="H188" s="7" t="str">
        <f t="shared" si="27"/>
        <v>N/A</v>
      </c>
      <c r="I188" s="8">
        <v>4.42</v>
      </c>
      <c r="J188" s="8">
        <v>-26.8</v>
      </c>
      <c r="K188" s="25" t="s">
        <v>734</v>
      </c>
      <c r="L188" s="85" t="str">
        <f t="shared" si="28"/>
        <v>Yes</v>
      </c>
    </row>
    <row r="189" spans="1:12" x14ac:dyDescent="0.25">
      <c r="A189" s="108" t="s">
        <v>471</v>
      </c>
      <c r="B189" s="21" t="s">
        <v>213</v>
      </c>
      <c r="C189" s="4">
        <v>86.016827415999998</v>
      </c>
      <c r="D189" s="7" t="str">
        <f t="shared" si="25"/>
        <v>N/A</v>
      </c>
      <c r="E189" s="4">
        <v>78.185232425999999</v>
      </c>
      <c r="F189" s="7" t="str">
        <f t="shared" si="26"/>
        <v>N/A</v>
      </c>
      <c r="G189" s="4">
        <v>63.848720800999999</v>
      </c>
      <c r="H189" s="7" t="str">
        <f t="shared" si="27"/>
        <v>N/A</v>
      </c>
      <c r="I189" s="8">
        <v>-9.1</v>
      </c>
      <c r="J189" s="8">
        <v>-18.3</v>
      </c>
      <c r="K189" s="25" t="s">
        <v>734</v>
      </c>
      <c r="L189" s="85" t="str">
        <f t="shared" si="28"/>
        <v>Yes</v>
      </c>
    </row>
    <row r="190" spans="1:12" x14ac:dyDescent="0.25">
      <c r="A190" s="108" t="s">
        <v>472</v>
      </c>
      <c r="B190" s="21" t="s">
        <v>213</v>
      </c>
      <c r="C190" s="4">
        <v>60.00441438</v>
      </c>
      <c r="D190" s="7" t="str">
        <f t="shared" si="25"/>
        <v>N/A</v>
      </c>
      <c r="E190" s="4">
        <v>55.143490696000001</v>
      </c>
      <c r="F190" s="7" t="str">
        <f t="shared" si="26"/>
        <v>N/A</v>
      </c>
      <c r="G190" s="4">
        <v>18.944365192999999</v>
      </c>
      <c r="H190" s="7" t="str">
        <f t="shared" si="27"/>
        <v>N/A</v>
      </c>
      <c r="I190" s="8">
        <v>-8.1</v>
      </c>
      <c r="J190" s="8">
        <v>-65.599999999999994</v>
      </c>
      <c r="K190" s="25" t="s">
        <v>734</v>
      </c>
      <c r="L190" s="85" t="str">
        <f t="shared" si="28"/>
        <v>No</v>
      </c>
    </row>
    <row r="191" spans="1:12" x14ac:dyDescent="0.25">
      <c r="A191" s="108" t="s">
        <v>473</v>
      </c>
      <c r="B191" s="21" t="s">
        <v>213</v>
      </c>
      <c r="C191" s="4">
        <v>62.382856019000002</v>
      </c>
      <c r="D191" s="7" t="str">
        <f t="shared" si="25"/>
        <v>N/A</v>
      </c>
      <c r="E191" s="4">
        <v>53.025646756</v>
      </c>
      <c r="F191" s="7" t="str">
        <f t="shared" si="26"/>
        <v>N/A</v>
      </c>
      <c r="G191" s="4">
        <v>26.007326007</v>
      </c>
      <c r="H191" s="7" t="str">
        <f t="shared" si="27"/>
        <v>N/A</v>
      </c>
      <c r="I191" s="8">
        <v>-15</v>
      </c>
      <c r="J191" s="8">
        <v>-51</v>
      </c>
      <c r="K191" s="25" t="s">
        <v>734</v>
      </c>
      <c r="L191" s="85" t="str">
        <f t="shared" si="28"/>
        <v>No</v>
      </c>
    </row>
    <row r="192" spans="1:12" x14ac:dyDescent="0.25">
      <c r="A192" s="108" t="s">
        <v>1341</v>
      </c>
      <c r="B192" s="21" t="s">
        <v>213</v>
      </c>
      <c r="C192" s="22">
        <v>8.3570541994000003</v>
      </c>
      <c r="D192" s="7" t="str">
        <f t="shared" si="25"/>
        <v>N/A</v>
      </c>
      <c r="E192" s="22">
        <v>8.4649202545000009</v>
      </c>
      <c r="F192" s="7" t="str">
        <f t="shared" si="26"/>
        <v>N/A</v>
      </c>
      <c r="G192" s="22">
        <v>7.1849836779</v>
      </c>
      <c r="H192" s="7" t="str">
        <f t="shared" si="27"/>
        <v>N/A</v>
      </c>
      <c r="I192" s="8">
        <v>1.2909999999999999</v>
      </c>
      <c r="J192" s="8">
        <v>-15.1</v>
      </c>
      <c r="K192" s="25" t="s">
        <v>734</v>
      </c>
      <c r="L192" s="85" t="str">
        <f t="shared" si="28"/>
        <v>Yes</v>
      </c>
    </row>
    <row r="193" spans="1:12" x14ac:dyDescent="0.25">
      <c r="A193" s="108" t="s">
        <v>1342</v>
      </c>
      <c r="B193" s="21" t="s">
        <v>213</v>
      </c>
      <c r="C193" s="22">
        <v>5.7021276596000003</v>
      </c>
      <c r="D193" s="7" t="str">
        <f t="shared" si="25"/>
        <v>N/A</v>
      </c>
      <c r="E193" s="22">
        <v>6.3202933984999996</v>
      </c>
      <c r="F193" s="7" t="str">
        <f t="shared" si="26"/>
        <v>N/A</v>
      </c>
      <c r="G193" s="22">
        <v>4.3333333332999997</v>
      </c>
      <c r="H193" s="7" t="str">
        <f t="shared" si="27"/>
        <v>N/A</v>
      </c>
      <c r="I193" s="8">
        <v>10.84</v>
      </c>
      <c r="J193" s="8">
        <v>-31.4</v>
      </c>
      <c r="K193" s="25" t="s">
        <v>734</v>
      </c>
      <c r="L193" s="85" t="str">
        <f t="shared" si="28"/>
        <v>No</v>
      </c>
    </row>
    <row r="194" spans="1:12" x14ac:dyDescent="0.25">
      <c r="A194" s="108" t="s">
        <v>1343</v>
      </c>
      <c r="B194" s="21" t="s">
        <v>213</v>
      </c>
      <c r="C194" s="22">
        <v>13.961584024</v>
      </c>
      <c r="D194" s="7" t="str">
        <f t="shared" si="25"/>
        <v>N/A</v>
      </c>
      <c r="E194" s="22">
        <v>14.138129495999999</v>
      </c>
      <c r="F194" s="7" t="str">
        <f t="shared" si="26"/>
        <v>N/A</v>
      </c>
      <c r="G194" s="22">
        <v>10.546153845999999</v>
      </c>
      <c r="H194" s="7" t="str">
        <f t="shared" si="27"/>
        <v>N/A</v>
      </c>
      <c r="I194" s="8">
        <v>1.2649999999999999</v>
      </c>
      <c r="J194" s="8">
        <v>-25.4</v>
      </c>
      <c r="K194" s="25" t="s">
        <v>734</v>
      </c>
      <c r="L194" s="85" t="str">
        <f t="shared" si="28"/>
        <v>Yes</v>
      </c>
    </row>
    <row r="195" spans="1:12" x14ac:dyDescent="0.25">
      <c r="A195" s="108" t="s">
        <v>1344</v>
      </c>
      <c r="B195" s="21" t="s">
        <v>213</v>
      </c>
      <c r="C195" s="22">
        <v>4.8677319985</v>
      </c>
      <c r="D195" s="7" t="str">
        <f t="shared" si="25"/>
        <v>N/A</v>
      </c>
      <c r="E195" s="22">
        <v>5.0236076094</v>
      </c>
      <c r="F195" s="7" t="str">
        <f t="shared" si="26"/>
        <v>N/A</v>
      </c>
      <c r="G195" s="22">
        <v>5.7435897436000003</v>
      </c>
      <c r="H195" s="7" t="str">
        <f t="shared" si="27"/>
        <v>N/A</v>
      </c>
      <c r="I195" s="8">
        <v>3.202</v>
      </c>
      <c r="J195" s="8">
        <v>14.33</v>
      </c>
      <c r="K195" s="25" t="s">
        <v>734</v>
      </c>
      <c r="L195" s="85" t="str">
        <f t="shared" si="28"/>
        <v>Yes</v>
      </c>
    </row>
    <row r="196" spans="1:12" x14ac:dyDescent="0.25">
      <c r="A196" s="108" t="s">
        <v>1345</v>
      </c>
      <c r="B196" s="21" t="s">
        <v>213</v>
      </c>
      <c r="C196" s="22">
        <v>3.6962365590999999</v>
      </c>
      <c r="D196" s="7" t="str">
        <f t="shared" si="25"/>
        <v>N/A</v>
      </c>
      <c r="E196" s="22">
        <v>3.7130681818000002</v>
      </c>
      <c r="F196" s="7" t="str">
        <f t="shared" si="26"/>
        <v>N/A</v>
      </c>
      <c r="G196" s="22">
        <v>3.6233766234</v>
      </c>
      <c r="H196" s="7" t="str">
        <f t="shared" si="27"/>
        <v>N/A</v>
      </c>
      <c r="I196" s="8">
        <v>0.45540000000000003</v>
      </c>
      <c r="J196" s="8">
        <v>-2.42</v>
      </c>
      <c r="K196" s="25" t="s">
        <v>734</v>
      </c>
      <c r="L196" s="85" t="str">
        <f t="shared" si="28"/>
        <v>Yes</v>
      </c>
    </row>
    <row r="197" spans="1:12" x14ac:dyDescent="0.25">
      <c r="A197" s="108" t="s">
        <v>1346</v>
      </c>
      <c r="B197" s="21" t="s">
        <v>213</v>
      </c>
      <c r="C197" s="22">
        <v>211.44606503</v>
      </c>
      <c r="D197" s="7" t="str">
        <f t="shared" si="25"/>
        <v>N/A</v>
      </c>
      <c r="E197" s="22">
        <v>219.21189469999999</v>
      </c>
      <c r="F197" s="7" t="str">
        <f t="shared" si="26"/>
        <v>N/A</v>
      </c>
      <c r="G197" s="22">
        <v>47.670449769000001</v>
      </c>
      <c r="H197" s="7" t="str">
        <f t="shared" si="27"/>
        <v>N/A</v>
      </c>
      <c r="I197" s="8">
        <v>3.673</v>
      </c>
      <c r="J197" s="8">
        <v>-78.3</v>
      </c>
      <c r="K197" s="25" t="s">
        <v>734</v>
      </c>
      <c r="L197" s="85" t="str">
        <f t="shared" si="28"/>
        <v>No</v>
      </c>
    </row>
    <row r="198" spans="1:12" x14ac:dyDescent="0.25">
      <c r="A198" s="108" t="s">
        <v>1347</v>
      </c>
      <c r="B198" s="21" t="s">
        <v>213</v>
      </c>
      <c r="C198" s="22">
        <v>280.54523810000001</v>
      </c>
      <c r="D198" s="7" t="str">
        <f t="shared" si="25"/>
        <v>N/A</v>
      </c>
      <c r="E198" s="22">
        <v>262.16197183000003</v>
      </c>
      <c r="F198" s="7" t="str">
        <f t="shared" si="26"/>
        <v>N/A</v>
      </c>
      <c r="G198" s="22">
        <v>41.357142856999999</v>
      </c>
      <c r="H198" s="7" t="str">
        <f t="shared" si="27"/>
        <v>N/A</v>
      </c>
      <c r="I198" s="8">
        <v>-6.55</v>
      </c>
      <c r="J198" s="8">
        <v>-84.2</v>
      </c>
      <c r="K198" s="25" t="s">
        <v>734</v>
      </c>
      <c r="L198" s="85" t="str">
        <f t="shared" si="28"/>
        <v>No</v>
      </c>
    </row>
    <row r="199" spans="1:12" x14ac:dyDescent="0.25">
      <c r="A199" s="108" t="s">
        <v>1348</v>
      </c>
      <c r="B199" s="21" t="s">
        <v>213</v>
      </c>
      <c r="C199" s="22">
        <v>221.26851485</v>
      </c>
      <c r="D199" s="7" t="str">
        <f t="shared" si="25"/>
        <v>N/A</v>
      </c>
      <c r="E199" s="22">
        <v>227.95076401</v>
      </c>
      <c r="F199" s="7" t="str">
        <f t="shared" si="26"/>
        <v>N/A</v>
      </c>
      <c r="G199" s="22">
        <v>24.589041095999999</v>
      </c>
      <c r="H199" s="7" t="str">
        <f t="shared" si="27"/>
        <v>N/A</v>
      </c>
      <c r="I199" s="8">
        <v>3.02</v>
      </c>
      <c r="J199" s="8">
        <v>-89.2</v>
      </c>
      <c r="K199" s="25" t="s">
        <v>734</v>
      </c>
      <c r="L199" s="85" t="str">
        <f t="shared" si="28"/>
        <v>No</v>
      </c>
    </row>
    <row r="200" spans="1:12" x14ac:dyDescent="0.25">
      <c r="A200" s="108" t="s">
        <v>1349</v>
      </c>
      <c r="B200" s="21" t="s">
        <v>213</v>
      </c>
      <c r="C200" s="22">
        <v>58.069182390000002</v>
      </c>
      <c r="D200" s="7" t="str">
        <f t="shared" si="25"/>
        <v>N/A</v>
      </c>
      <c r="E200" s="22">
        <v>91.427480915999993</v>
      </c>
      <c r="F200" s="7" t="str">
        <f t="shared" si="26"/>
        <v>N/A</v>
      </c>
      <c r="G200" s="22">
        <v>22</v>
      </c>
      <c r="H200" s="7" t="str">
        <f t="shared" si="27"/>
        <v>N/A</v>
      </c>
      <c r="I200" s="8">
        <v>57.45</v>
      </c>
      <c r="J200" s="8">
        <v>-75.900000000000006</v>
      </c>
      <c r="K200" s="25" t="s">
        <v>734</v>
      </c>
      <c r="L200" s="85" t="str">
        <f t="shared" si="28"/>
        <v>No</v>
      </c>
    </row>
    <row r="201" spans="1:12" x14ac:dyDescent="0.25">
      <c r="A201" s="108" t="s">
        <v>1350</v>
      </c>
      <c r="B201" s="21" t="s">
        <v>213</v>
      </c>
      <c r="C201" s="22">
        <v>31.107142856999999</v>
      </c>
      <c r="D201" s="7" t="str">
        <f t="shared" si="25"/>
        <v>N/A</v>
      </c>
      <c r="E201" s="22">
        <v>55.393939394</v>
      </c>
      <c r="F201" s="7" t="str">
        <f t="shared" si="26"/>
        <v>N/A</v>
      </c>
      <c r="G201" s="22" t="s">
        <v>1747</v>
      </c>
      <c r="H201" s="7" t="str">
        <f t="shared" si="27"/>
        <v>N/A</v>
      </c>
      <c r="I201" s="8">
        <v>78.069999999999993</v>
      </c>
      <c r="J201" s="8" t="s">
        <v>1747</v>
      </c>
      <c r="K201" s="25" t="s">
        <v>734</v>
      </c>
      <c r="L201" s="85" t="str">
        <f t="shared" si="28"/>
        <v>N/A</v>
      </c>
    </row>
    <row r="202" spans="1:12" x14ac:dyDescent="0.25">
      <c r="A202" s="108" t="s">
        <v>28</v>
      </c>
      <c r="B202" s="21" t="s">
        <v>213</v>
      </c>
      <c r="C202" s="4">
        <v>2.2220060898999998</v>
      </c>
      <c r="D202" s="7" t="str">
        <f t="shared" si="25"/>
        <v>N/A</v>
      </c>
      <c r="E202" s="4">
        <v>2.1291847975999998</v>
      </c>
      <c r="F202" s="7" t="str">
        <f t="shared" si="26"/>
        <v>N/A</v>
      </c>
      <c r="G202" s="4">
        <v>0.1833056418</v>
      </c>
      <c r="H202" s="7" t="str">
        <f t="shared" si="27"/>
        <v>N/A</v>
      </c>
      <c r="I202" s="8">
        <v>-4.18</v>
      </c>
      <c r="J202" s="8">
        <v>-91.4</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0</v>
      </c>
      <c r="H203" s="7" t="str">
        <f t="shared" ref="H203:H213" si="31">IF($B203="N/A","N/A",IF(G203&gt;10,"No",IF(G203&lt;-10,"No","Yes")))</f>
        <v>N/A</v>
      </c>
      <c r="I203" s="8">
        <v>-75</v>
      </c>
      <c r="J203" s="8">
        <v>-100</v>
      </c>
      <c r="K203" s="10" t="s">
        <v>213</v>
      </c>
      <c r="L203" s="85" t="str">
        <f t="shared" ref="L203:L213" si="32">IF(J203="Div by 0", "N/A", IF(K203="N/A","N/A", IF(J203&gt;VALUE(MID(K203,1,2)), "No", IF(J203&lt;-1*VALUE(MID(K203,1,2)), "No", "Yes"))))</f>
        <v>N/A</v>
      </c>
    </row>
    <row r="204" spans="1:12" x14ac:dyDescent="0.25">
      <c r="A204" s="108" t="s">
        <v>124</v>
      </c>
      <c r="B204" s="21" t="s">
        <v>213</v>
      </c>
      <c r="C204" s="22">
        <v>22</v>
      </c>
      <c r="D204" s="7" t="str">
        <f t="shared" si="29"/>
        <v>N/A</v>
      </c>
      <c r="E204" s="22">
        <v>14</v>
      </c>
      <c r="F204" s="7" t="str">
        <f t="shared" si="30"/>
        <v>N/A</v>
      </c>
      <c r="G204" s="22">
        <v>11</v>
      </c>
      <c r="H204" s="7" t="str">
        <f t="shared" si="31"/>
        <v>N/A</v>
      </c>
      <c r="I204" s="8">
        <v>-36.4</v>
      </c>
      <c r="J204" s="8">
        <v>-85.7</v>
      </c>
      <c r="K204" s="10" t="s">
        <v>213</v>
      </c>
      <c r="L204" s="85" t="str">
        <f t="shared" si="32"/>
        <v>N/A</v>
      </c>
    </row>
    <row r="205" spans="1:12" ht="25" x14ac:dyDescent="0.25">
      <c r="A205" s="108" t="s">
        <v>1598</v>
      </c>
      <c r="B205" s="21" t="s">
        <v>213</v>
      </c>
      <c r="C205" s="22">
        <v>12</v>
      </c>
      <c r="D205" s="7" t="str">
        <f t="shared" si="29"/>
        <v>N/A</v>
      </c>
      <c r="E205" s="22">
        <v>0</v>
      </c>
      <c r="F205" s="7" t="str">
        <f t="shared" si="30"/>
        <v>N/A</v>
      </c>
      <c r="G205" s="22">
        <v>0</v>
      </c>
      <c r="H205" s="7" t="str">
        <f t="shared" si="31"/>
        <v>N/A</v>
      </c>
      <c r="I205" s="8">
        <v>-100</v>
      </c>
      <c r="J205" s="8" t="s">
        <v>1747</v>
      </c>
      <c r="K205" s="10" t="s">
        <v>213</v>
      </c>
      <c r="L205" s="85" t="str">
        <f t="shared" si="32"/>
        <v>N/A</v>
      </c>
    </row>
    <row r="206" spans="1:12" ht="25" x14ac:dyDescent="0.25">
      <c r="A206" s="108" t="s">
        <v>1351</v>
      </c>
      <c r="B206" s="21" t="s">
        <v>213</v>
      </c>
      <c r="C206" s="22">
        <v>221</v>
      </c>
      <c r="D206" s="7" t="str">
        <f t="shared" si="29"/>
        <v>N/A</v>
      </c>
      <c r="E206" s="22">
        <v>256</v>
      </c>
      <c r="F206" s="7" t="str">
        <f t="shared" si="30"/>
        <v>N/A</v>
      </c>
      <c r="G206" s="22">
        <v>49</v>
      </c>
      <c r="H206" s="7" t="str">
        <f t="shared" si="31"/>
        <v>N/A</v>
      </c>
      <c r="I206" s="8">
        <v>15.84</v>
      </c>
      <c r="J206" s="8">
        <v>-80.900000000000006</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-33.299999999999997</v>
      </c>
      <c r="J207" s="8">
        <v>0</v>
      </c>
      <c r="K207" s="10" t="s">
        <v>213</v>
      </c>
      <c r="L207" s="85" t="str">
        <f t="shared" si="32"/>
        <v>N/A</v>
      </c>
    </row>
    <row r="208" spans="1:12" x14ac:dyDescent="0.25">
      <c r="A208" s="108" t="s">
        <v>1600</v>
      </c>
      <c r="B208" s="21" t="s">
        <v>213</v>
      </c>
      <c r="C208" s="22">
        <v>28</v>
      </c>
      <c r="D208" s="7" t="str">
        <f t="shared" si="29"/>
        <v>N/A</v>
      </c>
      <c r="E208" s="22">
        <v>37</v>
      </c>
      <c r="F208" s="7" t="str">
        <f t="shared" si="30"/>
        <v>N/A</v>
      </c>
      <c r="G208" s="22">
        <v>167</v>
      </c>
      <c r="H208" s="7" t="str">
        <f t="shared" si="31"/>
        <v>N/A</v>
      </c>
      <c r="I208" s="8">
        <v>32.14</v>
      </c>
      <c r="J208" s="8">
        <v>351.4</v>
      </c>
      <c r="K208" s="10" t="s">
        <v>213</v>
      </c>
      <c r="L208" s="85" t="str">
        <f t="shared" si="32"/>
        <v>N/A</v>
      </c>
    </row>
    <row r="209" spans="1:12" x14ac:dyDescent="0.25">
      <c r="A209" s="108" t="s">
        <v>125</v>
      </c>
      <c r="B209" s="21" t="s">
        <v>213</v>
      </c>
      <c r="C209" s="26">
        <v>3189767</v>
      </c>
      <c r="D209" s="7" t="str">
        <f t="shared" si="29"/>
        <v>N/A</v>
      </c>
      <c r="E209" s="26">
        <v>3267303</v>
      </c>
      <c r="F209" s="7" t="str">
        <f t="shared" si="30"/>
        <v>N/A</v>
      </c>
      <c r="G209" s="26">
        <v>706337</v>
      </c>
      <c r="H209" s="7" t="str">
        <f t="shared" si="31"/>
        <v>N/A</v>
      </c>
      <c r="I209" s="8">
        <v>2.431</v>
      </c>
      <c r="J209" s="8">
        <v>-78.400000000000006</v>
      </c>
      <c r="K209" s="10" t="s">
        <v>213</v>
      </c>
      <c r="L209" s="85" t="str">
        <f t="shared" si="32"/>
        <v>N/A</v>
      </c>
    </row>
    <row r="210" spans="1:12" x14ac:dyDescent="0.25">
      <c r="A210" s="142" t="s">
        <v>1595</v>
      </c>
      <c r="B210" s="21" t="s">
        <v>213</v>
      </c>
      <c r="C210" s="26">
        <v>1359119</v>
      </c>
      <c r="D210" s="7" t="str">
        <f t="shared" si="29"/>
        <v>N/A</v>
      </c>
      <c r="E210" s="26">
        <v>482745</v>
      </c>
      <c r="F210" s="7" t="str">
        <f t="shared" si="30"/>
        <v>N/A</v>
      </c>
      <c r="G210" s="26">
        <v>180847</v>
      </c>
      <c r="H210" s="7" t="str">
        <f t="shared" si="31"/>
        <v>N/A</v>
      </c>
      <c r="I210" s="8">
        <v>-64.5</v>
      </c>
      <c r="J210" s="8">
        <v>-62.5</v>
      </c>
      <c r="K210" s="10" t="s">
        <v>213</v>
      </c>
      <c r="L210" s="85" t="str">
        <f t="shared" si="32"/>
        <v>N/A</v>
      </c>
    </row>
    <row r="211" spans="1:12" x14ac:dyDescent="0.25">
      <c r="A211" s="142" t="s">
        <v>1352</v>
      </c>
      <c r="B211" s="21" t="s">
        <v>213</v>
      </c>
      <c r="C211" s="26">
        <v>772309</v>
      </c>
      <c r="D211" s="7" t="str">
        <f t="shared" si="29"/>
        <v>N/A</v>
      </c>
      <c r="E211" s="26">
        <v>742453</v>
      </c>
      <c r="F211" s="7" t="str">
        <f t="shared" si="30"/>
        <v>N/A</v>
      </c>
      <c r="G211" s="26">
        <v>300029</v>
      </c>
      <c r="H211" s="7" t="str">
        <f t="shared" si="31"/>
        <v>N/A</v>
      </c>
      <c r="I211" s="8">
        <v>-3.87</v>
      </c>
      <c r="J211" s="8">
        <v>-59.6</v>
      </c>
      <c r="K211" s="10" t="s">
        <v>213</v>
      </c>
      <c r="L211" s="85" t="str">
        <f t="shared" si="32"/>
        <v>N/A</v>
      </c>
    </row>
    <row r="212" spans="1:12" x14ac:dyDescent="0.25">
      <c r="A212" s="142" t="s">
        <v>1589</v>
      </c>
      <c r="B212" s="21" t="s">
        <v>213</v>
      </c>
      <c r="C212" s="26">
        <v>3146890</v>
      </c>
      <c r="D212" s="7" t="str">
        <f t="shared" si="29"/>
        <v>N/A</v>
      </c>
      <c r="E212" s="26">
        <v>3260699</v>
      </c>
      <c r="F212" s="7" t="str">
        <f t="shared" si="30"/>
        <v>N/A</v>
      </c>
      <c r="G212" s="26">
        <v>444080</v>
      </c>
      <c r="H212" s="7" t="str">
        <f t="shared" si="31"/>
        <v>N/A</v>
      </c>
      <c r="I212" s="8">
        <v>3.617</v>
      </c>
      <c r="J212" s="8">
        <v>-86.4</v>
      </c>
      <c r="K212" s="10" t="s">
        <v>213</v>
      </c>
      <c r="L212" s="85" t="str">
        <f t="shared" si="32"/>
        <v>N/A</v>
      </c>
    </row>
    <row r="213" spans="1:12" x14ac:dyDescent="0.25">
      <c r="A213" s="142" t="s">
        <v>1590</v>
      </c>
      <c r="B213" s="21" t="s">
        <v>213</v>
      </c>
      <c r="C213" s="26">
        <v>304535</v>
      </c>
      <c r="D213" s="7" t="str">
        <f t="shared" si="29"/>
        <v>N/A</v>
      </c>
      <c r="E213" s="26">
        <v>276317</v>
      </c>
      <c r="F213" s="7" t="str">
        <f t="shared" si="30"/>
        <v>N/A</v>
      </c>
      <c r="G213" s="26">
        <v>441141</v>
      </c>
      <c r="H213" s="7" t="str">
        <f t="shared" si="31"/>
        <v>N/A</v>
      </c>
      <c r="I213" s="8">
        <v>-9.27</v>
      </c>
      <c r="J213" s="8">
        <v>59.65</v>
      </c>
      <c r="K213" s="10" t="s">
        <v>213</v>
      </c>
      <c r="L213" s="85" t="str">
        <f t="shared" si="32"/>
        <v>N/A</v>
      </c>
    </row>
    <row r="214" spans="1:12" ht="25" x14ac:dyDescent="0.25">
      <c r="A214" s="108" t="s">
        <v>1353</v>
      </c>
      <c r="B214" s="21" t="s">
        <v>213</v>
      </c>
      <c r="C214" s="26">
        <v>802719</v>
      </c>
      <c r="D214" s="7" t="str">
        <f t="shared" ref="D214:D228" si="33">IF($B214="N/A","N/A",IF(C214&gt;10,"No",IF(C214&lt;-10,"No","Yes")))</f>
        <v>N/A</v>
      </c>
      <c r="E214" s="26">
        <v>1396758</v>
      </c>
      <c r="F214" s="7" t="str">
        <f t="shared" ref="F214:F228" si="34">IF($B214="N/A","N/A",IF(E214&gt;10,"No",IF(E214&lt;-10,"No","Yes")))</f>
        <v>N/A</v>
      </c>
      <c r="G214" s="26">
        <v>90081</v>
      </c>
      <c r="H214" s="7" t="str">
        <f t="shared" ref="H214:H228" si="35">IF($B214="N/A","N/A",IF(G214&gt;10,"No",IF(G214&lt;-10,"No","Yes")))</f>
        <v>N/A</v>
      </c>
      <c r="I214" s="8">
        <v>74</v>
      </c>
      <c r="J214" s="8">
        <v>-93.6</v>
      </c>
      <c r="K214" s="25" t="s">
        <v>734</v>
      </c>
      <c r="L214" s="85" t="str">
        <f t="shared" ref="L214:L228" si="36">IF(J214="Div by 0", "N/A", IF(K214="N/A","N/A", IF(J214&gt;VALUE(MID(K214,1,2)), "No", IF(J214&lt;-1*VALUE(MID(K214,1,2)), "No", "Yes"))))</f>
        <v>No</v>
      </c>
    </row>
    <row r="215" spans="1:12" x14ac:dyDescent="0.25">
      <c r="A215" s="116" t="s">
        <v>646</v>
      </c>
      <c r="B215" s="21" t="s">
        <v>213</v>
      </c>
      <c r="C215" s="22">
        <v>4567</v>
      </c>
      <c r="D215" s="7" t="str">
        <f t="shared" si="33"/>
        <v>N/A</v>
      </c>
      <c r="E215" s="22">
        <v>3826</v>
      </c>
      <c r="F215" s="7" t="str">
        <f t="shared" si="34"/>
        <v>N/A</v>
      </c>
      <c r="G215" s="22">
        <v>1053</v>
      </c>
      <c r="H215" s="7" t="str">
        <f t="shared" si="35"/>
        <v>N/A</v>
      </c>
      <c r="I215" s="8">
        <v>-16.2</v>
      </c>
      <c r="J215" s="8">
        <v>-72.5</v>
      </c>
      <c r="K215" s="25" t="s">
        <v>734</v>
      </c>
      <c r="L215" s="85" t="str">
        <f t="shared" si="36"/>
        <v>No</v>
      </c>
    </row>
    <row r="216" spans="1:12" x14ac:dyDescent="0.25">
      <c r="A216" s="116" t="s">
        <v>1354</v>
      </c>
      <c r="B216" s="21" t="s">
        <v>213</v>
      </c>
      <c r="C216" s="26">
        <v>175.76505365</v>
      </c>
      <c r="D216" s="7" t="str">
        <f t="shared" si="33"/>
        <v>N/A</v>
      </c>
      <c r="E216" s="26">
        <v>365.07004705000003</v>
      </c>
      <c r="F216" s="7" t="str">
        <f t="shared" si="34"/>
        <v>N/A</v>
      </c>
      <c r="G216" s="26">
        <v>85.547008547000004</v>
      </c>
      <c r="H216" s="7" t="str">
        <f t="shared" si="35"/>
        <v>N/A</v>
      </c>
      <c r="I216" s="8">
        <v>107.7</v>
      </c>
      <c r="J216" s="8">
        <v>-76.599999999999994</v>
      </c>
      <c r="K216" s="25" t="s">
        <v>734</v>
      </c>
      <c r="L216" s="85" t="str">
        <f t="shared" si="36"/>
        <v>No</v>
      </c>
    </row>
    <row r="217" spans="1:12" ht="25" x14ac:dyDescent="0.25">
      <c r="A217" s="108" t="s">
        <v>1355</v>
      </c>
      <c r="B217" s="21" t="s">
        <v>213</v>
      </c>
      <c r="C217" s="26">
        <v>465865</v>
      </c>
      <c r="D217" s="7" t="str">
        <f t="shared" si="33"/>
        <v>N/A</v>
      </c>
      <c r="E217" s="26">
        <v>262765</v>
      </c>
      <c r="F217" s="7" t="str">
        <f t="shared" si="34"/>
        <v>N/A</v>
      </c>
      <c r="G217" s="26">
        <v>163610</v>
      </c>
      <c r="H217" s="7" t="str">
        <f t="shared" si="35"/>
        <v>N/A</v>
      </c>
      <c r="I217" s="8">
        <v>-43.6</v>
      </c>
      <c r="J217" s="8">
        <v>-37.700000000000003</v>
      </c>
      <c r="K217" s="25" t="s">
        <v>734</v>
      </c>
      <c r="L217" s="85" t="str">
        <f t="shared" si="36"/>
        <v>No</v>
      </c>
    </row>
    <row r="218" spans="1:12" x14ac:dyDescent="0.25">
      <c r="A218" s="116" t="s">
        <v>513</v>
      </c>
      <c r="B218" s="21" t="s">
        <v>213</v>
      </c>
      <c r="C218" s="22">
        <v>2084</v>
      </c>
      <c r="D218" s="7" t="str">
        <f t="shared" si="33"/>
        <v>N/A</v>
      </c>
      <c r="E218" s="22">
        <v>1207</v>
      </c>
      <c r="F218" s="7" t="str">
        <f t="shared" si="34"/>
        <v>N/A</v>
      </c>
      <c r="G218" s="22">
        <v>682</v>
      </c>
      <c r="H218" s="7" t="str">
        <f t="shared" si="35"/>
        <v>N/A</v>
      </c>
      <c r="I218" s="8">
        <v>-42.1</v>
      </c>
      <c r="J218" s="8">
        <v>-43.5</v>
      </c>
      <c r="K218" s="25" t="s">
        <v>734</v>
      </c>
      <c r="L218" s="85" t="str">
        <f t="shared" si="36"/>
        <v>No</v>
      </c>
    </row>
    <row r="219" spans="1:12" x14ac:dyDescent="0.25">
      <c r="A219" s="108" t="s">
        <v>1356</v>
      </c>
      <c r="B219" s="21" t="s">
        <v>213</v>
      </c>
      <c r="C219" s="26">
        <v>223.54366603</v>
      </c>
      <c r="D219" s="7" t="str">
        <f t="shared" si="33"/>
        <v>N/A</v>
      </c>
      <c r="E219" s="26">
        <v>217.70091135000001</v>
      </c>
      <c r="F219" s="7" t="str">
        <f t="shared" si="34"/>
        <v>N/A</v>
      </c>
      <c r="G219" s="26">
        <v>239.89736070000001</v>
      </c>
      <c r="H219" s="7" t="str">
        <f t="shared" si="35"/>
        <v>N/A</v>
      </c>
      <c r="I219" s="8">
        <v>-2.61</v>
      </c>
      <c r="J219" s="8">
        <v>10.199999999999999</v>
      </c>
      <c r="K219" s="25" t="s">
        <v>734</v>
      </c>
      <c r="L219" s="85" t="str">
        <f t="shared" si="36"/>
        <v>Yes</v>
      </c>
    </row>
    <row r="220" spans="1:12" ht="25" x14ac:dyDescent="0.25">
      <c r="A220" s="108" t="s">
        <v>1357</v>
      </c>
      <c r="B220" s="21" t="s">
        <v>213</v>
      </c>
      <c r="C220" s="26">
        <v>1273954</v>
      </c>
      <c r="D220" s="7" t="str">
        <f t="shared" si="33"/>
        <v>N/A</v>
      </c>
      <c r="E220" s="26">
        <v>1126235</v>
      </c>
      <c r="F220" s="7" t="str">
        <f t="shared" si="34"/>
        <v>N/A</v>
      </c>
      <c r="G220" s="26">
        <v>531491</v>
      </c>
      <c r="H220" s="7" t="str">
        <f t="shared" si="35"/>
        <v>N/A</v>
      </c>
      <c r="I220" s="8">
        <v>-11.6</v>
      </c>
      <c r="J220" s="8">
        <v>-52.8</v>
      </c>
      <c r="K220" s="25" t="s">
        <v>734</v>
      </c>
      <c r="L220" s="85" t="str">
        <f t="shared" si="36"/>
        <v>No</v>
      </c>
    </row>
    <row r="221" spans="1:12" x14ac:dyDescent="0.25">
      <c r="A221" s="116" t="s">
        <v>514</v>
      </c>
      <c r="B221" s="21" t="s">
        <v>213</v>
      </c>
      <c r="C221" s="22">
        <v>5043</v>
      </c>
      <c r="D221" s="7" t="str">
        <f t="shared" si="33"/>
        <v>N/A</v>
      </c>
      <c r="E221" s="22">
        <v>4821</v>
      </c>
      <c r="F221" s="7" t="str">
        <f t="shared" si="34"/>
        <v>N/A</v>
      </c>
      <c r="G221" s="22">
        <v>2336</v>
      </c>
      <c r="H221" s="7" t="str">
        <f t="shared" si="35"/>
        <v>N/A</v>
      </c>
      <c r="I221" s="8">
        <v>-4.4000000000000004</v>
      </c>
      <c r="J221" s="8">
        <v>-51.5</v>
      </c>
      <c r="K221" s="25" t="s">
        <v>734</v>
      </c>
      <c r="L221" s="85" t="str">
        <f t="shared" si="36"/>
        <v>No</v>
      </c>
    </row>
    <row r="222" spans="1:12" ht="25" x14ac:dyDescent="0.25">
      <c r="A222" s="108" t="s">
        <v>1358</v>
      </c>
      <c r="B222" s="21" t="s">
        <v>213</v>
      </c>
      <c r="C222" s="26">
        <v>252.61828277000001</v>
      </c>
      <c r="D222" s="7" t="str">
        <f t="shared" si="33"/>
        <v>N/A</v>
      </c>
      <c r="E222" s="26">
        <v>233.61024684</v>
      </c>
      <c r="F222" s="7" t="str">
        <f t="shared" si="34"/>
        <v>N/A</v>
      </c>
      <c r="G222" s="26">
        <v>227.52183219</v>
      </c>
      <c r="H222" s="7" t="str">
        <f t="shared" si="35"/>
        <v>N/A</v>
      </c>
      <c r="I222" s="8">
        <v>-7.52</v>
      </c>
      <c r="J222" s="8">
        <v>-2.61</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348058291</v>
      </c>
      <c r="D226" s="7" t="str">
        <f t="shared" si="33"/>
        <v>N/A</v>
      </c>
      <c r="E226" s="26">
        <v>363874380</v>
      </c>
      <c r="F226" s="7" t="str">
        <f t="shared" si="34"/>
        <v>N/A</v>
      </c>
      <c r="G226" s="26">
        <v>327045790</v>
      </c>
      <c r="H226" s="7" t="str">
        <f t="shared" si="35"/>
        <v>N/A</v>
      </c>
      <c r="I226" s="8">
        <v>4.5439999999999996</v>
      </c>
      <c r="J226" s="8">
        <v>-10.1</v>
      </c>
      <c r="K226" s="25" t="s">
        <v>734</v>
      </c>
      <c r="L226" s="85" t="str">
        <f t="shared" si="36"/>
        <v>Yes</v>
      </c>
    </row>
    <row r="227" spans="1:12" ht="25" x14ac:dyDescent="0.25">
      <c r="A227" s="108" t="s">
        <v>516</v>
      </c>
      <c r="B227" s="21" t="s">
        <v>213</v>
      </c>
      <c r="C227" s="22">
        <v>10762</v>
      </c>
      <c r="D227" s="7" t="str">
        <f t="shared" si="33"/>
        <v>N/A</v>
      </c>
      <c r="E227" s="22">
        <v>11633</v>
      </c>
      <c r="F227" s="7" t="str">
        <f t="shared" si="34"/>
        <v>N/A</v>
      </c>
      <c r="G227" s="22">
        <v>9038</v>
      </c>
      <c r="H227" s="7" t="str">
        <f t="shared" si="35"/>
        <v>N/A</v>
      </c>
      <c r="I227" s="8">
        <v>8.093</v>
      </c>
      <c r="J227" s="8">
        <v>-22.3</v>
      </c>
      <c r="K227" s="25" t="s">
        <v>734</v>
      </c>
      <c r="L227" s="85" t="str">
        <f t="shared" si="36"/>
        <v>Yes</v>
      </c>
    </row>
    <row r="228" spans="1:12" ht="25" x14ac:dyDescent="0.25">
      <c r="A228" s="108" t="s">
        <v>1362</v>
      </c>
      <c r="B228" s="21" t="s">
        <v>213</v>
      </c>
      <c r="C228" s="26">
        <v>32341.413399000001</v>
      </c>
      <c r="D228" s="7" t="str">
        <f t="shared" si="33"/>
        <v>N/A</v>
      </c>
      <c r="E228" s="26">
        <v>31279.496261</v>
      </c>
      <c r="F228" s="7" t="str">
        <f t="shared" si="34"/>
        <v>N/A</v>
      </c>
      <c r="G228" s="26">
        <v>36185.637308999998</v>
      </c>
      <c r="H228" s="7" t="str">
        <f t="shared" si="35"/>
        <v>N/A</v>
      </c>
      <c r="I228" s="8">
        <v>-3.28</v>
      </c>
      <c r="J228" s="8">
        <v>15.68</v>
      </c>
      <c r="K228" s="25" t="s">
        <v>734</v>
      </c>
      <c r="L228" s="85" t="str">
        <f t="shared" si="36"/>
        <v>Yes</v>
      </c>
    </row>
    <row r="229" spans="1:12" x14ac:dyDescent="0.25">
      <c r="A229" s="108" t="s">
        <v>1363</v>
      </c>
      <c r="B229" s="21" t="s">
        <v>213</v>
      </c>
      <c r="C229" s="10">
        <v>352589570</v>
      </c>
      <c r="D229" s="7" t="str">
        <f t="shared" ref="D229:D252" si="37">IF($B229="N/A","N/A",IF(C229&gt;10,"No",IF(C229&lt;-10,"No","Yes")))</f>
        <v>N/A</v>
      </c>
      <c r="E229" s="10">
        <v>367712356</v>
      </c>
      <c r="F229" s="7" t="str">
        <f t="shared" ref="F229:F252" si="38">IF($B229="N/A","N/A",IF(E229&gt;10,"No",IF(E229&lt;-10,"No","Yes")))</f>
        <v>N/A</v>
      </c>
      <c r="G229" s="10">
        <v>327391938</v>
      </c>
      <c r="H229" s="7" t="str">
        <f t="shared" ref="H229:H252" si="39">IF($B229="N/A","N/A",IF(G229&gt;10,"No",IF(G229&lt;-10,"No","Yes")))</f>
        <v>N/A</v>
      </c>
      <c r="I229" s="8">
        <v>4.2889999999999997</v>
      </c>
      <c r="J229" s="8">
        <v>-11</v>
      </c>
      <c r="K229" s="25" t="s">
        <v>734</v>
      </c>
      <c r="L229" s="85" t="str">
        <f t="shared" ref="L229:L252" si="40">IF(J229="Div by 0", "N/A", IF(K229="N/A","N/A", IF(J229&gt;VALUE(MID(K229,1,2)), "No", IF(J229&lt;-1*VALUE(MID(K229,1,2)), "No", "Yes"))))</f>
        <v>Yes</v>
      </c>
    </row>
    <row r="230" spans="1:12" x14ac:dyDescent="0.25">
      <c r="A230" s="116" t="s">
        <v>1364</v>
      </c>
      <c r="B230" s="21" t="s">
        <v>213</v>
      </c>
      <c r="C230" s="1">
        <v>11733</v>
      </c>
      <c r="D230" s="7" t="str">
        <f t="shared" si="37"/>
        <v>N/A</v>
      </c>
      <c r="E230" s="1">
        <v>12449</v>
      </c>
      <c r="F230" s="7" t="str">
        <f t="shared" si="38"/>
        <v>N/A</v>
      </c>
      <c r="G230" s="1">
        <v>9128</v>
      </c>
      <c r="H230" s="7" t="str">
        <f t="shared" si="39"/>
        <v>N/A</v>
      </c>
      <c r="I230" s="8">
        <v>6.1020000000000003</v>
      </c>
      <c r="J230" s="8">
        <v>-26.7</v>
      </c>
      <c r="K230" s="25" t="s">
        <v>734</v>
      </c>
      <c r="L230" s="85" t="str">
        <f t="shared" si="40"/>
        <v>Yes</v>
      </c>
    </row>
    <row r="231" spans="1:12" x14ac:dyDescent="0.25">
      <c r="A231" s="116" t="s">
        <v>1365</v>
      </c>
      <c r="B231" s="21" t="s">
        <v>213</v>
      </c>
      <c r="C231" s="10">
        <v>30051.101168000001</v>
      </c>
      <c r="D231" s="7" t="str">
        <f t="shared" si="37"/>
        <v>N/A</v>
      </c>
      <c r="E231" s="10">
        <v>29537.501486000001</v>
      </c>
      <c r="F231" s="7" t="str">
        <f t="shared" si="38"/>
        <v>N/A</v>
      </c>
      <c r="G231" s="10">
        <v>35866.776730999998</v>
      </c>
      <c r="H231" s="7" t="str">
        <f t="shared" si="39"/>
        <v>N/A</v>
      </c>
      <c r="I231" s="8">
        <v>-1.71</v>
      </c>
      <c r="J231" s="8">
        <v>21.43</v>
      </c>
      <c r="K231" s="25" t="s">
        <v>734</v>
      </c>
      <c r="L231" s="85" t="str">
        <f t="shared" si="40"/>
        <v>Yes</v>
      </c>
    </row>
    <row r="232" spans="1:12" x14ac:dyDescent="0.25">
      <c r="A232" s="116" t="s">
        <v>1366</v>
      </c>
      <c r="B232" s="21" t="s">
        <v>213</v>
      </c>
      <c r="C232" s="10">
        <v>22400.365591000002</v>
      </c>
      <c r="D232" s="7" t="str">
        <f t="shared" si="37"/>
        <v>N/A</v>
      </c>
      <c r="E232" s="10">
        <v>24134.549814999998</v>
      </c>
      <c r="F232" s="7" t="str">
        <f t="shared" si="38"/>
        <v>N/A</v>
      </c>
      <c r="G232" s="10">
        <v>3702.5833333</v>
      </c>
      <c r="H232" s="7" t="str">
        <f t="shared" si="39"/>
        <v>N/A</v>
      </c>
      <c r="I232" s="8">
        <v>7.742</v>
      </c>
      <c r="J232" s="8">
        <v>-84.7</v>
      </c>
      <c r="K232" s="25" t="s">
        <v>734</v>
      </c>
      <c r="L232" s="85" t="str">
        <f t="shared" si="40"/>
        <v>No</v>
      </c>
    </row>
    <row r="233" spans="1:12" ht="25" x14ac:dyDescent="0.25">
      <c r="A233" s="116" t="s">
        <v>1367</v>
      </c>
      <c r="B233" s="21" t="s">
        <v>213</v>
      </c>
      <c r="C233" s="10">
        <v>36904.548647000003</v>
      </c>
      <c r="D233" s="7" t="str">
        <f t="shared" si="37"/>
        <v>N/A</v>
      </c>
      <c r="E233" s="10">
        <v>36084.860439999997</v>
      </c>
      <c r="F233" s="7" t="str">
        <f t="shared" si="38"/>
        <v>N/A</v>
      </c>
      <c r="G233" s="10">
        <v>7044.1559632999997</v>
      </c>
      <c r="H233" s="7" t="str">
        <f t="shared" si="39"/>
        <v>N/A</v>
      </c>
      <c r="I233" s="8">
        <v>-2.2200000000000002</v>
      </c>
      <c r="J233" s="8">
        <v>-80.5</v>
      </c>
      <c r="K233" s="25" t="s">
        <v>734</v>
      </c>
      <c r="L233" s="85" t="str">
        <f t="shared" si="40"/>
        <v>No</v>
      </c>
    </row>
    <row r="234" spans="1:12" x14ac:dyDescent="0.25">
      <c r="A234" s="116" t="s">
        <v>1368</v>
      </c>
      <c r="B234" s="21" t="s">
        <v>213</v>
      </c>
      <c r="C234" s="10">
        <v>16210.569681000001</v>
      </c>
      <c r="D234" s="7" t="str">
        <f t="shared" si="37"/>
        <v>N/A</v>
      </c>
      <c r="E234" s="10">
        <v>16544.332468000001</v>
      </c>
      <c r="F234" s="7" t="str">
        <f t="shared" si="38"/>
        <v>N/A</v>
      </c>
      <c r="G234" s="10">
        <v>296</v>
      </c>
      <c r="H234" s="7" t="str">
        <f t="shared" si="39"/>
        <v>N/A</v>
      </c>
      <c r="I234" s="8">
        <v>2.0590000000000002</v>
      </c>
      <c r="J234" s="8">
        <v>-98.2</v>
      </c>
      <c r="K234" s="25" t="s">
        <v>734</v>
      </c>
      <c r="L234" s="85" t="str">
        <f t="shared" si="40"/>
        <v>No</v>
      </c>
    </row>
    <row r="235" spans="1:12" x14ac:dyDescent="0.25">
      <c r="A235" s="116" t="s">
        <v>1369</v>
      </c>
      <c r="B235" s="21" t="s">
        <v>213</v>
      </c>
      <c r="C235" s="10">
        <v>2896.9811321000002</v>
      </c>
      <c r="D235" s="7" t="str">
        <f t="shared" si="37"/>
        <v>N/A</v>
      </c>
      <c r="E235" s="10">
        <v>3694.8260869999999</v>
      </c>
      <c r="F235" s="7" t="str">
        <f t="shared" si="38"/>
        <v>N/A</v>
      </c>
      <c r="G235" s="10">
        <v>534</v>
      </c>
      <c r="H235" s="7" t="str">
        <f t="shared" si="39"/>
        <v>N/A</v>
      </c>
      <c r="I235" s="8">
        <v>27.54</v>
      </c>
      <c r="J235" s="8">
        <v>-85.5</v>
      </c>
      <c r="K235" s="25" t="s">
        <v>734</v>
      </c>
      <c r="L235" s="85" t="str">
        <f t="shared" si="40"/>
        <v>No</v>
      </c>
    </row>
    <row r="236" spans="1:12" x14ac:dyDescent="0.25">
      <c r="A236" s="116" t="s">
        <v>1370</v>
      </c>
      <c r="B236" s="21" t="s">
        <v>213</v>
      </c>
      <c r="C236" s="7">
        <v>8.7780462805999999</v>
      </c>
      <c r="D236" s="7" t="str">
        <f t="shared" si="37"/>
        <v>N/A</v>
      </c>
      <c r="E236" s="7">
        <v>7.8281812007999996</v>
      </c>
      <c r="F236" s="7" t="str">
        <f t="shared" si="38"/>
        <v>N/A</v>
      </c>
      <c r="G236" s="7">
        <v>8.2424329986</v>
      </c>
      <c r="H236" s="7" t="str">
        <f t="shared" si="39"/>
        <v>N/A</v>
      </c>
      <c r="I236" s="8">
        <v>-10.8</v>
      </c>
      <c r="J236" s="8">
        <v>5.2919999999999998</v>
      </c>
      <c r="K236" s="25" t="s">
        <v>734</v>
      </c>
      <c r="L236" s="85" t="str">
        <f t="shared" si="40"/>
        <v>Yes</v>
      </c>
    </row>
    <row r="237" spans="1:12" x14ac:dyDescent="0.25">
      <c r="A237" s="116" t="s">
        <v>1371</v>
      </c>
      <c r="B237" s="21" t="s">
        <v>213</v>
      </c>
      <c r="C237" s="7">
        <v>15.861284821</v>
      </c>
      <c r="D237" s="7" t="str">
        <f t="shared" si="37"/>
        <v>N/A</v>
      </c>
      <c r="E237" s="7">
        <v>16.335141652000001</v>
      </c>
      <c r="F237" s="7" t="str">
        <f t="shared" si="38"/>
        <v>N/A</v>
      </c>
      <c r="G237" s="7">
        <v>9.6774193547999996</v>
      </c>
      <c r="H237" s="7" t="str">
        <f t="shared" si="39"/>
        <v>N/A</v>
      </c>
      <c r="I237" s="8">
        <v>2.988</v>
      </c>
      <c r="J237" s="8">
        <v>-40.799999999999997</v>
      </c>
      <c r="K237" s="25" t="s">
        <v>734</v>
      </c>
      <c r="L237" s="85" t="str">
        <f t="shared" si="40"/>
        <v>No</v>
      </c>
    </row>
    <row r="238" spans="1:12" x14ac:dyDescent="0.25">
      <c r="A238" s="116" t="s">
        <v>1372</v>
      </c>
      <c r="B238" s="21" t="s">
        <v>213</v>
      </c>
      <c r="C238" s="7">
        <v>32.144469526000002</v>
      </c>
      <c r="D238" s="7" t="str">
        <f t="shared" si="37"/>
        <v>N/A</v>
      </c>
      <c r="E238" s="7">
        <v>29.170209751000002</v>
      </c>
      <c r="F238" s="7" t="str">
        <f t="shared" si="38"/>
        <v>N/A</v>
      </c>
      <c r="G238" s="7">
        <v>12.124582869999999</v>
      </c>
      <c r="H238" s="7" t="str">
        <f t="shared" si="39"/>
        <v>N/A</v>
      </c>
      <c r="I238" s="8">
        <v>-9.25</v>
      </c>
      <c r="J238" s="8">
        <v>-58.4</v>
      </c>
      <c r="K238" s="25" t="s">
        <v>734</v>
      </c>
      <c r="L238" s="85" t="str">
        <f t="shared" si="40"/>
        <v>No</v>
      </c>
    </row>
    <row r="239" spans="1:12" x14ac:dyDescent="0.25">
      <c r="A239" s="116" t="s">
        <v>1373</v>
      </c>
      <c r="B239" s="21" t="s">
        <v>213</v>
      </c>
      <c r="C239" s="7">
        <v>4.5649887693000002</v>
      </c>
      <c r="D239" s="7" t="str">
        <f t="shared" si="37"/>
        <v>N/A</v>
      </c>
      <c r="E239" s="7">
        <v>4.1274330215999999</v>
      </c>
      <c r="F239" s="7" t="str">
        <f t="shared" si="38"/>
        <v>N/A</v>
      </c>
      <c r="G239" s="7">
        <v>0.31383737519999999</v>
      </c>
      <c r="H239" s="7" t="str">
        <f t="shared" si="39"/>
        <v>N/A</v>
      </c>
      <c r="I239" s="8">
        <v>-9.59</v>
      </c>
      <c r="J239" s="8">
        <v>-92.4</v>
      </c>
      <c r="K239" s="25" t="s">
        <v>734</v>
      </c>
      <c r="L239" s="85" t="str">
        <f t="shared" si="40"/>
        <v>No</v>
      </c>
    </row>
    <row r="240" spans="1:12" x14ac:dyDescent="0.25">
      <c r="A240" s="116" t="s">
        <v>1374</v>
      </c>
      <c r="B240" s="21" t="s">
        <v>213</v>
      </c>
      <c r="C240" s="7">
        <v>0.34733599840000001</v>
      </c>
      <c r="D240" s="7" t="str">
        <f t="shared" si="37"/>
        <v>N/A</v>
      </c>
      <c r="E240" s="7">
        <v>0.25702631729999997</v>
      </c>
      <c r="F240" s="7" t="str">
        <f t="shared" si="38"/>
        <v>N/A</v>
      </c>
      <c r="G240" s="7">
        <v>9.1575091600000005E-2</v>
      </c>
      <c r="H240" s="7" t="str">
        <f t="shared" si="39"/>
        <v>N/A</v>
      </c>
      <c r="I240" s="8">
        <v>-26</v>
      </c>
      <c r="J240" s="8">
        <v>-64.400000000000006</v>
      </c>
      <c r="K240" s="25" t="s">
        <v>734</v>
      </c>
      <c r="L240" s="85" t="str">
        <f t="shared" si="40"/>
        <v>No</v>
      </c>
    </row>
    <row r="241" spans="1:12" x14ac:dyDescent="0.25">
      <c r="A241" s="116" t="s">
        <v>1375</v>
      </c>
      <c r="B241" s="21" t="s">
        <v>213</v>
      </c>
      <c r="C241" s="10">
        <v>348044151</v>
      </c>
      <c r="D241" s="7" t="str">
        <f t="shared" si="37"/>
        <v>N/A</v>
      </c>
      <c r="E241" s="10">
        <v>363855842</v>
      </c>
      <c r="F241" s="7" t="str">
        <f t="shared" si="38"/>
        <v>N/A</v>
      </c>
      <c r="G241" s="10">
        <v>326866545</v>
      </c>
      <c r="H241" s="7" t="str">
        <f t="shared" si="39"/>
        <v>N/A</v>
      </c>
      <c r="I241" s="8">
        <v>4.5430000000000001</v>
      </c>
      <c r="J241" s="8">
        <v>-10.199999999999999</v>
      </c>
      <c r="K241" s="25" t="s">
        <v>734</v>
      </c>
      <c r="L241" s="85" t="str">
        <f t="shared" si="40"/>
        <v>Yes</v>
      </c>
    </row>
    <row r="242" spans="1:12" x14ac:dyDescent="0.25">
      <c r="A242" s="116" t="s">
        <v>1376</v>
      </c>
      <c r="B242" s="21" t="s">
        <v>213</v>
      </c>
      <c r="C242" s="1">
        <v>10762</v>
      </c>
      <c r="D242" s="7" t="str">
        <f t="shared" si="37"/>
        <v>N/A</v>
      </c>
      <c r="E242" s="1">
        <v>11632</v>
      </c>
      <c r="F242" s="7" t="str">
        <f t="shared" si="38"/>
        <v>N/A</v>
      </c>
      <c r="G242" s="1">
        <v>9035</v>
      </c>
      <c r="H242" s="7" t="str">
        <f t="shared" si="39"/>
        <v>N/A</v>
      </c>
      <c r="I242" s="8">
        <v>8.0839999999999996</v>
      </c>
      <c r="J242" s="8">
        <v>-22.3</v>
      </c>
      <c r="K242" s="25" t="s">
        <v>734</v>
      </c>
      <c r="L242" s="85" t="str">
        <f t="shared" si="40"/>
        <v>Yes</v>
      </c>
    </row>
    <row r="243" spans="1:12" ht="25" x14ac:dyDescent="0.25">
      <c r="A243" s="116" t="s">
        <v>1377</v>
      </c>
      <c r="B243" s="21" t="s">
        <v>213</v>
      </c>
      <c r="C243" s="10">
        <v>32340.099516999999</v>
      </c>
      <c r="D243" s="7" t="str">
        <f t="shared" si="37"/>
        <v>N/A</v>
      </c>
      <c r="E243" s="10">
        <v>31280.591644</v>
      </c>
      <c r="F243" s="7" t="str">
        <f t="shared" si="38"/>
        <v>N/A</v>
      </c>
      <c r="G243" s="10">
        <v>36177.813502999998</v>
      </c>
      <c r="H243" s="7" t="str">
        <f t="shared" si="39"/>
        <v>N/A</v>
      </c>
      <c r="I243" s="8">
        <v>-3.28</v>
      </c>
      <c r="J243" s="8">
        <v>15.66</v>
      </c>
      <c r="K243" s="25" t="s">
        <v>734</v>
      </c>
      <c r="L243" s="85" t="str">
        <f t="shared" si="40"/>
        <v>Yes</v>
      </c>
    </row>
    <row r="244" spans="1:12" ht="25" x14ac:dyDescent="0.25">
      <c r="A244" s="116" t="s">
        <v>1378</v>
      </c>
      <c r="B244" s="21" t="s">
        <v>213</v>
      </c>
      <c r="C244" s="10">
        <v>24419.976377999999</v>
      </c>
      <c r="D244" s="7" t="str">
        <f t="shared" si="37"/>
        <v>N/A</v>
      </c>
      <c r="E244" s="10">
        <v>25928.051792999999</v>
      </c>
      <c r="F244" s="7" t="str">
        <f t="shared" si="38"/>
        <v>N/A</v>
      </c>
      <c r="G244" s="10">
        <v>3702.5833333</v>
      </c>
      <c r="H244" s="7" t="str">
        <f t="shared" si="39"/>
        <v>N/A</v>
      </c>
      <c r="I244" s="8">
        <v>6.1760000000000002</v>
      </c>
      <c r="J244" s="8">
        <v>-85.7</v>
      </c>
      <c r="K244" s="25" t="s">
        <v>734</v>
      </c>
      <c r="L244" s="85" t="str">
        <f t="shared" si="40"/>
        <v>No</v>
      </c>
    </row>
    <row r="245" spans="1:12" ht="25" x14ac:dyDescent="0.25">
      <c r="A245" s="116" t="s">
        <v>1379</v>
      </c>
      <c r="B245" s="21" t="s">
        <v>213</v>
      </c>
      <c r="C245" s="10">
        <v>40407.249541999998</v>
      </c>
      <c r="D245" s="7" t="str">
        <f t="shared" si="37"/>
        <v>N/A</v>
      </c>
      <c r="E245" s="10">
        <v>38891.300605999997</v>
      </c>
      <c r="F245" s="7" t="str">
        <f t="shared" si="38"/>
        <v>N/A</v>
      </c>
      <c r="G245" s="10">
        <v>7875.7083333</v>
      </c>
      <c r="H245" s="7" t="str">
        <f t="shared" si="39"/>
        <v>N/A</v>
      </c>
      <c r="I245" s="8">
        <v>-3.75</v>
      </c>
      <c r="J245" s="8">
        <v>-79.7</v>
      </c>
      <c r="K245" s="25" t="s">
        <v>734</v>
      </c>
      <c r="L245" s="85" t="str">
        <f t="shared" si="40"/>
        <v>No</v>
      </c>
    </row>
    <row r="246" spans="1:12" ht="25" x14ac:dyDescent="0.25">
      <c r="A246" s="116" t="s">
        <v>1380</v>
      </c>
      <c r="B246" s="21" t="s">
        <v>213</v>
      </c>
      <c r="C246" s="10">
        <v>16170.954612</v>
      </c>
      <c r="D246" s="7" t="str">
        <f t="shared" si="37"/>
        <v>N/A</v>
      </c>
      <c r="E246" s="10">
        <v>16469.334308000001</v>
      </c>
      <c r="F246" s="7" t="str">
        <f t="shared" si="38"/>
        <v>N/A</v>
      </c>
      <c r="G246" s="10">
        <v>296</v>
      </c>
      <c r="H246" s="7" t="str">
        <f t="shared" si="39"/>
        <v>N/A</v>
      </c>
      <c r="I246" s="8">
        <v>1.845</v>
      </c>
      <c r="J246" s="8">
        <v>-98.2</v>
      </c>
      <c r="K246" s="25" t="s">
        <v>734</v>
      </c>
      <c r="L246" s="85" t="str">
        <f t="shared" si="40"/>
        <v>No</v>
      </c>
    </row>
    <row r="247" spans="1:12" ht="25" x14ac:dyDescent="0.25">
      <c r="A247" s="116" t="s">
        <v>1381</v>
      </c>
      <c r="B247" s="21" t="s">
        <v>213</v>
      </c>
      <c r="C247" s="10">
        <v>11287.666667</v>
      </c>
      <c r="D247" s="7" t="str">
        <f t="shared" si="37"/>
        <v>N/A</v>
      </c>
      <c r="E247" s="10">
        <v>8886.9</v>
      </c>
      <c r="F247" s="7" t="str">
        <f t="shared" si="38"/>
        <v>N/A</v>
      </c>
      <c r="G247" s="10">
        <v>465</v>
      </c>
      <c r="H247" s="7" t="str">
        <f t="shared" si="39"/>
        <v>N/A</v>
      </c>
      <c r="I247" s="8">
        <v>-21.3</v>
      </c>
      <c r="J247" s="8">
        <v>-94.8</v>
      </c>
      <c r="K247" s="25" t="s">
        <v>734</v>
      </c>
      <c r="L247" s="85" t="str">
        <f t="shared" si="40"/>
        <v>No</v>
      </c>
    </row>
    <row r="248" spans="1:12" ht="25" x14ac:dyDescent="0.25">
      <c r="A248" s="116" t="s">
        <v>1382</v>
      </c>
      <c r="B248" s="21" t="s">
        <v>213</v>
      </c>
      <c r="C248" s="7">
        <v>8.0515924377000001</v>
      </c>
      <c r="D248" s="7" t="str">
        <f t="shared" si="37"/>
        <v>N/A</v>
      </c>
      <c r="E248" s="7">
        <v>7.3144351937999996</v>
      </c>
      <c r="F248" s="7" t="str">
        <f t="shared" si="38"/>
        <v>N/A</v>
      </c>
      <c r="G248" s="7">
        <v>8.1584555371</v>
      </c>
      <c r="H248" s="7" t="str">
        <f t="shared" si="39"/>
        <v>N/A</v>
      </c>
      <c r="I248" s="8">
        <v>-9.16</v>
      </c>
      <c r="J248" s="8">
        <v>11.54</v>
      </c>
      <c r="K248" s="25" t="s">
        <v>734</v>
      </c>
      <c r="L248" s="85" t="str">
        <f t="shared" si="40"/>
        <v>Yes</v>
      </c>
    </row>
    <row r="249" spans="1:12" ht="25" x14ac:dyDescent="0.25">
      <c r="A249" s="116" t="s">
        <v>1383</v>
      </c>
      <c r="B249" s="21" t="s">
        <v>213</v>
      </c>
      <c r="C249" s="7">
        <v>14.44002274</v>
      </c>
      <c r="D249" s="7" t="str">
        <f t="shared" si="37"/>
        <v>N/A</v>
      </c>
      <c r="E249" s="7">
        <v>15.129596142</v>
      </c>
      <c r="F249" s="7" t="str">
        <f t="shared" si="38"/>
        <v>N/A</v>
      </c>
      <c r="G249" s="7">
        <v>9.6774193547999996</v>
      </c>
      <c r="H249" s="7" t="str">
        <f t="shared" si="39"/>
        <v>N/A</v>
      </c>
      <c r="I249" s="8">
        <v>4.7750000000000004</v>
      </c>
      <c r="J249" s="8">
        <v>-36</v>
      </c>
      <c r="K249" s="25" t="s">
        <v>734</v>
      </c>
      <c r="L249" s="85" t="str">
        <f t="shared" si="40"/>
        <v>No</v>
      </c>
    </row>
    <row r="250" spans="1:12" ht="25" x14ac:dyDescent="0.25">
      <c r="A250" s="116" t="s">
        <v>1384</v>
      </c>
      <c r="B250" s="21" t="s">
        <v>213</v>
      </c>
      <c r="C250" s="7">
        <v>29.127847322000001</v>
      </c>
      <c r="D250" s="7" t="str">
        <f t="shared" si="37"/>
        <v>N/A</v>
      </c>
      <c r="E250" s="7">
        <v>26.884920635</v>
      </c>
      <c r="F250" s="7" t="str">
        <f t="shared" si="38"/>
        <v>N/A</v>
      </c>
      <c r="G250" s="7">
        <v>10.678531702000001</v>
      </c>
      <c r="H250" s="7" t="str">
        <f t="shared" si="39"/>
        <v>N/A</v>
      </c>
      <c r="I250" s="8">
        <v>-7.7</v>
      </c>
      <c r="J250" s="8">
        <v>-60.3</v>
      </c>
      <c r="K250" s="25" t="s">
        <v>734</v>
      </c>
      <c r="L250" s="85" t="str">
        <f t="shared" si="40"/>
        <v>No</v>
      </c>
    </row>
    <row r="251" spans="1:12" ht="25" x14ac:dyDescent="0.25">
      <c r="A251" s="116" t="s">
        <v>1385</v>
      </c>
      <c r="B251" s="21" t="s">
        <v>213</v>
      </c>
      <c r="C251" s="7">
        <v>4.4052920632000001</v>
      </c>
      <c r="D251" s="7" t="str">
        <f t="shared" si="37"/>
        <v>N/A</v>
      </c>
      <c r="E251" s="7">
        <v>4.0310226993000002</v>
      </c>
      <c r="F251" s="7" t="str">
        <f t="shared" si="38"/>
        <v>N/A</v>
      </c>
      <c r="G251" s="7">
        <v>0.31383737519999999</v>
      </c>
      <c r="H251" s="7" t="str">
        <f t="shared" si="39"/>
        <v>N/A</v>
      </c>
      <c r="I251" s="8">
        <v>-8.5</v>
      </c>
      <c r="J251" s="8">
        <v>-92.2</v>
      </c>
      <c r="K251" s="25" t="s">
        <v>734</v>
      </c>
      <c r="L251" s="85" t="str">
        <f t="shared" si="40"/>
        <v>No</v>
      </c>
    </row>
    <row r="252" spans="1:12" ht="25" x14ac:dyDescent="0.25">
      <c r="A252" s="144" t="s">
        <v>1386</v>
      </c>
      <c r="B252" s="93" t="s">
        <v>213</v>
      </c>
      <c r="C252" s="124">
        <v>5.8981584599999998E-2</v>
      </c>
      <c r="D252" s="124" t="str">
        <f t="shared" si="37"/>
        <v>N/A</v>
      </c>
      <c r="E252" s="124">
        <v>8.3812929499999994E-2</v>
      </c>
      <c r="F252" s="124" t="str">
        <f t="shared" si="38"/>
        <v>N/A</v>
      </c>
      <c r="G252" s="124">
        <v>4.5787545800000003E-2</v>
      </c>
      <c r="H252" s="124" t="str">
        <f t="shared" si="39"/>
        <v>N/A</v>
      </c>
      <c r="I252" s="125">
        <v>42.1</v>
      </c>
      <c r="J252" s="125">
        <v>-45.4</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128664</v>
      </c>
      <c r="D6" s="7" t="str">
        <f t="shared" ref="D6:D37" si="0">IF($B6="N/A","N/A",IF(C6&gt;10,"No",IF(C6&lt;-10,"No","Yes")))</f>
        <v>N/A</v>
      </c>
      <c r="E6" s="22">
        <v>129619</v>
      </c>
      <c r="F6" s="7" t="str">
        <f t="shared" ref="F6:F37" si="1">IF($B6="N/A","N/A",IF(E6&gt;10,"No",IF(E6&lt;-10,"No","Yes")))</f>
        <v>N/A</v>
      </c>
      <c r="G6" s="22">
        <v>130215</v>
      </c>
      <c r="H6" s="7" t="str">
        <f t="shared" ref="H6:H37" si="2">IF($B6="N/A","N/A",IF(G6&gt;10,"No",IF(G6&lt;-10,"No","Yes")))</f>
        <v>N/A</v>
      </c>
      <c r="I6" s="8">
        <v>0.74219999999999997</v>
      </c>
      <c r="J6" s="8">
        <v>0.45979999999999999</v>
      </c>
      <c r="K6" s="25" t="s">
        <v>734</v>
      </c>
      <c r="L6" s="85" t="str">
        <f t="shared" ref="L6:L39" si="3">IF(J6="Div by 0", "N/A", IF(K6="N/A","N/A", IF(J6&gt;VALUE(MID(K6,1,2)), "No", IF(J6&lt;-1*VALUE(MID(K6,1,2)), "No", "Yes"))))</f>
        <v>Yes</v>
      </c>
    </row>
    <row r="7" spans="1:12" x14ac:dyDescent="0.25">
      <c r="A7" s="142" t="s">
        <v>6</v>
      </c>
      <c r="B7" s="21" t="s">
        <v>213</v>
      </c>
      <c r="C7" s="22">
        <v>119848</v>
      </c>
      <c r="D7" s="7" t="str">
        <f t="shared" si="0"/>
        <v>N/A</v>
      </c>
      <c r="E7" s="22">
        <v>120465</v>
      </c>
      <c r="F7" s="7" t="str">
        <f t="shared" si="1"/>
        <v>N/A</v>
      </c>
      <c r="G7" s="22">
        <v>117374</v>
      </c>
      <c r="H7" s="7" t="str">
        <f t="shared" si="2"/>
        <v>N/A</v>
      </c>
      <c r="I7" s="8">
        <v>0.51480000000000004</v>
      </c>
      <c r="J7" s="8">
        <v>-2.57</v>
      </c>
      <c r="K7" s="25" t="s">
        <v>734</v>
      </c>
      <c r="L7" s="85" t="str">
        <f t="shared" si="3"/>
        <v>Yes</v>
      </c>
    </row>
    <row r="8" spans="1:12" x14ac:dyDescent="0.25">
      <c r="A8" s="142" t="s">
        <v>360</v>
      </c>
      <c r="B8" s="21" t="s">
        <v>213</v>
      </c>
      <c r="C8" s="4">
        <v>93.148044518999995</v>
      </c>
      <c r="D8" s="7" t="str">
        <f t="shared" si="0"/>
        <v>N/A</v>
      </c>
      <c r="E8" s="4">
        <v>92.937763754000002</v>
      </c>
      <c r="F8" s="7" t="str">
        <f t="shared" si="1"/>
        <v>N/A</v>
      </c>
      <c r="G8" s="4">
        <v>90.138616902999999</v>
      </c>
      <c r="H8" s="7" t="str">
        <f t="shared" si="2"/>
        <v>N/A</v>
      </c>
      <c r="I8" s="8">
        <v>-0.22600000000000001</v>
      </c>
      <c r="J8" s="8">
        <v>-3.01</v>
      </c>
      <c r="K8" s="25" t="s">
        <v>734</v>
      </c>
      <c r="L8" s="85" t="str">
        <f t="shared" si="3"/>
        <v>Yes</v>
      </c>
    </row>
    <row r="9" spans="1:12" x14ac:dyDescent="0.25">
      <c r="A9" s="116" t="s">
        <v>88</v>
      </c>
      <c r="B9" s="25" t="s">
        <v>213</v>
      </c>
      <c r="C9" s="1">
        <v>115423.13</v>
      </c>
      <c r="D9" s="7" t="str">
        <f t="shared" si="0"/>
        <v>N/A</v>
      </c>
      <c r="E9" s="1">
        <v>116330.43</v>
      </c>
      <c r="F9" s="7" t="str">
        <f t="shared" si="1"/>
        <v>N/A</v>
      </c>
      <c r="G9" s="1">
        <v>114151.48</v>
      </c>
      <c r="H9" s="7" t="str">
        <f t="shared" si="2"/>
        <v>N/A</v>
      </c>
      <c r="I9" s="8">
        <v>0.78610000000000002</v>
      </c>
      <c r="J9" s="8">
        <v>-1.87</v>
      </c>
      <c r="K9" s="25" t="s">
        <v>734</v>
      </c>
      <c r="L9" s="85" t="str">
        <f t="shared" si="3"/>
        <v>Yes</v>
      </c>
    </row>
    <row r="10" spans="1:12" x14ac:dyDescent="0.25">
      <c r="A10" s="116" t="s">
        <v>1387</v>
      </c>
      <c r="B10" s="21" t="s">
        <v>213</v>
      </c>
      <c r="C10" s="4">
        <v>0.40182179940000001</v>
      </c>
      <c r="D10" s="7" t="str">
        <f t="shared" si="0"/>
        <v>N/A</v>
      </c>
      <c r="E10" s="4">
        <v>0.57167544879999999</v>
      </c>
      <c r="F10" s="7" t="str">
        <f t="shared" si="1"/>
        <v>N/A</v>
      </c>
      <c r="G10" s="4">
        <v>0.56137925740000005</v>
      </c>
      <c r="H10" s="7" t="str">
        <f t="shared" si="2"/>
        <v>N/A</v>
      </c>
      <c r="I10" s="8">
        <v>42.27</v>
      </c>
      <c r="J10" s="8">
        <v>-1.8</v>
      </c>
      <c r="K10" s="25" t="s">
        <v>734</v>
      </c>
      <c r="L10" s="85" t="str">
        <f t="shared" si="3"/>
        <v>Yes</v>
      </c>
    </row>
    <row r="11" spans="1:12" x14ac:dyDescent="0.25">
      <c r="A11" s="116" t="s">
        <v>1388</v>
      </c>
      <c r="B11" s="21" t="s">
        <v>213</v>
      </c>
      <c r="C11" s="4">
        <v>1.9780202699</v>
      </c>
      <c r="D11" s="7" t="str">
        <f t="shared" si="0"/>
        <v>N/A</v>
      </c>
      <c r="E11" s="4">
        <v>1.4180019904000001</v>
      </c>
      <c r="F11" s="7" t="str">
        <f t="shared" si="1"/>
        <v>N/A</v>
      </c>
      <c r="G11" s="4">
        <v>1.3508428368000001</v>
      </c>
      <c r="H11" s="7" t="str">
        <f t="shared" si="2"/>
        <v>N/A</v>
      </c>
      <c r="I11" s="8">
        <v>-28.3</v>
      </c>
      <c r="J11" s="8">
        <v>-4.74</v>
      </c>
      <c r="K11" s="25" t="s">
        <v>734</v>
      </c>
      <c r="L11" s="85" t="str">
        <f t="shared" si="3"/>
        <v>Yes</v>
      </c>
    </row>
    <row r="12" spans="1:12" x14ac:dyDescent="0.25">
      <c r="A12" s="116" t="s">
        <v>1389</v>
      </c>
      <c r="B12" s="21" t="s">
        <v>213</v>
      </c>
      <c r="C12" s="4">
        <v>73.046073493999998</v>
      </c>
      <c r="D12" s="7" t="str">
        <f t="shared" si="0"/>
        <v>N/A</v>
      </c>
      <c r="E12" s="4">
        <v>74.325523263999997</v>
      </c>
      <c r="F12" s="7" t="str">
        <f t="shared" si="1"/>
        <v>N/A</v>
      </c>
      <c r="G12" s="4">
        <v>76.753830203999996</v>
      </c>
      <c r="H12" s="7" t="str">
        <f t="shared" si="2"/>
        <v>N/A</v>
      </c>
      <c r="I12" s="8">
        <v>1.752</v>
      </c>
      <c r="J12" s="8">
        <v>3.2669999999999999</v>
      </c>
      <c r="K12" s="25" t="s">
        <v>734</v>
      </c>
      <c r="L12" s="85" t="str">
        <f t="shared" si="3"/>
        <v>Yes</v>
      </c>
    </row>
    <row r="13" spans="1:12" x14ac:dyDescent="0.25">
      <c r="A13" s="116" t="s">
        <v>1390</v>
      </c>
      <c r="B13" s="21" t="s">
        <v>213</v>
      </c>
      <c r="C13" s="4">
        <v>0.95675558039999997</v>
      </c>
      <c r="D13" s="7" t="str">
        <f t="shared" si="0"/>
        <v>N/A</v>
      </c>
      <c r="E13" s="4">
        <v>0.86407085380000004</v>
      </c>
      <c r="F13" s="7" t="str">
        <f t="shared" si="1"/>
        <v>N/A</v>
      </c>
      <c r="G13" s="4">
        <v>0.91694505240000002</v>
      </c>
      <c r="H13" s="7" t="str">
        <f t="shared" si="2"/>
        <v>N/A</v>
      </c>
      <c r="I13" s="8">
        <v>-9.69</v>
      </c>
      <c r="J13" s="8">
        <v>6.1189999999999998</v>
      </c>
      <c r="K13" s="25" t="s">
        <v>734</v>
      </c>
      <c r="L13" s="85" t="str">
        <f t="shared" si="3"/>
        <v>Yes</v>
      </c>
    </row>
    <row r="14" spans="1:12" x14ac:dyDescent="0.25">
      <c r="A14" s="116" t="s">
        <v>1391</v>
      </c>
      <c r="B14" s="21" t="s">
        <v>213</v>
      </c>
      <c r="C14" s="4">
        <v>0</v>
      </c>
      <c r="D14" s="7" t="str">
        <f t="shared" si="0"/>
        <v>N/A</v>
      </c>
      <c r="E14" s="4">
        <v>0</v>
      </c>
      <c r="F14" s="7" t="str">
        <f t="shared" si="1"/>
        <v>N/A</v>
      </c>
      <c r="G14" s="4">
        <v>1.7233037668</v>
      </c>
      <c r="H14" s="7" t="str">
        <f t="shared" si="2"/>
        <v>N/A</v>
      </c>
      <c r="I14" s="8" t="s">
        <v>1747</v>
      </c>
      <c r="J14" s="8" t="s">
        <v>1747</v>
      </c>
      <c r="K14" s="25" t="s">
        <v>734</v>
      </c>
      <c r="L14" s="85" t="str">
        <f t="shared" si="3"/>
        <v>N/A</v>
      </c>
    </row>
    <row r="15" spans="1:12" x14ac:dyDescent="0.25">
      <c r="A15" s="116" t="s">
        <v>1392</v>
      </c>
      <c r="B15" s="21" t="s">
        <v>213</v>
      </c>
      <c r="C15" s="4">
        <v>7.7721820000000005E-4</v>
      </c>
      <c r="D15" s="7" t="str">
        <f t="shared" si="0"/>
        <v>N/A</v>
      </c>
      <c r="E15" s="4">
        <v>3.0859672999999999E-3</v>
      </c>
      <c r="F15" s="7" t="str">
        <f t="shared" si="1"/>
        <v>N/A</v>
      </c>
      <c r="G15" s="4">
        <v>1.5359213999999999E-3</v>
      </c>
      <c r="H15" s="7" t="str">
        <f t="shared" si="2"/>
        <v>N/A</v>
      </c>
      <c r="I15" s="8">
        <v>297.10000000000002</v>
      </c>
      <c r="J15" s="8">
        <v>-50.2</v>
      </c>
      <c r="K15" s="25" t="s">
        <v>734</v>
      </c>
      <c r="L15" s="85" t="str">
        <f t="shared" si="3"/>
        <v>No</v>
      </c>
    </row>
    <row r="16" spans="1:12" x14ac:dyDescent="0.25">
      <c r="A16" s="116" t="s">
        <v>1393</v>
      </c>
      <c r="B16" s="21" t="s">
        <v>213</v>
      </c>
      <c r="C16" s="4">
        <v>0.44301436300000002</v>
      </c>
      <c r="D16" s="7" t="str">
        <f t="shared" si="0"/>
        <v>N/A</v>
      </c>
      <c r="E16" s="4">
        <v>0.4266349841</v>
      </c>
      <c r="F16" s="7" t="str">
        <f t="shared" si="1"/>
        <v>N/A</v>
      </c>
      <c r="G16" s="4">
        <v>0.37169296930000001</v>
      </c>
      <c r="H16" s="7" t="str">
        <f t="shared" si="2"/>
        <v>N/A</v>
      </c>
      <c r="I16" s="8">
        <v>-3.7</v>
      </c>
      <c r="J16" s="8">
        <v>-12.9</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23.173537275000001</v>
      </c>
      <c r="D18" s="7" t="str">
        <f t="shared" si="0"/>
        <v>N/A</v>
      </c>
      <c r="E18" s="4">
        <v>22.391007491</v>
      </c>
      <c r="F18" s="7" t="str">
        <f t="shared" si="1"/>
        <v>N/A</v>
      </c>
      <c r="G18" s="4">
        <v>18.320469992</v>
      </c>
      <c r="H18" s="7" t="str">
        <f t="shared" si="2"/>
        <v>N/A</v>
      </c>
      <c r="I18" s="8">
        <v>-3.38</v>
      </c>
      <c r="J18" s="8">
        <v>-18.2</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96.621432569000007</v>
      </c>
      <c r="D20" s="7" t="str">
        <f t="shared" si="0"/>
        <v>N/A</v>
      </c>
      <c r="E20" s="4">
        <v>97.288206204000005</v>
      </c>
      <c r="F20" s="7" t="str">
        <f t="shared" si="1"/>
        <v>N/A</v>
      </c>
      <c r="G20" s="4">
        <v>97.358983219999999</v>
      </c>
      <c r="H20" s="7" t="str">
        <f t="shared" si="2"/>
        <v>N/A</v>
      </c>
      <c r="I20" s="8">
        <v>0.69010000000000005</v>
      </c>
      <c r="J20" s="8">
        <v>7.2700000000000001E-2</v>
      </c>
      <c r="K20" s="25" t="s">
        <v>734</v>
      </c>
      <c r="L20" s="85" t="str">
        <f t="shared" si="3"/>
        <v>Yes</v>
      </c>
    </row>
    <row r="21" spans="1:12" x14ac:dyDescent="0.25">
      <c r="A21" s="108" t="s">
        <v>959</v>
      </c>
      <c r="B21" s="21" t="s">
        <v>213</v>
      </c>
      <c r="C21" s="4">
        <v>3.3785674314</v>
      </c>
      <c r="D21" s="7" t="str">
        <f t="shared" si="0"/>
        <v>N/A</v>
      </c>
      <c r="E21" s="4">
        <v>2.7117937956999998</v>
      </c>
      <c r="F21" s="7" t="str">
        <f t="shared" si="1"/>
        <v>N/A</v>
      </c>
      <c r="G21" s="4">
        <v>2.6410167799000002</v>
      </c>
      <c r="H21" s="7" t="str">
        <f t="shared" si="2"/>
        <v>N/A</v>
      </c>
      <c r="I21" s="8">
        <v>-19.7</v>
      </c>
      <c r="J21" s="8">
        <v>-2.61</v>
      </c>
      <c r="K21" s="25" t="s">
        <v>734</v>
      </c>
      <c r="L21" s="85" t="str">
        <f t="shared" si="3"/>
        <v>Yes</v>
      </c>
    </row>
    <row r="22" spans="1:12" x14ac:dyDescent="0.25">
      <c r="A22" s="84" t="s">
        <v>1690</v>
      </c>
      <c r="B22" s="21" t="s">
        <v>213</v>
      </c>
      <c r="C22" s="22">
        <v>66251</v>
      </c>
      <c r="D22" s="7" t="str">
        <f t="shared" si="0"/>
        <v>N/A</v>
      </c>
      <c r="E22" s="22">
        <v>65464</v>
      </c>
      <c r="F22" s="7" t="str">
        <f t="shared" si="1"/>
        <v>N/A</v>
      </c>
      <c r="G22" s="22">
        <v>5222</v>
      </c>
      <c r="H22" s="7" t="str">
        <f t="shared" si="2"/>
        <v>N/A</v>
      </c>
      <c r="I22" s="8">
        <v>-1.19</v>
      </c>
      <c r="J22" s="8">
        <v>-92</v>
      </c>
      <c r="K22" s="25" t="s">
        <v>734</v>
      </c>
      <c r="L22" s="85" t="str">
        <f t="shared" si="3"/>
        <v>No</v>
      </c>
    </row>
    <row r="23" spans="1:12" x14ac:dyDescent="0.25">
      <c r="A23" s="84" t="s">
        <v>974</v>
      </c>
      <c r="B23" s="21" t="s">
        <v>213</v>
      </c>
      <c r="C23" s="22">
        <v>25790</v>
      </c>
      <c r="D23" s="7" t="str">
        <f t="shared" si="0"/>
        <v>N/A</v>
      </c>
      <c r="E23" s="22">
        <v>24829</v>
      </c>
      <c r="F23" s="7" t="str">
        <f t="shared" si="1"/>
        <v>N/A</v>
      </c>
      <c r="G23" s="22">
        <v>539</v>
      </c>
      <c r="H23" s="7" t="str">
        <f t="shared" si="2"/>
        <v>N/A</v>
      </c>
      <c r="I23" s="8">
        <v>-3.73</v>
      </c>
      <c r="J23" s="8">
        <v>-97.8</v>
      </c>
      <c r="K23" s="25" t="s">
        <v>734</v>
      </c>
      <c r="L23" s="85" t="str">
        <f t="shared" si="3"/>
        <v>No</v>
      </c>
    </row>
    <row r="24" spans="1:12" x14ac:dyDescent="0.25">
      <c r="A24" s="84" t="s">
        <v>975</v>
      </c>
      <c r="B24" s="21" t="s">
        <v>213</v>
      </c>
      <c r="C24" s="22">
        <v>2503</v>
      </c>
      <c r="D24" s="7" t="str">
        <f t="shared" si="0"/>
        <v>N/A</v>
      </c>
      <c r="E24" s="22">
        <v>2395</v>
      </c>
      <c r="F24" s="7" t="str">
        <f t="shared" si="1"/>
        <v>N/A</v>
      </c>
      <c r="G24" s="22">
        <v>150</v>
      </c>
      <c r="H24" s="7" t="str">
        <f t="shared" si="2"/>
        <v>N/A</v>
      </c>
      <c r="I24" s="8">
        <v>-4.3099999999999996</v>
      </c>
      <c r="J24" s="8">
        <v>-93.7</v>
      </c>
      <c r="K24" s="25" t="s">
        <v>734</v>
      </c>
      <c r="L24" s="85" t="str">
        <f t="shared" si="3"/>
        <v>No</v>
      </c>
    </row>
    <row r="25" spans="1:12" x14ac:dyDescent="0.25">
      <c r="A25" s="84" t="s">
        <v>976</v>
      </c>
      <c r="B25" s="21" t="s">
        <v>213</v>
      </c>
      <c r="C25" s="22">
        <v>10515</v>
      </c>
      <c r="D25" s="7" t="str">
        <f t="shared" si="0"/>
        <v>N/A</v>
      </c>
      <c r="E25" s="22">
        <v>11492</v>
      </c>
      <c r="F25" s="7" t="str">
        <f t="shared" si="1"/>
        <v>N/A</v>
      </c>
      <c r="G25" s="22">
        <v>347</v>
      </c>
      <c r="H25" s="7" t="str">
        <f t="shared" si="2"/>
        <v>N/A</v>
      </c>
      <c r="I25" s="8">
        <v>9.2910000000000004</v>
      </c>
      <c r="J25" s="8">
        <v>-97</v>
      </c>
      <c r="K25" s="25" t="s">
        <v>734</v>
      </c>
      <c r="L25" s="85" t="str">
        <f t="shared" si="3"/>
        <v>No</v>
      </c>
    </row>
    <row r="26" spans="1:12" x14ac:dyDescent="0.25">
      <c r="A26" s="84" t="s">
        <v>977</v>
      </c>
      <c r="B26" s="21" t="s">
        <v>213</v>
      </c>
      <c r="C26" s="22">
        <v>27443</v>
      </c>
      <c r="D26" s="7" t="str">
        <f t="shared" si="0"/>
        <v>N/A</v>
      </c>
      <c r="E26" s="22">
        <v>26748</v>
      </c>
      <c r="F26" s="7" t="str">
        <f t="shared" si="1"/>
        <v>N/A</v>
      </c>
      <c r="G26" s="22">
        <v>4186</v>
      </c>
      <c r="H26" s="7" t="str">
        <f t="shared" si="2"/>
        <v>N/A</v>
      </c>
      <c r="I26" s="8">
        <v>-2.5299999999999998</v>
      </c>
      <c r="J26" s="8">
        <v>-84.4</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61713</v>
      </c>
      <c r="D28" s="7" t="str">
        <f t="shared" si="0"/>
        <v>N/A</v>
      </c>
      <c r="E28" s="22">
        <v>63394</v>
      </c>
      <c r="F28" s="7" t="str">
        <f t="shared" si="1"/>
        <v>N/A</v>
      </c>
      <c r="G28" s="22">
        <v>1743</v>
      </c>
      <c r="H28" s="7" t="str">
        <f t="shared" si="2"/>
        <v>N/A</v>
      </c>
      <c r="I28" s="8">
        <v>2.7240000000000002</v>
      </c>
      <c r="J28" s="8">
        <v>-97.3</v>
      </c>
      <c r="K28" s="25" t="s">
        <v>734</v>
      </c>
      <c r="L28" s="85" t="str">
        <f t="shared" si="3"/>
        <v>No</v>
      </c>
    </row>
    <row r="29" spans="1:12" x14ac:dyDescent="0.25">
      <c r="A29" s="84" t="s">
        <v>979</v>
      </c>
      <c r="B29" s="21" t="s">
        <v>213</v>
      </c>
      <c r="C29" s="22">
        <v>33575</v>
      </c>
      <c r="D29" s="7" t="str">
        <f t="shared" si="0"/>
        <v>N/A</v>
      </c>
      <c r="E29" s="22">
        <v>34241</v>
      </c>
      <c r="F29" s="7" t="str">
        <f t="shared" si="1"/>
        <v>N/A</v>
      </c>
      <c r="G29" s="22">
        <v>526</v>
      </c>
      <c r="H29" s="7" t="str">
        <f t="shared" si="2"/>
        <v>N/A</v>
      </c>
      <c r="I29" s="8">
        <v>1.984</v>
      </c>
      <c r="J29" s="8">
        <v>-98.5</v>
      </c>
      <c r="K29" s="25" t="s">
        <v>734</v>
      </c>
      <c r="L29" s="85" t="str">
        <f t="shared" si="3"/>
        <v>No</v>
      </c>
    </row>
    <row r="30" spans="1:12" x14ac:dyDescent="0.25">
      <c r="A30" s="84" t="s">
        <v>980</v>
      </c>
      <c r="B30" s="21" t="s">
        <v>213</v>
      </c>
      <c r="C30" s="22">
        <v>1917</v>
      </c>
      <c r="D30" s="7" t="str">
        <f t="shared" si="0"/>
        <v>N/A</v>
      </c>
      <c r="E30" s="22">
        <v>1836</v>
      </c>
      <c r="F30" s="7" t="str">
        <f t="shared" si="1"/>
        <v>N/A</v>
      </c>
      <c r="G30" s="22">
        <v>139</v>
      </c>
      <c r="H30" s="7" t="str">
        <f t="shared" si="2"/>
        <v>N/A</v>
      </c>
      <c r="I30" s="8">
        <v>-4.2300000000000004</v>
      </c>
      <c r="J30" s="8">
        <v>-92.4</v>
      </c>
      <c r="K30" s="25" t="s">
        <v>734</v>
      </c>
      <c r="L30" s="85" t="str">
        <f t="shared" si="3"/>
        <v>No</v>
      </c>
    </row>
    <row r="31" spans="1:12" x14ac:dyDescent="0.25">
      <c r="A31" s="84" t="s">
        <v>981</v>
      </c>
      <c r="B31" s="21" t="s">
        <v>213</v>
      </c>
      <c r="C31" s="22">
        <v>13067</v>
      </c>
      <c r="D31" s="7" t="str">
        <f t="shared" si="0"/>
        <v>N/A</v>
      </c>
      <c r="E31" s="22">
        <v>13582</v>
      </c>
      <c r="F31" s="7" t="str">
        <f t="shared" si="1"/>
        <v>N/A</v>
      </c>
      <c r="G31" s="22">
        <v>343</v>
      </c>
      <c r="H31" s="7" t="str">
        <f t="shared" si="2"/>
        <v>N/A</v>
      </c>
      <c r="I31" s="8">
        <v>3.9409999999999998</v>
      </c>
      <c r="J31" s="8">
        <v>-97.5</v>
      </c>
      <c r="K31" s="25" t="s">
        <v>734</v>
      </c>
      <c r="L31" s="85" t="str">
        <f t="shared" si="3"/>
        <v>No</v>
      </c>
    </row>
    <row r="32" spans="1:12" x14ac:dyDescent="0.25">
      <c r="A32" s="84" t="s">
        <v>982</v>
      </c>
      <c r="B32" s="21" t="s">
        <v>213</v>
      </c>
      <c r="C32" s="22">
        <v>13154</v>
      </c>
      <c r="D32" s="7" t="str">
        <f t="shared" si="0"/>
        <v>N/A</v>
      </c>
      <c r="E32" s="22">
        <v>13735</v>
      </c>
      <c r="F32" s="7" t="str">
        <f t="shared" si="1"/>
        <v>N/A</v>
      </c>
      <c r="G32" s="22">
        <v>735</v>
      </c>
      <c r="H32" s="7" t="str">
        <f t="shared" si="2"/>
        <v>N/A</v>
      </c>
      <c r="I32" s="8">
        <v>4.4169999999999998</v>
      </c>
      <c r="J32" s="8">
        <v>-94.6</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1888948727</v>
      </c>
      <c r="D34" s="7" t="str">
        <f t="shared" si="0"/>
        <v>N/A</v>
      </c>
      <c r="E34" s="26">
        <v>1958490214</v>
      </c>
      <c r="F34" s="7" t="str">
        <f t="shared" si="1"/>
        <v>N/A</v>
      </c>
      <c r="G34" s="26">
        <v>1533290167</v>
      </c>
      <c r="H34" s="7" t="str">
        <f t="shared" si="2"/>
        <v>N/A</v>
      </c>
      <c r="I34" s="8">
        <v>3.681</v>
      </c>
      <c r="J34" s="8">
        <v>-21.7</v>
      </c>
      <c r="K34" s="25" t="s">
        <v>734</v>
      </c>
      <c r="L34" s="85" t="str">
        <f t="shared" si="3"/>
        <v>Yes</v>
      </c>
    </row>
    <row r="35" spans="1:12" x14ac:dyDescent="0.25">
      <c r="A35" s="142" t="s">
        <v>1397</v>
      </c>
      <c r="B35" s="21" t="s">
        <v>213</v>
      </c>
      <c r="C35" s="26">
        <v>14681.252930000001</v>
      </c>
      <c r="D35" s="7" t="str">
        <f t="shared" si="0"/>
        <v>N/A</v>
      </c>
      <c r="E35" s="26">
        <v>15109.592065999999</v>
      </c>
      <c r="F35" s="7" t="str">
        <f t="shared" si="1"/>
        <v>N/A</v>
      </c>
      <c r="G35" s="26">
        <v>11775.065599</v>
      </c>
      <c r="H35" s="7" t="str">
        <f t="shared" si="2"/>
        <v>N/A</v>
      </c>
      <c r="I35" s="8">
        <v>2.9180000000000001</v>
      </c>
      <c r="J35" s="8">
        <v>-22.1</v>
      </c>
      <c r="K35" s="25" t="s">
        <v>734</v>
      </c>
      <c r="L35" s="85" t="str">
        <f t="shared" si="3"/>
        <v>Yes</v>
      </c>
    </row>
    <row r="36" spans="1:12" x14ac:dyDescent="0.25">
      <c r="A36" s="142" t="s">
        <v>1398</v>
      </c>
      <c r="B36" s="21" t="s">
        <v>213</v>
      </c>
      <c r="C36" s="26">
        <v>15761.203583</v>
      </c>
      <c r="D36" s="7" t="str">
        <f t="shared" si="0"/>
        <v>N/A</v>
      </c>
      <c r="E36" s="26">
        <v>16257.752990000001</v>
      </c>
      <c r="F36" s="7" t="str">
        <f t="shared" si="1"/>
        <v>N/A</v>
      </c>
      <c r="G36" s="26">
        <v>13063.286307</v>
      </c>
      <c r="H36" s="7" t="str">
        <f t="shared" si="2"/>
        <v>N/A</v>
      </c>
      <c r="I36" s="8">
        <v>3.15</v>
      </c>
      <c r="J36" s="8">
        <v>-19.600000000000001</v>
      </c>
      <c r="K36" s="25" t="s">
        <v>734</v>
      </c>
      <c r="L36" s="85" t="str">
        <f t="shared" si="3"/>
        <v>Yes</v>
      </c>
    </row>
    <row r="37" spans="1:12" x14ac:dyDescent="0.25">
      <c r="A37" s="116" t="s">
        <v>107</v>
      </c>
      <c r="B37" s="21" t="s">
        <v>213</v>
      </c>
      <c r="C37" s="26">
        <v>187083</v>
      </c>
      <c r="D37" s="7" t="str">
        <f t="shared" si="0"/>
        <v>N/A</v>
      </c>
      <c r="E37" s="26">
        <v>1916114</v>
      </c>
      <c r="F37" s="7" t="str">
        <f t="shared" si="1"/>
        <v>N/A</v>
      </c>
      <c r="G37" s="26">
        <v>122138518</v>
      </c>
      <c r="H37" s="7" t="str">
        <f t="shared" si="2"/>
        <v>N/A</v>
      </c>
      <c r="I37" s="8">
        <v>924.2</v>
      </c>
      <c r="J37" s="8">
        <v>6274</v>
      </c>
      <c r="K37" s="25" t="s">
        <v>734</v>
      </c>
      <c r="L37" s="85" t="str">
        <f t="shared" si="3"/>
        <v>No</v>
      </c>
    </row>
    <row r="38" spans="1:12" x14ac:dyDescent="0.25">
      <c r="A38" s="142" t="s">
        <v>158</v>
      </c>
      <c r="B38" s="25" t="s">
        <v>217</v>
      </c>
      <c r="C38" s="1">
        <v>47</v>
      </c>
      <c r="D38" s="7" t="str">
        <f>IF($B38="N/A","N/A",IF(C38&gt;0,"No",IF(C38&lt;0,"No","Yes")))</f>
        <v>No</v>
      </c>
      <c r="E38" s="1">
        <v>301</v>
      </c>
      <c r="F38" s="7" t="str">
        <f>IF($B38="N/A","N/A",IF(E38&gt;0,"No",IF(E38&lt;0,"No","Yes")))</f>
        <v>No</v>
      </c>
      <c r="G38" s="1">
        <v>33425</v>
      </c>
      <c r="H38" s="7" t="str">
        <f>IF($B38="N/A","N/A",IF(G38&gt;0,"No",IF(G38&lt;0,"No","Yes")))</f>
        <v>No</v>
      </c>
      <c r="I38" s="8">
        <v>540.4</v>
      </c>
      <c r="J38" s="8">
        <v>11005</v>
      </c>
      <c r="K38" s="25" t="s">
        <v>734</v>
      </c>
      <c r="L38" s="85" t="str">
        <f t="shared" si="3"/>
        <v>No</v>
      </c>
    </row>
    <row r="39" spans="1:12" x14ac:dyDescent="0.25">
      <c r="A39" s="142" t="s">
        <v>156</v>
      </c>
      <c r="B39" s="21" t="s">
        <v>213</v>
      </c>
      <c r="C39" s="26">
        <v>185610</v>
      </c>
      <c r="D39" s="7" t="str">
        <f t="shared" ref="D39:D40" si="4">IF($B39="N/A","N/A",IF(C39&gt;10,"No",IF(C39&lt;-10,"No","Yes")))</f>
        <v>N/A</v>
      </c>
      <c r="E39" s="26">
        <v>1916054</v>
      </c>
      <c r="F39" s="7" t="str">
        <f t="shared" ref="F39:F40" si="5">IF($B39="N/A","N/A",IF(E39&gt;10,"No",IF(E39&lt;-10,"No","Yes")))</f>
        <v>N/A</v>
      </c>
      <c r="G39" s="26">
        <v>122138473</v>
      </c>
      <c r="H39" s="7" t="str">
        <f t="shared" ref="H39:H40" si="6">IF($B39="N/A","N/A",IF(G39&gt;10,"No",IF(G39&lt;-10,"No","Yes")))</f>
        <v>N/A</v>
      </c>
      <c r="I39" s="8">
        <v>932.3</v>
      </c>
      <c r="J39" s="8">
        <v>6274</v>
      </c>
      <c r="K39" s="25" t="s">
        <v>734</v>
      </c>
      <c r="L39" s="85" t="str">
        <f t="shared" si="3"/>
        <v>No</v>
      </c>
    </row>
    <row r="40" spans="1:12" x14ac:dyDescent="0.25">
      <c r="A40" s="142" t="s">
        <v>1277</v>
      </c>
      <c r="B40" s="21" t="s">
        <v>213</v>
      </c>
      <c r="C40" s="26">
        <v>3949.1489362000002</v>
      </c>
      <c r="D40" s="7" t="str">
        <f t="shared" si="4"/>
        <v>N/A</v>
      </c>
      <c r="E40" s="26">
        <v>6365.6279070000001</v>
      </c>
      <c r="F40" s="7" t="str">
        <f t="shared" si="5"/>
        <v>N/A</v>
      </c>
      <c r="G40" s="26">
        <v>3654.1054001000002</v>
      </c>
      <c r="H40" s="7" t="str">
        <f t="shared" si="6"/>
        <v>N/A</v>
      </c>
      <c r="I40" s="8">
        <v>61.19</v>
      </c>
      <c r="J40" s="8">
        <v>-42.6</v>
      </c>
      <c r="K40" s="25" t="s">
        <v>734</v>
      </c>
      <c r="L40" s="85" t="str">
        <f>IF(J40="Div by 0", "N/A", IF(OR(J40="N/A",K40="N/A"),"N/A", IF(J40&gt;VALUE(MID(K40,1,2)), "No", IF(J40&lt;-1*VALUE(MID(K40,1,2)), "No", "Yes"))))</f>
        <v>No</v>
      </c>
    </row>
    <row r="41" spans="1:12" x14ac:dyDescent="0.25">
      <c r="A41" s="84" t="s">
        <v>1399</v>
      </c>
      <c r="B41" s="21" t="s">
        <v>213</v>
      </c>
      <c r="C41" s="26">
        <v>14544.350077999999</v>
      </c>
      <c r="D41" s="7" t="str">
        <f t="shared" ref="D41:D52" si="7">IF($B41="N/A","N/A",IF(C41&gt;10,"No",IF(C41&lt;-10,"No","Yes")))</f>
        <v>N/A</v>
      </c>
      <c r="E41" s="26">
        <v>15057.45981</v>
      </c>
      <c r="F41" s="7" t="str">
        <f t="shared" ref="F41:F52" si="8">IF($B41="N/A","N/A",IF(E41&gt;10,"No",IF(E41&lt;-10,"No","Yes")))</f>
        <v>N/A</v>
      </c>
      <c r="G41" s="26">
        <v>17701.492149000002</v>
      </c>
      <c r="H41" s="7" t="str">
        <f t="shared" ref="H41:H52" si="9">IF($B41="N/A","N/A",IF(G41&gt;10,"No",IF(G41&lt;-10,"No","Yes")))</f>
        <v>N/A</v>
      </c>
      <c r="I41" s="8">
        <v>3.528</v>
      </c>
      <c r="J41" s="8">
        <v>17.559999999999999</v>
      </c>
      <c r="K41" s="25" t="s">
        <v>734</v>
      </c>
      <c r="L41" s="85" t="str">
        <f t="shared" ref="L41:L52" si="10">IF(J41="Div by 0", "N/A", IF(K41="N/A","N/A", IF(J41&gt;VALUE(MID(K41,1,2)), "No", IF(J41&lt;-1*VALUE(MID(K41,1,2)), "No", "Yes"))))</f>
        <v>Yes</v>
      </c>
    </row>
    <row r="42" spans="1:12" x14ac:dyDescent="0.25">
      <c r="A42" s="84" t="s">
        <v>1400</v>
      </c>
      <c r="B42" s="21" t="s">
        <v>213</v>
      </c>
      <c r="C42" s="26">
        <v>6618.9265218999999</v>
      </c>
      <c r="D42" s="7" t="str">
        <f t="shared" si="7"/>
        <v>N/A</v>
      </c>
      <c r="E42" s="26">
        <v>7114.1355270000004</v>
      </c>
      <c r="F42" s="7" t="str">
        <f t="shared" si="8"/>
        <v>N/A</v>
      </c>
      <c r="G42" s="26">
        <v>2865.7977737000001</v>
      </c>
      <c r="H42" s="7" t="str">
        <f t="shared" si="9"/>
        <v>N/A</v>
      </c>
      <c r="I42" s="8">
        <v>7.4820000000000002</v>
      </c>
      <c r="J42" s="8">
        <v>-59.7</v>
      </c>
      <c r="K42" s="25" t="s">
        <v>734</v>
      </c>
      <c r="L42" s="85" t="str">
        <f t="shared" si="10"/>
        <v>No</v>
      </c>
    </row>
    <row r="43" spans="1:12" x14ac:dyDescent="0.25">
      <c r="A43" s="84" t="s">
        <v>1401</v>
      </c>
      <c r="B43" s="21" t="s">
        <v>213</v>
      </c>
      <c r="C43" s="26">
        <v>13476.387135000001</v>
      </c>
      <c r="D43" s="7" t="str">
        <f t="shared" si="7"/>
        <v>N/A</v>
      </c>
      <c r="E43" s="26">
        <v>13776.032149999999</v>
      </c>
      <c r="F43" s="7" t="str">
        <f t="shared" si="8"/>
        <v>N/A</v>
      </c>
      <c r="G43" s="26">
        <v>2707.1</v>
      </c>
      <c r="H43" s="7" t="str">
        <f t="shared" si="9"/>
        <v>N/A</v>
      </c>
      <c r="I43" s="8">
        <v>2.2229999999999999</v>
      </c>
      <c r="J43" s="8">
        <v>-80.3</v>
      </c>
      <c r="K43" s="25" t="s">
        <v>734</v>
      </c>
      <c r="L43" s="85" t="str">
        <f t="shared" si="10"/>
        <v>No</v>
      </c>
    </row>
    <row r="44" spans="1:12" x14ac:dyDescent="0.25">
      <c r="A44" s="84" t="s">
        <v>1402</v>
      </c>
      <c r="B44" s="21" t="s">
        <v>213</v>
      </c>
      <c r="C44" s="26">
        <v>2578.7853543000001</v>
      </c>
      <c r="D44" s="7" t="str">
        <f t="shared" si="7"/>
        <v>N/A</v>
      </c>
      <c r="E44" s="26">
        <v>4228.3845283999999</v>
      </c>
      <c r="F44" s="7" t="str">
        <f t="shared" si="8"/>
        <v>N/A</v>
      </c>
      <c r="G44" s="26">
        <v>3303.2622477999998</v>
      </c>
      <c r="H44" s="7" t="str">
        <f t="shared" si="9"/>
        <v>N/A</v>
      </c>
      <c r="I44" s="8">
        <v>63.97</v>
      </c>
      <c r="J44" s="8">
        <v>-21.9</v>
      </c>
      <c r="K44" s="25" t="s">
        <v>734</v>
      </c>
      <c r="L44" s="85" t="str">
        <f t="shared" si="10"/>
        <v>Yes</v>
      </c>
    </row>
    <row r="45" spans="1:12" x14ac:dyDescent="0.25">
      <c r="A45" s="84" t="s">
        <v>1403</v>
      </c>
      <c r="B45" s="21" t="s">
        <v>213</v>
      </c>
      <c r="C45" s="26">
        <v>26674.499763</v>
      </c>
      <c r="D45" s="7" t="str">
        <f t="shared" si="7"/>
        <v>N/A</v>
      </c>
      <c r="E45" s="26">
        <v>27198.238597</v>
      </c>
      <c r="F45" s="7" t="str">
        <f t="shared" si="8"/>
        <v>N/A</v>
      </c>
      <c r="G45" s="26">
        <v>21342.625418</v>
      </c>
      <c r="H45" s="7" t="str">
        <f t="shared" si="9"/>
        <v>N/A</v>
      </c>
      <c r="I45" s="8">
        <v>1.9630000000000001</v>
      </c>
      <c r="J45" s="8">
        <v>-21.5</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14956.20947</v>
      </c>
      <c r="D47" s="7" t="str">
        <f t="shared" si="7"/>
        <v>N/A</v>
      </c>
      <c r="E47" s="26">
        <v>15295.579282000001</v>
      </c>
      <c r="F47" s="7" t="str">
        <f t="shared" si="8"/>
        <v>N/A</v>
      </c>
      <c r="G47" s="26">
        <v>8830.8577165999995</v>
      </c>
      <c r="H47" s="7" t="str">
        <f t="shared" si="9"/>
        <v>N/A</v>
      </c>
      <c r="I47" s="8">
        <v>2.2690000000000001</v>
      </c>
      <c r="J47" s="8">
        <v>-42.3</v>
      </c>
      <c r="K47" s="25" t="s">
        <v>734</v>
      </c>
      <c r="L47" s="85" t="str">
        <f t="shared" si="10"/>
        <v>No</v>
      </c>
    </row>
    <row r="48" spans="1:12" x14ac:dyDescent="0.25">
      <c r="A48" s="84" t="s">
        <v>1406</v>
      </c>
      <c r="B48" s="25" t="s">
        <v>213</v>
      </c>
      <c r="C48" s="10">
        <v>8632.3930304999994</v>
      </c>
      <c r="D48" s="7" t="str">
        <f t="shared" si="7"/>
        <v>N/A</v>
      </c>
      <c r="E48" s="10">
        <v>8730.3488799999996</v>
      </c>
      <c r="F48" s="7" t="str">
        <f t="shared" si="8"/>
        <v>N/A</v>
      </c>
      <c r="G48" s="10">
        <v>1288.1844106000001</v>
      </c>
      <c r="H48" s="7" t="str">
        <f t="shared" si="9"/>
        <v>N/A</v>
      </c>
      <c r="I48" s="8">
        <v>1.135</v>
      </c>
      <c r="J48" s="8">
        <v>-85.2</v>
      </c>
      <c r="K48" s="25" t="s">
        <v>734</v>
      </c>
      <c r="L48" s="85" t="str">
        <f t="shared" si="10"/>
        <v>No</v>
      </c>
    </row>
    <row r="49" spans="1:12" x14ac:dyDescent="0.25">
      <c r="A49" s="84" t="s">
        <v>1407</v>
      </c>
      <c r="B49" s="25" t="s">
        <v>213</v>
      </c>
      <c r="C49" s="10">
        <v>9089.7297861000006</v>
      </c>
      <c r="D49" s="7" t="str">
        <f t="shared" si="7"/>
        <v>N/A</v>
      </c>
      <c r="E49" s="10">
        <v>10419.502178999999</v>
      </c>
      <c r="F49" s="7" t="str">
        <f t="shared" si="8"/>
        <v>N/A</v>
      </c>
      <c r="G49" s="10">
        <v>925.67625898999995</v>
      </c>
      <c r="H49" s="7" t="str">
        <f t="shared" si="9"/>
        <v>N/A</v>
      </c>
      <c r="I49" s="8">
        <v>14.63</v>
      </c>
      <c r="J49" s="8">
        <v>-91.1</v>
      </c>
      <c r="K49" s="25" t="s">
        <v>734</v>
      </c>
      <c r="L49" s="85" t="str">
        <f t="shared" si="10"/>
        <v>No</v>
      </c>
    </row>
    <row r="50" spans="1:12" x14ac:dyDescent="0.25">
      <c r="A50" s="84" t="s">
        <v>1408</v>
      </c>
      <c r="B50" s="25" t="s">
        <v>213</v>
      </c>
      <c r="C50" s="10">
        <v>3447.6270758000001</v>
      </c>
      <c r="D50" s="7" t="str">
        <f t="shared" si="7"/>
        <v>N/A</v>
      </c>
      <c r="E50" s="10">
        <v>4066.4194521999998</v>
      </c>
      <c r="F50" s="7" t="str">
        <f t="shared" si="8"/>
        <v>N/A</v>
      </c>
      <c r="G50" s="10">
        <v>879.40524780999999</v>
      </c>
      <c r="H50" s="7" t="str">
        <f t="shared" si="9"/>
        <v>N/A</v>
      </c>
      <c r="I50" s="8">
        <v>17.95</v>
      </c>
      <c r="J50" s="8">
        <v>-78.400000000000006</v>
      </c>
      <c r="K50" s="25" t="s">
        <v>734</v>
      </c>
      <c r="L50" s="85" t="str">
        <f t="shared" si="10"/>
        <v>No</v>
      </c>
    </row>
    <row r="51" spans="1:12" x14ac:dyDescent="0.25">
      <c r="A51" s="84" t="s">
        <v>1409</v>
      </c>
      <c r="B51" s="25" t="s">
        <v>213</v>
      </c>
      <c r="C51" s="10">
        <v>43384.887030999998</v>
      </c>
      <c r="D51" s="7" t="str">
        <f t="shared" si="7"/>
        <v>N/A</v>
      </c>
      <c r="E51" s="10">
        <v>43418.402767</v>
      </c>
      <c r="F51" s="7" t="str">
        <f t="shared" si="8"/>
        <v>N/A</v>
      </c>
      <c r="G51" s="10">
        <v>19434.414966</v>
      </c>
      <c r="H51" s="7" t="str">
        <f t="shared" si="9"/>
        <v>N/A</v>
      </c>
      <c r="I51" s="8">
        <v>7.7299999999999994E-2</v>
      </c>
      <c r="J51" s="8">
        <v>-55.2</v>
      </c>
      <c r="K51" s="25" t="s">
        <v>734</v>
      </c>
      <c r="L51" s="85" t="str">
        <f t="shared" si="10"/>
        <v>No</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88687065</v>
      </c>
      <c r="D53" s="7" t="str">
        <f t="shared" ref="D53:D122" si="11">IF($B53="N/A","N/A",IF(C53&gt;10,"No",IF(C53&lt;-10,"No","Yes")))</f>
        <v>N/A</v>
      </c>
      <c r="E53" s="26">
        <v>93194773</v>
      </c>
      <c r="F53" s="7" t="str">
        <f t="shared" ref="F53:F122" si="12">IF($B53="N/A","N/A",IF(E53&gt;10,"No",IF(E53&lt;-10,"No","Yes")))</f>
        <v>N/A</v>
      </c>
      <c r="G53" s="26">
        <v>10769002</v>
      </c>
      <c r="H53" s="7" t="str">
        <f t="shared" ref="H53:H122" si="13">IF($B53="N/A","N/A",IF(G53&gt;10,"No",IF(G53&lt;-10,"No","Yes")))</f>
        <v>N/A</v>
      </c>
      <c r="I53" s="8">
        <v>5.0830000000000002</v>
      </c>
      <c r="J53" s="8">
        <v>-88.4</v>
      </c>
      <c r="K53" s="25" t="s">
        <v>734</v>
      </c>
      <c r="L53" s="85" t="str">
        <f t="shared" ref="L53:L113" si="14">IF(J53="Div by 0", "N/A", IF(K53="N/A","N/A", IF(J53&gt;VALUE(MID(K53,1,2)), "No", IF(J53&lt;-1*VALUE(MID(K53,1,2)), "No", "Yes"))))</f>
        <v>No</v>
      </c>
    </row>
    <row r="54" spans="1:12" x14ac:dyDescent="0.25">
      <c r="A54" s="142" t="s">
        <v>595</v>
      </c>
      <c r="B54" s="21" t="s">
        <v>213</v>
      </c>
      <c r="C54" s="22">
        <v>72356</v>
      </c>
      <c r="D54" s="7" t="str">
        <f t="shared" si="11"/>
        <v>N/A</v>
      </c>
      <c r="E54" s="22">
        <v>74801</v>
      </c>
      <c r="F54" s="7" t="str">
        <f t="shared" si="12"/>
        <v>N/A</v>
      </c>
      <c r="G54" s="22">
        <v>28070</v>
      </c>
      <c r="H54" s="7" t="str">
        <f t="shared" si="13"/>
        <v>N/A</v>
      </c>
      <c r="I54" s="8">
        <v>3.379</v>
      </c>
      <c r="J54" s="8">
        <v>-62.5</v>
      </c>
      <c r="K54" s="25" t="s">
        <v>734</v>
      </c>
      <c r="L54" s="85" t="str">
        <f t="shared" si="14"/>
        <v>No</v>
      </c>
    </row>
    <row r="55" spans="1:12" x14ac:dyDescent="0.25">
      <c r="A55" s="142" t="s">
        <v>1411</v>
      </c>
      <c r="B55" s="21" t="s">
        <v>213</v>
      </c>
      <c r="C55" s="26">
        <v>1225.7043645000001</v>
      </c>
      <c r="D55" s="7" t="str">
        <f t="shared" si="11"/>
        <v>N/A</v>
      </c>
      <c r="E55" s="26">
        <v>1245.9027687</v>
      </c>
      <c r="F55" s="7" t="str">
        <f t="shared" si="12"/>
        <v>N/A</v>
      </c>
      <c r="G55" s="26">
        <v>383.64809405</v>
      </c>
      <c r="H55" s="7" t="str">
        <f t="shared" si="13"/>
        <v>N/A</v>
      </c>
      <c r="I55" s="8">
        <v>1.6479999999999999</v>
      </c>
      <c r="J55" s="8">
        <v>-69.2</v>
      </c>
      <c r="K55" s="25" t="s">
        <v>734</v>
      </c>
      <c r="L55" s="85" t="str">
        <f t="shared" si="14"/>
        <v>No</v>
      </c>
    </row>
    <row r="56" spans="1:12" x14ac:dyDescent="0.25">
      <c r="A56" s="142" t="s">
        <v>1412</v>
      </c>
      <c r="B56" s="21" t="s">
        <v>213</v>
      </c>
      <c r="C56" s="22">
        <v>0.1370722539</v>
      </c>
      <c r="D56" s="7" t="str">
        <f t="shared" si="11"/>
        <v>N/A</v>
      </c>
      <c r="E56" s="22">
        <v>0.12776567159999999</v>
      </c>
      <c r="F56" s="7" t="str">
        <f t="shared" si="12"/>
        <v>N/A</v>
      </c>
      <c r="G56" s="22">
        <v>5.8567866000000003E-2</v>
      </c>
      <c r="H56" s="7" t="str">
        <f t="shared" si="13"/>
        <v>N/A</v>
      </c>
      <c r="I56" s="8">
        <v>-6.79</v>
      </c>
      <c r="J56" s="8">
        <v>-54.2</v>
      </c>
      <c r="K56" s="25" t="s">
        <v>734</v>
      </c>
      <c r="L56" s="85" t="str">
        <f t="shared" si="14"/>
        <v>No</v>
      </c>
    </row>
    <row r="57" spans="1:12" x14ac:dyDescent="0.25">
      <c r="A57" s="142" t="s">
        <v>596</v>
      </c>
      <c r="B57" s="21" t="s">
        <v>213</v>
      </c>
      <c r="C57" s="26">
        <v>18797203</v>
      </c>
      <c r="D57" s="7" t="str">
        <f t="shared" si="11"/>
        <v>N/A</v>
      </c>
      <c r="E57" s="26">
        <v>20356116</v>
      </c>
      <c r="F57" s="7" t="str">
        <f t="shared" si="12"/>
        <v>N/A</v>
      </c>
      <c r="G57" s="26">
        <v>8026442</v>
      </c>
      <c r="H57" s="7" t="str">
        <f t="shared" si="13"/>
        <v>N/A</v>
      </c>
      <c r="I57" s="8">
        <v>8.2929999999999993</v>
      </c>
      <c r="J57" s="8">
        <v>-60.6</v>
      </c>
      <c r="K57" s="25" t="s">
        <v>734</v>
      </c>
      <c r="L57" s="85" t="str">
        <f t="shared" si="14"/>
        <v>No</v>
      </c>
    </row>
    <row r="58" spans="1:12" x14ac:dyDescent="0.25">
      <c r="A58" s="142" t="s">
        <v>597</v>
      </c>
      <c r="B58" s="21" t="s">
        <v>213</v>
      </c>
      <c r="C58" s="22">
        <v>255</v>
      </c>
      <c r="D58" s="7" t="str">
        <f t="shared" si="11"/>
        <v>N/A</v>
      </c>
      <c r="E58" s="22">
        <v>235</v>
      </c>
      <c r="F58" s="7" t="str">
        <f t="shared" si="12"/>
        <v>N/A</v>
      </c>
      <c r="G58" s="22">
        <v>131</v>
      </c>
      <c r="H58" s="7" t="str">
        <f t="shared" si="13"/>
        <v>N/A</v>
      </c>
      <c r="I58" s="8">
        <v>-7.84</v>
      </c>
      <c r="J58" s="8">
        <v>-44.3</v>
      </c>
      <c r="K58" s="25" t="s">
        <v>734</v>
      </c>
      <c r="L58" s="85" t="str">
        <f t="shared" si="14"/>
        <v>No</v>
      </c>
    </row>
    <row r="59" spans="1:12" x14ac:dyDescent="0.25">
      <c r="A59" s="142" t="s">
        <v>1413</v>
      </c>
      <c r="B59" s="21" t="s">
        <v>213</v>
      </c>
      <c r="C59" s="26">
        <v>73714.521569000004</v>
      </c>
      <c r="D59" s="7" t="str">
        <f t="shared" si="11"/>
        <v>N/A</v>
      </c>
      <c r="E59" s="26">
        <v>86621.770212999996</v>
      </c>
      <c r="F59" s="7" t="str">
        <f t="shared" si="12"/>
        <v>N/A</v>
      </c>
      <c r="G59" s="26">
        <v>61270.549617999997</v>
      </c>
      <c r="H59" s="7" t="str">
        <f t="shared" si="13"/>
        <v>N/A</v>
      </c>
      <c r="I59" s="8">
        <v>17.510000000000002</v>
      </c>
      <c r="J59" s="8">
        <v>-29.3</v>
      </c>
      <c r="K59" s="25" t="s">
        <v>734</v>
      </c>
      <c r="L59" s="85" t="str">
        <f t="shared" si="14"/>
        <v>Yes</v>
      </c>
    </row>
    <row r="60" spans="1:12" ht="25" x14ac:dyDescent="0.25">
      <c r="A60" s="142" t="s">
        <v>598</v>
      </c>
      <c r="B60" s="21" t="s">
        <v>213</v>
      </c>
      <c r="C60" s="26">
        <v>8622</v>
      </c>
      <c r="D60" s="7" t="str">
        <f t="shared" si="11"/>
        <v>N/A</v>
      </c>
      <c r="E60" s="26">
        <v>12215</v>
      </c>
      <c r="F60" s="7" t="str">
        <f t="shared" si="12"/>
        <v>N/A</v>
      </c>
      <c r="G60" s="26">
        <v>0</v>
      </c>
      <c r="H60" s="7" t="str">
        <f t="shared" si="13"/>
        <v>N/A</v>
      </c>
      <c r="I60" s="8">
        <v>41.67</v>
      </c>
      <c r="J60" s="8">
        <v>-100</v>
      </c>
      <c r="K60" s="25" t="s">
        <v>734</v>
      </c>
      <c r="L60" s="85" t="str">
        <f t="shared" si="14"/>
        <v>No</v>
      </c>
    </row>
    <row r="61" spans="1:12" x14ac:dyDescent="0.25">
      <c r="A61" s="116" t="s">
        <v>599</v>
      </c>
      <c r="B61" s="25" t="s">
        <v>213</v>
      </c>
      <c r="C61" s="1">
        <v>11</v>
      </c>
      <c r="D61" s="7" t="str">
        <f t="shared" si="11"/>
        <v>N/A</v>
      </c>
      <c r="E61" s="1">
        <v>11</v>
      </c>
      <c r="F61" s="7" t="str">
        <f t="shared" si="12"/>
        <v>N/A</v>
      </c>
      <c r="G61" s="1">
        <v>0</v>
      </c>
      <c r="H61" s="7" t="str">
        <f t="shared" si="13"/>
        <v>N/A</v>
      </c>
      <c r="I61" s="8">
        <v>-50</v>
      </c>
      <c r="J61" s="8">
        <v>-100</v>
      </c>
      <c r="K61" s="25" t="s">
        <v>734</v>
      </c>
      <c r="L61" s="85" t="str">
        <f t="shared" si="14"/>
        <v>No</v>
      </c>
    </row>
    <row r="62" spans="1:12" ht="25" x14ac:dyDescent="0.25">
      <c r="A62" s="116" t="s">
        <v>1414</v>
      </c>
      <c r="B62" s="25" t="s">
        <v>213</v>
      </c>
      <c r="C62" s="10">
        <v>4311</v>
      </c>
      <c r="D62" s="7" t="str">
        <f t="shared" si="11"/>
        <v>N/A</v>
      </c>
      <c r="E62" s="10">
        <v>12215</v>
      </c>
      <c r="F62" s="7" t="str">
        <f t="shared" si="12"/>
        <v>N/A</v>
      </c>
      <c r="G62" s="10" t="s">
        <v>1747</v>
      </c>
      <c r="H62" s="7" t="str">
        <f t="shared" si="13"/>
        <v>N/A</v>
      </c>
      <c r="I62" s="8">
        <v>183.3</v>
      </c>
      <c r="J62" s="8" t="s">
        <v>1747</v>
      </c>
      <c r="K62" s="25" t="s">
        <v>734</v>
      </c>
      <c r="L62" s="85" t="str">
        <f t="shared" si="14"/>
        <v>N/A</v>
      </c>
    </row>
    <row r="63" spans="1:12" x14ac:dyDescent="0.25">
      <c r="A63" s="116" t="s">
        <v>600</v>
      </c>
      <c r="B63" s="25" t="s">
        <v>213</v>
      </c>
      <c r="C63" s="10">
        <v>194423221</v>
      </c>
      <c r="D63" s="7" t="str">
        <f t="shared" si="11"/>
        <v>N/A</v>
      </c>
      <c r="E63" s="10">
        <v>196677180</v>
      </c>
      <c r="F63" s="7" t="str">
        <f t="shared" si="12"/>
        <v>N/A</v>
      </c>
      <c r="G63" s="10">
        <v>31542092</v>
      </c>
      <c r="H63" s="7" t="str">
        <f t="shared" si="13"/>
        <v>N/A</v>
      </c>
      <c r="I63" s="8">
        <v>1.159</v>
      </c>
      <c r="J63" s="8">
        <v>-84</v>
      </c>
      <c r="K63" s="25" t="s">
        <v>734</v>
      </c>
      <c r="L63" s="85" t="str">
        <f t="shared" si="14"/>
        <v>No</v>
      </c>
    </row>
    <row r="64" spans="1:12" x14ac:dyDescent="0.25">
      <c r="A64" s="116" t="s">
        <v>601</v>
      </c>
      <c r="B64" s="25" t="s">
        <v>213</v>
      </c>
      <c r="C64" s="1">
        <v>1135</v>
      </c>
      <c r="D64" s="7" t="str">
        <f t="shared" si="11"/>
        <v>N/A</v>
      </c>
      <c r="E64" s="1">
        <v>1019</v>
      </c>
      <c r="F64" s="7" t="str">
        <f t="shared" si="12"/>
        <v>N/A</v>
      </c>
      <c r="G64" s="1">
        <v>852</v>
      </c>
      <c r="H64" s="7" t="str">
        <f t="shared" si="13"/>
        <v>N/A</v>
      </c>
      <c r="I64" s="8">
        <v>-10.199999999999999</v>
      </c>
      <c r="J64" s="8">
        <v>-16.399999999999999</v>
      </c>
      <c r="K64" s="25" t="s">
        <v>734</v>
      </c>
      <c r="L64" s="85" t="str">
        <f t="shared" si="14"/>
        <v>Yes</v>
      </c>
    </row>
    <row r="65" spans="1:12" x14ac:dyDescent="0.25">
      <c r="A65" s="116" t="s">
        <v>1415</v>
      </c>
      <c r="B65" s="25" t="s">
        <v>213</v>
      </c>
      <c r="C65" s="10">
        <v>171297.99207000001</v>
      </c>
      <c r="D65" s="7" t="str">
        <f t="shared" si="11"/>
        <v>N/A</v>
      </c>
      <c r="E65" s="10">
        <v>193009.99019000001</v>
      </c>
      <c r="F65" s="7" t="str">
        <f t="shared" si="12"/>
        <v>N/A</v>
      </c>
      <c r="G65" s="10">
        <v>37021.234742000001</v>
      </c>
      <c r="H65" s="7" t="str">
        <f t="shared" si="13"/>
        <v>N/A</v>
      </c>
      <c r="I65" s="8">
        <v>12.67</v>
      </c>
      <c r="J65" s="8">
        <v>-80.8</v>
      </c>
      <c r="K65" s="25" t="s">
        <v>734</v>
      </c>
      <c r="L65" s="85" t="str">
        <f t="shared" si="14"/>
        <v>No</v>
      </c>
    </row>
    <row r="66" spans="1:12" x14ac:dyDescent="0.25">
      <c r="A66" s="116" t="s">
        <v>602</v>
      </c>
      <c r="B66" s="25" t="s">
        <v>213</v>
      </c>
      <c r="C66" s="10">
        <v>734607610</v>
      </c>
      <c r="D66" s="7" t="str">
        <f t="shared" si="11"/>
        <v>N/A</v>
      </c>
      <c r="E66" s="10">
        <v>749328778</v>
      </c>
      <c r="F66" s="7" t="str">
        <f t="shared" si="12"/>
        <v>N/A</v>
      </c>
      <c r="G66" s="10">
        <v>702880372</v>
      </c>
      <c r="H66" s="7" t="str">
        <f t="shared" si="13"/>
        <v>N/A</v>
      </c>
      <c r="I66" s="8">
        <v>2.004</v>
      </c>
      <c r="J66" s="8">
        <v>-6.2</v>
      </c>
      <c r="K66" s="25" t="s">
        <v>734</v>
      </c>
      <c r="L66" s="85" t="str">
        <f t="shared" si="14"/>
        <v>Yes</v>
      </c>
    </row>
    <row r="67" spans="1:12" x14ac:dyDescent="0.25">
      <c r="A67" s="116" t="s">
        <v>603</v>
      </c>
      <c r="B67" s="25" t="s">
        <v>213</v>
      </c>
      <c r="C67" s="1">
        <v>23140</v>
      </c>
      <c r="D67" s="7" t="str">
        <f t="shared" si="11"/>
        <v>N/A</v>
      </c>
      <c r="E67" s="1">
        <v>22644</v>
      </c>
      <c r="F67" s="7" t="str">
        <f t="shared" si="12"/>
        <v>N/A</v>
      </c>
      <c r="G67" s="1">
        <v>22285</v>
      </c>
      <c r="H67" s="7" t="str">
        <f t="shared" si="13"/>
        <v>N/A</v>
      </c>
      <c r="I67" s="8">
        <v>-2.14</v>
      </c>
      <c r="J67" s="8">
        <v>-1.59</v>
      </c>
      <c r="K67" s="25" t="s">
        <v>734</v>
      </c>
      <c r="L67" s="85" t="str">
        <f t="shared" si="14"/>
        <v>Yes</v>
      </c>
    </row>
    <row r="68" spans="1:12" x14ac:dyDescent="0.25">
      <c r="A68" s="116" t="s">
        <v>1416</v>
      </c>
      <c r="B68" s="25" t="s">
        <v>213</v>
      </c>
      <c r="C68" s="10">
        <v>31746.223422999999</v>
      </c>
      <c r="D68" s="7" t="str">
        <f t="shared" si="11"/>
        <v>N/A</v>
      </c>
      <c r="E68" s="10">
        <v>33091.714272999998</v>
      </c>
      <c r="F68" s="7" t="str">
        <f t="shared" si="12"/>
        <v>N/A</v>
      </c>
      <c r="G68" s="10">
        <v>31540.514786</v>
      </c>
      <c r="H68" s="7" t="str">
        <f t="shared" si="13"/>
        <v>N/A</v>
      </c>
      <c r="I68" s="8">
        <v>4.2380000000000004</v>
      </c>
      <c r="J68" s="8">
        <v>-4.6900000000000004</v>
      </c>
      <c r="K68" s="25" t="s">
        <v>734</v>
      </c>
      <c r="L68" s="85" t="str">
        <f t="shared" si="14"/>
        <v>Yes</v>
      </c>
    </row>
    <row r="69" spans="1:12" x14ac:dyDescent="0.25">
      <c r="A69" s="116" t="s">
        <v>604</v>
      </c>
      <c r="B69" s="25" t="s">
        <v>213</v>
      </c>
      <c r="C69" s="10">
        <v>33896003</v>
      </c>
      <c r="D69" s="7" t="str">
        <f t="shared" si="11"/>
        <v>N/A</v>
      </c>
      <c r="E69" s="10">
        <v>36619374</v>
      </c>
      <c r="F69" s="7" t="str">
        <f t="shared" si="12"/>
        <v>N/A</v>
      </c>
      <c r="G69" s="10">
        <v>45829881</v>
      </c>
      <c r="H69" s="7" t="str">
        <f t="shared" si="13"/>
        <v>N/A</v>
      </c>
      <c r="I69" s="8">
        <v>8.0340000000000007</v>
      </c>
      <c r="J69" s="8">
        <v>25.15</v>
      </c>
      <c r="K69" s="25" t="s">
        <v>734</v>
      </c>
      <c r="L69" s="85" t="str">
        <f t="shared" si="14"/>
        <v>Yes</v>
      </c>
    </row>
    <row r="70" spans="1:12" x14ac:dyDescent="0.25">
      <c r="A70" s="116" t="s">
        <v>605</v>
      </c>
      <c r="B70" s="25" t="s">
        <v>213</v>
      </c>
      <c r="C70" s="1">
        <v>106552</v>
      </c>
      <c r="D70" s="7" t="str">
        <f t="shared" si="11"/>
        <v>N/A</v>
      </c>
      <c r="E70" s="1">
        <v>107514</v>
      </c>
      <c r="F70" s="7" t="str">
        <f t="shared" si="12"/>
        <v>N/A</v>
      </c>
      <c r="G70" s="1">
        <v>81369</v>
      </c>
      <c r="H70" s="7" t="str">
        <f t="shared" si="13"/>
        <v>N/A</v>
      </c>
      <c r="I70" s="8">
        <v>0.90280000000000005</v>
      </c>
      <c r="J70" s="8">
        <v>-24.3</v>
      </c>
      <c r="K70" s="25" t="s">
        <v>734</v>
      </c>
      <c r="L70" s="85" t="str">
        <f t="shared" si="14"/>
        <v>Yes</v>
      </c>
    </row>
    <row r="71" spans="1:12" x14ac:dyDescent="0.25">
      <c r="A71" s="116" t="s">
        <v>1417</v>
      </c>
      <c r="B71" s="25" t="s">
        <v>213</v>
      </c>
      <c r="C71" s="10">
        <v>318.11700389999999</v>
      </c>
      <c r="D71" s="7" t="str">
        <f t="shared" si="11"/>
        <v>N/A</v>
      </c>
      <c r="E71" s="10">
        <v>340.60098219999998</v>
      </c>
      <c r="F71" s="7" t="str">
        <f t="shared" si="12"/>
        <v>N/A</v>
      </c>
      <c r="G71" s="10">
        <v>563.23515097999996</v>
      </c>
      <c r="H71" s="7" t="str">
        <f t="shared" si="13"/>
        <v>N/A</v>
      </c>
      <c r="I71" s="8">
        <v>7.0679999999999996</v>
      </c>
      <c r="J71" s="8">
        <v>65.37</v>
      </c>
      <c r="K71" s="25" t="s">
        <v>734</v>
      </c>
      <c r="L71" s="85" t="str">
        <f t="shared" si="14"/>
        <v>No</v>
      </c>
    </row>
    <row r="72" spans="1:12" x14ac:dyDescent="0.25">
      <c r="A72" s="116" t="s">
        <v>606</v>
      </c>
      <c r="B72" s="25" t="s">
        <v>213</v>
      </c>
      <c r="C72" s="10">
        <v>262016</v>
      </c>
      <c r="D72" s="7" t="str">
        <f t="shared" si="11"/>
        <v>N/A</v>
      </c>
      <c r="E72" s="10">
        <v>275442</v>
      </c>
      <c r="F72" s="7" t="str">
        <f t="shared" si="12"/>
        <v>N/A</v>
      </c>
      <c r="G72" s="10">
        <v>252267</v>
      </c>
      <c r="H72" s="7" t="str">
        <f t="shared" si="13"/>
        <v>N/A</v>
      </c>
      <c r="I72" s="8">
        <v>5.1239999999999997</v>
      </c>
      <c r="J72" s="8">
        <v>-8.41</v>
      </c>
      <c r="K72" s="25" t="s">
        <v>734</v>
      </c>
      <c r="L72" s="85" t="str">
        <f t="shared" si="14"/>
        <v>Yes</v>
      </c>
    </row>
    <row r="73" spans="1:12" x14ac:dyDescent="0.25">
      <c r="A73" s="116" t="s">
        <v>607</v>
      </c>
      <c r="B73" s="25" t="s">
        <v>213</v>
      </c>
      <c r="C73" s="1">
        <v>3222</v>
      </c>
      <c r="D73" s="7" t="str">
        <f t="shared" si="11"/>
        <v>N/A</v>
      </c>
      <c r="E73" s="1">
        <v>3611</v>
      </c>
      <c r="F73" s="7" t="str">
        <f t="shared" si="12"/>
        <v>N/A</v>
      </c>
      <c r="G73" s="1">
        <v>3332</v>
      </c>
      <c r="H73" s="7" t="str">
        <f t="shared" si="13"/>
        <v>N/A</v>
      </c>
      <c r="I73" s="8">
        <v>12.07</v>
      </c>
      <c r="J73" s="8">
        <v>-7.73</v>
      </c>
      <c r="K73" s="25" t="s">
        <v>734</v>
      </c>
      <c r="L73" s="85" t="str">
        <f t="shared" si="14"/>
        <v>Yes</v>
      </c>
    </row>
    <row r="74" spans="1:12" x14ac:dyDescent="0.25">
      <c r="A74" s="116" t="s">
        <v>1418</v>
      </c>
      <c r="B74" s="25" t="s">
        <v>213</v>
      </c>
      <c r="C74" s="10">
        <v>81.320918684000006</v>
      </c>
      <c r="D74" s="7" t="str">
        <f t="shared" si="11"/>
        <v>N/A</v>
      </c>
      <c r="E74" s="10">
        <v>76.278593186999998</v>
      </c>
      <c r="F74" s="7" t="str">
        <f t="shared" si="12"/>
        <v>N/A</v>
      </c>
      <c r="G74" s="10">
        <v>75.710384153999996</v>
      </c>
      <c r="H74" s="7" t="str">
        <f t="shared" si="13"/>
        <v>N/A</v>
      </c>
      <c r="I74" s="8">
        <v>-6.2</v>
      </c>
      <c r="J74" s="8">
        <v>-0.745</v>
      </c>
      <c r="K74" s="25" t="s">
        <v>734</v>
      </c>
      <c r="L74" s="85" t="str">
        <f t="shared" si="14"/>
        <v>Yes</v>
      </c>
    </row>
    <row r="75" spans="1:12" ht="25" x14ac:dyDescent="0.25">
      <c r="A75" s="116" t="s">
        <v>608</v>
      </c>
      <c r="B75" s="25" t="s">
        <v>213</v>
      </c>
      <c r="C75" s="10">
        <v>250258</v>
      </c>
      <c r="D75" s="7" t="str">
        <f t="shared" si="11"/>
        <v>N/A</v>
      </c>
      <c r="E75" s="10">
        <v>219085</v>
      </c>
      <c r="F75" s="7" t="str">
        <f t="shared" si="12"/>
        <v>N/A</v>
      </c>
      <c r="G75" s="10">
        <v>34710</v>
      </c>
      <c r="H75" s="7" t="str">
        <f t="shared" si="13"/>
        <v>N/A</v>
      </c>
      <c r="I75" s="8">
        <v>-12.5</v>
      </c>
      <c r="J75" s="8">
        <v>-84.2</v>
      </c>
      <c r="K75" s="25" t="s">
        <v>734</v>
      </c>
      <c r="L75" s="85" t="str">
        <f t="shared" si="14"/>
        <v>No</v>
      </c>
    </row>
    <row r="76" spans="1:12" x14ac:dyDescent="0.25">
      <c r="A76" s="142" t="s">
        <v>609</v>
      </c>
      <c r="B76" s="21" t="s">
        <v>213</v>
      </c>
      <c r="C76" s="22">
        <v>4822</v>
      </c>
      <c r="D76" s="7" t="str">
        <f t="shared" si="11"/>
        <v>N/A</v>
      </c>
      <c r="E76" s="22">
        <v>4149</v>
      </c>
      <c r="F76" s="7" t="str">
        <f t="shared" si="12"/>
        <v>N/A</v>
      </c>
      <c r="G76" s="22">
        <v>590</v>
      </c>
      <c r="H76" s="7" t="str">
        <f t="shared" si="13"/>
        <v>N/A</v>
      </c>
      <c r="I76" s="8">
        <v>-14</v>
      </c>
      <c r="J76" s="8">
        <v>-85.8</v>
      </c>
      <c r="K76" s="25" t="s">
        <v>734</v>
      </c>
      <c r="L76" s="85" t="str">
        <f t="shared" si="14"/>
        <v>No</v>
      </c>
    </row>
    <row r="77" spans="1:12" ht="25" x14ac:dyDescent="0.25">
      <c r="A77" s="142" t="s">
        <v>1419</v>
      </c>
      <c r="B77" s="21" t="s">
        <v>213</v>
      </c>
      <c r="C77" s="26">
        <v>51.899211944999998</v>
      </c>
      <c r="D77" s="7" t="str">
        <f t="shared" si="11"/>
        <v>N/A</v>
      </c>
      <c r="E77" s="26">
        <v>52.804290190000003</v>
      </c>
      <c r="F77" s="7" t="str">
        <f t="shared" si="12"/>
        <v>N/A</v>
      </c>
      <c r="G77" s="26">
        <v>58.830508475000002</v>
      </c>
      <c r="H77" s="7" t="str">
        <f t="shared" si="13"/>
        <v>N/A</v>
      </c>
      <c r="I77" s="8">
        <v>1.744</v>
      </c>
      <c r="J77" s="8">
        <v>11.41</v>
      </c>
      <c r="K77" s="25" t="s">
        <v>734</v>
      </c>
      <c r="L77" s="85" t="str">
        <f t="shared" si="14"/>
        <v>Yes</v>
      </c>
    </row>
    <row r="78" spans="1:12" ht="25" x14ac:dyDescent="0.25">
      <c r="A78" s="142" t="s">
        <v>610</v>
      </c>
      <c r="B78" s="21" t="s">
        <v>213</v>
      </c>
      <c r="C78" s="26">
        <v>3971444</v>
      </c>
      <c r="D78" s="7" t="str">
        <f t="shared" si="11"/>
        <v>N/A</v>
      </c>
      <c r="E78" s="26">
        <v>3503213</v>
      </c>
      <c r="F78" s="7" t="str">
        <f t="shared" si="12"/>
        <v>N/A</v>
      </c>
      <c r="G78" s="26">
        <v>566007</v>
      </c>
      <c r="H78" s="7" t="str">
        <f t="shared" si="13"/>
        <v>N/A</v>
      </c>
      <c r="I78" s="8">
        <v>-11.8</v>
      </c>
      <c r="J78" s="8">
        <v>-83.8</v>
      </c>
      <c r="K78" s="25" t="s">
        <v>734</v>
      </c>
      <c r="L78" s="85" t="str">
        <f t="shared" si="14"/>
        <v>No</v>
      </c>
    </row>
    <row r="79" spans="1:12" x14ac:dyDescent="0.25">
      <c r="A79" s="142" t="s">
        <v>611</v>
      </c>
      <c r="B79" s="21" t="s">
        <v>213</v>
      </c>
      <c r="C79" s="22">
        <v>3024</v>
      </c>
      <c r="D79" s="7" t="str">
        <f t="shared" si="11"/>
        <v>N/A</v>
      </c>
      <c r="E79" s="22">
        <v>2717</v>
      </c>
      <c r="F79" s="7" t="str">
        <f t="shared" si="12"/>
        <v>N/A</v>
      </c>
      <c r="G79" s="22">
        <v>397</v>
      </c>
      <c r="H79" s="7" t="str">
        <f t="shared" si="13"/>
        <v>N/A</v>
      </c>
      <c r="I79" s="8">
        <v>-10.199999999999999</v>
      </c>
      <c r="J79" s="8">
        <v>-85.4</v>
      </c>
      <c r="K79" s="25" t="s">
        <v>734</v>
      </c>
      <c r="L79" s="85" t="str">
        <f t="shared" si="14"/>
        <v>No</v>
      </c>
    </row>
    <row r="80" spans="1:12" x14ac:dyDescent="0.25">
      <c r="A80" s="142" t="s">
        <v>1420</v>
      </c>
      <c r="B80" s="21" t="s">
        <v>213</v>
      </c>
      <c r="C80" s="26">
        <v>1313.3082010999999</v>
      </c>
      <c r="D80" s="7" t="str">
        <f t="shared" si="11"/>
        <v>N/A</v>
      </c>
      <c r="E80" s="26">
        <v>1289.3680529999999</v>
      </c>
      <c r="F80" s="7" t="str">
        <f t="shared" si="12"/>
        <v>N/A</v>
      </c>
      <c r="G80" s="26">
        <v>1425.7103274999999</v>
      </c>
      <c r="H80" s="7" t="str">
        <f t="shared" si="13"/>
        <v>N/A</v>
      </c>
      <c r="I80" s="8">
        <v>-1.82</v>
      </c>
      <c r="J80" s="8">
        <v>10.57</v>
      </c>
      <c r="K80" s="25" t="s">
        <v>734</v>
      </c>
      <c r="L80" s="85" t="str">
        <f t="shared" si="14"/>
        <v>Yes</v>
      </c>
    </row>
    <row r="81" spans="1:12" x14ac:dyDescent="0.25">
      <c r="A81" s="142" t="s">
        <v>612</v>
      </c>
      <c r="B81" s="21" t="s">
        <v>213</v>
      </c>
      <c r="C81" s="26">
        <v>4988043</v>
      </c>
      <c r="D81" s="7" t="str">
        <f t="shared" si="11"/>
        <v>N/A</v>
      </c>
      <c r="E81" s="26">
        <v>5349080</v>
      </c>
      <c r="F81" s="7" t="str">
        <f t="shared" si="12"/>
        <v>N/A</v>
      </c>
      <c r="G81" s="26">
        <v>4472857</v>
      </c>
      <c r="H81" s="7" t="str">
        <f t="shared" si="13"/>
        <v>N/A</v>
      </c>
      <c r="I81" s="8">
        <v>7.2380000000000004</v>
      </c>
      <c r="J81" s="8">
        <v>-16.399999999999999</v>
      </c>
      <c r="K81" s="25" t="s">
        <v>734</v>
      </c>
      <c r="L81" s="85" t="str">
        <f t="shared" si="14"/>
        <v>Yes</v>
      </c>
    </row>
    <row r="82" spans="1:12" x14ac:dyDescent="0.25">
      <c r="A82" s="142" t="s">
        <v>613</v>
      </c>
      <c r="B82" s="21" t="s">
        <v>213</v>
      </c>
      <c r="C82" s="22">
        <v>2734</v>
      </c>
      <c r="D82" s="7" t="str">
        <f t="shared" si="11"/>
        <v>N/A</v>
      </c>
      <c r="E82" s="22">
        <v>3204</v>
      </c>
      <c r="F82" s="7" t="str">
        <f t="shared" si="12"/>
        <v>N/A</v>
      </c>
      <c r="G82" s="22">
        <v>2409</v>
      </c>
      <c r="H82" s="7" t="str">
        <f t="shared" si="13"/>
        <v>N/A</v>
      </c>
      <c r="I82" s="8">
        <v>17.190000000000001</v>
      </c>
      <c r="J82" s="8">
        <v>-24.8</v>
      </c>
      <c r="K82" s="25" t="s">
        <v>734</v>
      </c>
      <c r="L82" s="85" t="str">
        <f t="shared" si="14"/>
        <v>Yes</v>
      </c>
    </row>
    <row r="83" spans="1:12" x14ac:dyDescent="0.25">
      <c r="A83" s="142" t="s">
        <v>1421</v>
      </c>
      <c r="B83" s="21" t="s">
        <v>213</v>
      </c>
      <c r="C83" s="26">
        <v>1824.448793</v>
      </c>
      <c r="D83" s="7" t="str">
        <f t="shared" si="11"/>
        <v>N/A</v>
      </c>
      <c r="E83" s="26">
        <v>1669.5006241999999</v>
      </c>
      <c r="F83" s="7" t="str">
        <f t="shared" si="12"/>
        <v>N/A</v>
      </c>
      <c r="G83" s="26">
        <v>1856.7276878</v>
      </c>
      <c r="H83" s="7" t="str">
        <f t="shared" si="13"/>
        <v>N/A</v>
      </c>
      <c r="I83" s="8">
        <v>-8.49</v>
      </c>
      <c r="J83" s="8">
        <v>11.21</v>
      </c>
      <c r="K83" s="25" t="s">
        <v>734</v>
      </c>
      <c r="L83" s="85" t="str">
        <f t="shared" si="14"/>
        <v>Yes</v>
      </c>
    </row>
    <row r="84" spans="1:12" ht="25" x14ac:dyDescent="0.25">
      <c r="A84" s="142" t="s">
        <v>614</v>
      </c>
      <c r="B84" s="21" t="s">
        <v>213</v>
      </c>
      <c r="C84" s="26">
        <v>531677</v>
      </c>
      <c r="D84" s="7" t="str">
        <f t="shared" si="11"/>
        <v>N/A</v>
      </c>
      <c r="E84" s="26">
        <v>459188</v>
      </c>
      <c r="F84" s="7" t="str">
        <f t="shared" si="12"/>
        <v>N/A</v>
      </c>
      <c r="G84" s="26">
        <v>54815</v>
      </c>
      <c r="H84" s="7" t="str">
        <f t="shared" si="13"/>
        <v>N/A</v>
      </c>
      <c r="I84" s="8">
        <v>-13.6</v>
      </c>
      <c r="J84" s="8">
        <v>-88.1</v>
      </c>
      <c r="K84" s="25" t="s">
        <v>734</v>
      </c>
      <c r="L84" s="85" t="str">
        <f t="shared" si="14"/>
        <v>No</v>
      </c>
    </row>
    <row r="85" spans="1:12" x14ac:dyDescent="0.25">
      <c r="A85" s="142" t="s">
        <v>615</v>
      </c>
      <c r="B85" s="21" t="s">
        <v>213</v>
      </c>
      <c r="C85" s="22">
        <v>264</v>
      </c>
      <c r="D85" s="7" t="str">
        <f t="shared" si="11"/>
        <v>N/A</v>
      </c>
      <c r="E85" s="22">
        <v>243</v>
      </c>
      <c r="F85" s="7" t="str">
        <f t="shared" si="12"/>
        <v>N/A</v>
      </c>
      <c r="G85" s="22">
        <v>52</v>
      </c>
      <c r="H85" s="7" t="str">
        <f t="shared" si="13"/>
        <v>N/A</v>
      </c>
      <c r="I85" s="8">
        <v>-7.95</v>
      </c>
      <c r="J85" s="8">
        <v>-78.599999999999994</v>
      </c>
      <c r="K85" s="25" t="s">
        <v>734</v>
      </c>
      <c r="L85" s="85" t="str">
        <f t="shared" si="14"/>
        <v>No</v>
      </c>
    </row>
    <row r="86" spans="1:12" x14ac:dyDescent="0.25">
      <c r="A86" s="142" t="s">
        <v>1422</v>
      </c>
      <c r="B86" s="21" t="s">
        <v>213</v>
      </c>
      <c r="C86" s="26">
        <v>2013.9280303</v>
      </c>
      <c r="D86" s="7" t="str">
        <f t="shared" si="11"/>
        <v>N/A</v>
      </c>
      <c r="E86" s="26">
        <v>1889.6625514</v>
      </c>
      <c r="F86" s="7" t="str">
        <f t="shared" si="12"/>
        <v>N/A</v>
      </c>
      <c r="G86" s="26">
        <v>1054.1346154</v>
      </c>
      <c r="H86" s="7" t="str">
        <f t="shared" si="13"/>
        <v>N/A</v>
      </c>
      <c r="I86" s="8">
        <v>-6.17</v>
      </c>
      <c r="J86" s="8">
        <v>-44.2</v>
      </c>
      <c r="K86" s="25" t="s">
        <v>734</v>
      </c>
      <c r="L86" s="85" t="str">
        <f t="shared" si="14"/>
        <v>No</v>
      </c>
    </row>
    <row r="87" spans="1:12" x14ac:dyDescent="0.25">
      <c r="A87" s="142" t="s">
        <v>616</v>
      </c>
      <c r="B87" s="21" t="s">
        <v>213</v>
      </c>
      <c r="C87" s="26">
        <v>2006052</v>
      </c>
      <c r="D87" s="7" t="str">
        <f t="shared" si="11"/>
        <v>N/A</v>
      </c>
      <c r="E87" s="26">
        <v>1911521</v>
      </c>
      <c r="F87" s="7" t="str">
        <f t="shared" si="12"/>
        <v>N/A</v>
      </c>
      <c r="G87" s="26">
        <v>2274895</v>
      </c>
      <c r="H87" s="7" t="str">
        <f t="shared" si="13"/>
        <v>N/A</v>
      </c>
      <c r="I87" s="8">
        <v>-4.71</v>
      </c>
      <c r="J87" s="8">
        <v>19.010000000000002</v>
      </c>
      <c r="K87" s="25" t="s">
        <v>734</v>
      </c>
      <c r="L87" s="85" t="str">
        <f t="shared" si="14"/>
        <v>Yes</v>
      </c>
    </row>
    <row r="88" spans="1:12" x14ac:dyDescent="0.25">
      <c r="A88" s="142" t="s">
        <v>617</v>
      </c>
      <c r="B88" s="21" t="s">
        <v>213</v>
      </c>
      <c r="C88" s="22">
        <v>19932</v>
      </c>
      <c r="D88" s="7" t="str">
        <f t="shared" si="11"/>
        <v>N/A</v>
      </c>
      <c r="E88" s="22">
        <v>20940</v>
      </c>
      <c r="F88" s="7" t="str">
        <f t="shared" si="12"/>
        <v>N/A</v>
      </c>
      <c r="G88" s="22">
        <v>57874</v>
      </c>
      <c r="H88" s="7" t="str">
        <f t="shared" si="13"/>
        <v>N/A</v>
      </c>
      <c r="I88" s="8">
        <v>5.0570000000000004</v>
      </c>
      <c r="J88" s="8">
        <v>176.4</v>
      </c>
      <c r="K88" s="25" t="s">
        <v>734</v>
      </c>
      <c r="L88" s="85" t="str">
        <f t="shared" si="14"/>
        <v>No</v>
      </c>
    </row>
    <row r="89" spans="1:12" x14ac:dyDescent="0.25">
      <c r="A89" s="142" t="s">
        <v>1423</v>
      </c>
      <c r="B89" s="21" t="s">
        <v>213</v>
      </c>
      <c r="C89" s="26">
        <v>100.64479229</v>
      </c>
      <c r="D89" s="7" t="str">
        <f t="shared" si="11"/>
        <v>N/A</v>
      </c>
      <c r="E89" s="26">
        <v>91.285625597000006</v>
      </c>
      <c r="F89" s="7" t="str">
        <f t="shared" si="12"/>
        <v>N/A</v>
      </c>
      <c r="G89" s="26">
        <v>39.30772022</v>
      </c>
      <c r="H89" s="7" t="str">
        <f t="shared" si="13"/>
        <v>N/A</v>
      </c>
      <c r="I89" s="8">
        <v>-9.3000000000000007</v>
      </c>
      <c r="J89" s="8">
        <v>-56.9</v>
      </c>
      <c r="K89" s="25" t="s">
        <v>734</v>
      </c>
      <c r="L89" s="85" t="str">
        <f t="shared" si="14"/>
        <v>No</v>
      </c>
    </row>
    <row r="90" spans="1:12" x14ac:dyDescent="0.25">
      <c r="A90" s="142" t="s">
        <v>618</v>
      </c>
      <c r="B90" s="21" t="s">
        <v>213</v>
      </c>
      <c r="C90" s="26">
        <v>12316962</v>
      </c>
      <c r="D90" s="7" t="str">
        <f t="shared" si="11"/>
        <v>N/A</v>
      </c>
      <c r="E90" s="26">
        <v>9439157</v>
      </c>
      <c r="F90" s="7" t="str">
        <f t="shared" si="12"/>
        <v>N/A</v>
      </c>
      <c r="G90" s="26">
        <v>8192537</v>
      </c>
      <c r="H90" s="7" t="str">
        <f t="shared" si="13"/>
        <v>N/A</v>
      </c>
      <c r="I90" s="8">
        <v>-23.4</v>
      </c>
      <c r="J90" s="8">
        <v>-13.2</v>
      </c>
      <c r="K90" s="25" t="s">
        <v>734</v>
      </c>
      <c r="L90" s="85" t="str">
        <f t="shared" si="14"/>
        <v>Yes</v>
      </c>
    </row>
    <row r="91" spans="1:12" x14ac:dyDescent="0.25">
      <c r="A91" s="142" t="s">
        <v>619</v>
      </c>
      <c r="B91" s="21" t="s">
        <v>213</v>
      </c>
      <c r="C91" s="22">
        <v>65492</v>
      </c>
      <c r="D91" s="7" t="str">
        <f t="shared" si="11"/>
        <v>N/A</v>
      </c>
      <c r="E91" s="22">
        <v>54949</v>
      </c>
      <c r="F91" s="7" t="str">
        <f t="shared" si="12"/>
        <v>N/A</v>
      </c>
      <c r="G91" s="22">
        <v>50561</v>
      </c>
      <c r="H91" s="7" t="str">
        <f t="shared" si="13"/>
        <v>N/A</v>
      </c>
      <c r="I91" s="8">
        <v>-16.100000000000001</v>
      </c>
      <c r="J91" s="8">
        <v>-7.99</v>
      </c>
      <c r="K91" s="25" t="s">
        <v>734</v>
      </c>
      <c r="L91" s="85" t="str">
        <f t="shared" si="14"/>
        <v>Yes</v>
      </c>
    </row>
    <row r="92" spans="1:12" x14ac:dyDescent="0.25">
      <c r="A92" s="142" t="s">
        <v>1424</v>
      </c>
      <c r="B92" s="21" t="s">
        <v>213</v>
      </c>
      <c r="C92" s="26">
        <v>188.06819153000001</v>
      </c>
      <c r="D92" s="7" t="str">
        <f t="shared" si="11"/>
        <v>N/A</v>
      </c>
      <c r="E92" s="26">
        <v>171.78032357000001</v>
      </c>
      <c r="F92" s="7" t="str">
        <f t="shared" si="12"/>
        <v>N/A</v>
      </c>
      <c r="G92" s="26">
        <v>162.03273274</v>
      </c>
      <c r="H92" s="7" t="str">
        <f t="shared" si="13"/>
        <v>N/A</v>
      </c>
      <c r="I92" s="8">
        <v>-8.66</v>
      </c>
      <c r="J92" s="8">
        <v>-5.67</v>
      </c>
      <c r="K92" s="25" t="s">
        <v>734</v>
      </c>
      <c r="L92" s="85" t="str">
        <f t="shared" si="14"/>
        <v>Yes</v>
      </c>
    </row>
    <row r="93" spans="1:12" ht="25" x14ac:dyDescent="0.25">
      <c r="A93" s="142" t="s">
        <v>620</v>
      </c>
      <c r="B93" s="21" t="s">
        <v>213</v>
      </c>
      <c r="C93" s="26">
        <v>408803314</v>
      </c>
      <c r="D93" s="7" t="str">
        <f t="shared" si="11"/>
        <v>N/A</v>
      </c>
      <c r="E93" s="26">
        <v>434534296</v>
      </c>
      <c r="F93" s="7" t="str">
        <f t="shared" si="12"/>
        <v>N/A</v>
      </c>
      <c r="G93" s="26">
        <v>376251787</v>
      </c>
      <c r="H93" s="7" t="str">
        <f t="shared" si="13"/>
        <v>N/A</v>
      </c>
      <c r="I93" s="8">
        <v>6.2939999999999996</v>
      </c>
      <c r="J93" s="8">
        <v>-13.4</v>
      </c>
      <c r="K93" s="25" t="s">
        <v>734</v>
      </c>
      <c r="L93" s="85" t="str">
        <f t="shared" si="14"/>
        <v>Yes</v>
      </c>
    </row>
    <row r="94" spans="1:12" x14ac:dyDescent="0.25">
      <c r="A94" s="145" t="s">
        <v>621</v>
      </c>
      <c r="B94" s="22" t="s">
        <v>213</v>
      </c>
      <c r="C94" s="22">
        <v>26546</v>
      </c>
      <c r="D94" s="7" t="str">
        <f t="shared" si="11"/>
        <v>N/A</v>
      </c>
      <c r="E94" s="22">
        <v>25975</v>
      </c>
      <c r="F94" s="7" t="str">
        <f t="shared" si="12"/>
        <v>N/A</v>
      </c>
      <c r="G94" s="22">
        <v>20933</v>
      </c>
      <c r="H94" s="7" t="str">
        <f t="shared" si="13"/>
        <v>N/A</v>
      </c>
      <c r="I94" s="8">
        <v>-2.15</v>
      </c>
      <c r="J94" s="8">
        <v>-19.399999999999999</v>
      </c>
      <c r="K94" s="1" t="s">
        <v>734</v>
      </c>
      <c r="L94" s="85" t="str">
        <f t="shared" si="14"/>
        <v>Yes</v>
      </c>
    </row>
    <row r="95" spans="1:12" x14ac:dyDescent="0.25">
      <c r="A95" s="142" t="s">
        <v>1425</v>
      </c>
      <c r="B95" s="21" t="s">
        <v>213</v>
      </c>
      <c r="C95" s="26">
        <v>15399.808408000001</v>
      </c>
      <c r="D95" s="7" t="str">
        <f t="shared" si="11"/>
        <v>N/A</v>
      </c>
      <c r="E95" s="26">
        <v>16728.943061000002</v>
      </c>
      <c r="F95" s="7" t="str">
        <f t="shared" si="12"/>
        <v>N/A</v>
      </c>
      <c r="G95" s="26">
        <v>17974.097693</v>
      </c>
      <c r="H95" s="7" t="str">
        <f t="shared" si="13"/>
        <v>N/A</v>
      </c>
      <c r="I95" s="8">
        <v>8.6310000000000002</v>
      </c>
      <c r="J95" s="8">
        <v>7.4429999999999996</v>
      </c>
      <c r="K95" s="25" t="s">
        <v>734</v>
      </c>
      <c r="L95" s="85" t="str">
        <f t="shared" si="14"/>
        <v>Yes</v>
      </c>
    </row>
    <row r="96" spans="1:12" ht="25" x14ac:dyDescent="0.25">
      <c r="A96" s="142" t="s">
        <v>622</v>
      </c>
      <c r="B96" s="21" t="s">
        <v>213</v>
      </c>
      <c r="C96" s="26">
        <v>187965</v>
      </c>
      <c r="D96" s="7" t="str">
        <f t="shared" si="11"/>
        <v>N/A</v>
      </c>
      <c r="E96" s="26">
        <v>419370</v>
      </c>
      <c r="F96" s="7" t="str">
        <f t="shared" si="12"/>
        <v>N/A</v>
      </c>
      <c r="G96" s="26">
        <v>449773</v>
      </c>
      <c r="H96" s="7" t="str">
        <f t="shared" si="13"/>
        <v>N/A</v>
      </c>
      <c r="I96" s="8">
        <v>123.1</v>
      </c>
      <c r="J96" s="8">
        <v>7.25</v>
      </c>
      <c r="K96" s="25" t="s">
        <v>734</v>
      </c>
      <c r="L96" s="85" t="str">
        <f t="shared" si="14"/>
        <v>Yes</v>
      </c>
    </row>
    <row r="97" spans="1:12" x14ac:dyDescent="0.25">
      <c r="A97" s="142" t="s">
        <v>623</v>
      </c>
      <c r="B97" s="21" t="s">
        <v>213</v>
      </c>
      <c r="C97" s="22">
        <v>614</v>
      </c>
      <c r="D97" s="7" t="str">
        <f t="shared" si="11"/>
        <v>N/A</v>
      </c>
      <c r="E97" s="22">
        <v>831</v>
      </c>
      <c r="F97" s="7" t="str">
        <f t="shared" si="12"/>
        <v>N/A</v>
      </c>
      <c r="G97" s="22">
        <v>1109</v>
      </c>
      <c r="H97" s="7" t="str">
        <f t="shared" si="13"/>
        <v>N/A</v>
      </c>
      <c r="I97" s="8">
        <v>35.340000000000003</v>
      </c>
      <c r="J97" s="8">
        <v>33.450000000000003</v>
      </c>
      <c r="K97" s="25" t="s">
        <v>734</v>
      </c>
      <c r="L97" s="85" t="str">
        <f t="shared" si="14"/>
        <v>No</v>
      </c>
    </row>
    <row r="98" spans="1:12" x14ac:dyDescent="0.25">
      <c r="A98" s="142" t="s">
        <v>1426</v>
      </c>
      <c r="B98" s="21" t="s">
        <v>213</v>
      </c>
      <c r="C98" s="26">
        <v>306.13192182</v>
      </c>
      <c r="D98" s="7" t="str">
        <f t="shared" si="11"/>
        <v>N/A</v>
      </c>
      <c r="E98" s="26">
        <v>504.65703970999999</v>
      </c>
      <c r="F98" s="7" t="str">
        <f t="shared" si="12"/>
        <v>N/A</v>
      </c>
      <c r="G98" s="26">
        <v>405.56627592000001</v>
      </c>
      <c r="H98" s="7" t="str">
        <f t="shared" si="13"/>
        <v>N/A</v>
      </c>
      <c r="I98" s="8">
        <v>64.849999999999994</v>
      </c>
      <c r="J98" s="8">
        <v>-19.600000000000001</v>
      </c>
      <c r="K98" s="25" t="s">
        <v>734</v>
      </c>
      <c r="L98" s="85" t="str">
        <f t="shared" si="14"/>
        <v>Yes</v>
      </c>
    </row>
    <row r="99" spans="1:12" ht="25" x14ac:dyDescent="0.25">
      <c r="A99" s="142" t="s">
        <v>624</v>
      </c>
      <c r="B99" s="21" t="s">
        <v>213</v>
      </c>
      <c r="C99" s="26">
        <v>205227305</v>
      </c>
      <c r="D99" s="7" t="str">
        <f t="shared" si="11"/>
        <v>N/A</v>
      </c>
      <c r="E99" s="26">
        <v>217662785</v>
      </c>
      <c r="F99" s="7" t="str">
        <f t="shared" si="12"/>
        <v>N/A</v>
      </c>
      <c r="G99" s="26">
        <v>41851631</v>
      </c>
      <c r="H99" s="7" t="str">
        <f t="shared" si="13"/>
        <v>N/A</v>
      </c>
      <c r="I99" s="8">
        <v>6.0590000000000002</v>
      </c>
      <c r="J99" s="8">
        <v>-80.8</v>
      </c>
      <c r="K99" s="25" t="s">
        <v>734</v>
      </c>
      <c r="L99" s="85" t="str">
        <f t="shared" si="14"/>
        <v>No</v>
      </c>
    </row>
    <row r="100" spans="1:12" x14ac:dyDescent="0.25">
      <c r="A100" s="142" t="s">
        <v>625</v>
      </c>
      <c r="B100" s="21" t="s">
        <v>213</v>
      </c>
      <c r="C100" s="22">
        <v>13123</v>
      </c>
      <c r="D100" s="7" t="str">
        <f t="shared" si="11"/>
        <v>N/A</v>
      </c>
      <c r="E100" s="22">
        <v>13365</v>
      </c>
      <c r="F100" s="7" t="str">
        <f t="shared" si="12"/>
        <v>N/A</v>
      </c>
      <c r="G100" s="22">
        <v>10169</v>
      </c>
      <c r="H100" s="7" t="str">
        <f t="shared" si="13"/>
        <v>N/A</v>
      </c>
      <c r="I100" s="8">
        <v>1.8440000000000001</v>
      </c>
      <c r="J100" s="8">
        <v>-23.9</v>
      </c>
      <c r="K100" s="25" t="s">
        <v>734</v>
      </c>
      <c r="L100" s="85" t="str">
        <f t="shared" si="14"/>
        <v>Yes</v>
      </c>
    </row>
    <row r="101" spans="1:12" ht="25" x14ac:dyDescent="0.25">
      <c r="A101" s="142" t="s">
        <v>1427</v>
      </c>
      <c r="B101" s="21" t="s">
        <v>213</v>
      </c>
      <c r="C101" s="26">
        <v>15638.749142999999</v>
      </c>
      <c r="D101" s="7" t="str">
        <f t="shared" si="11"/>
        <v>N/A</v>
      </c>
      <c r="E101" s="26">
        <v>16286.029554999999</v>
      </c>
      <c r="F101" s="7" t="str">
        <f t="shared" si="12"/>
        <v>N/A</v>
      </c>
      <c r="G101" s="26">
        <v>4115.6093027999996</v>
      </c>
      <c r="H101" s="7" t="str">
        <f t="shared" si="13"/>
        <v>N/A</v>
      </c>
      <c r="I101" s="8">
        <v>4.1390000000000002</v>
      </c>
      <c r="J101" s="8">
        <v>-74.7</v>
      </c>
      <c r="K101" s="25" t="s">
        <v>734</v>
      </c>
      <c r="L101" s="85" t="str">
        <f t="shared" si="14"/>
        <v>No</v>
      </c>
    </row>
    <row r="102" spans="1:12" ht="25" x14ac:dyDescent="0.25">
      <c r="A102" s="142" t="s">
        <v>626</v>
      </c>
      <c r="B102" s="21" t="s">
        <v>213</v>
      </c>
      <c r="C102" s="26">
        <v>3127997</v>
      </c>
      <c r="D102" s="7" t="str">
        <f t="shared" si="11"/>
        <v>N/A</v>
      </c>
      <c r="E102" s="26">
        <v>3807597</v>
      </c>
      <c r="F102" s="7" t="str">
        <f t="shared" si="12"/>
        <v>N/A</v>
      </c>
      <c r="G102" s="26">
        <v>675458</v>
      </c>
      <c r="H102" s="7" t="str">
        <f t="shared" si="13"/>
        <v>N/A</v>
      </c>
      <c r="I102" s="8">
        <v>21.73</v>
      </c>
      <c r="J102" s="8">
        <v>-82.3</v>
      </c>
      <c r="K102" s="25" t="s">
        <v>734</v>
      </c>
      <c r="L102" s="85" t="str">
        <f t="shared" si="14"/>
        <v>No</v>
      </c>
    </row>
    <row r="103" spans="1:12" x14ac:dyDescent="0.25">
      <c r="A103" s="142" t="s">
        <v>627</v>
      </c>
      <c r="B103" s="21" t="s">
        <v>213</v>
      </c>
      <c r="C103" s="22">
        <v>7989</v>
      </c>
      <c r="D103" s="7" t="str">
        <f t="shared" si="11"/>
        <v>N/A</v>
      </c>
      <c r="E103" s="22">
        <v>8801</v>
      </c>
      <c r="F103" s="7" t="str">
        <f t="shared" si="12"/>
        <v>N/A</v>
      </c>
      <c r="G103" s="22">
        <v>5018</v>
      </c>
      <c r="H103" s="7" t="str">
        <f t="shared" si="13"/>
        <v>N/A</v>
      </c>
      <c r="I103" s="8">
        <v>10.16</v>
      </c>
      <c r="J103" s="8">
        <v>-43</v>
      </c>
      <c r="K103" s="25" t="s">
        <v>734</v>
      </c>
      <c r="L103" s="85" t="str">
        <f t="shared" si="14"/>
        <v>No</v>
      </c>
    </row>
    <row r="104" spans="1:12" ht="25" x14ac:dyDescent="0.25">
      <c r="A104" s="142" t="s">
        <v>1428</v>
      </c>
      <c r="B104" s="21" t="s">
        <v>213</v>
      </c>
      <c r="C104" s="26">
        <v>391.53798974</v>
      </c>
      <c r="D104" s="7" t="str">
        <f t="shared" si="11"/>
        <v>N/A</v>
      </c>
      <c r="E104" s="26">
        <v>432.63231451000001</v>
      </c>
      <c r="F104" s="7" t="str">
        <f t="shared" si="12"/>
        <v>N/A</v>
      </c>
      <c r="G104" s="26">
        <v>134.60701474999999</v>
      </c>
      <c r="H104" s="7" t="str">
        <f t="shared" si="13"/>
        <v>N/A</v>
      </c>
      <c r="I104" s="8">
        <v>10.5</v>
      </c>
      <c r="J104" s="8">
        <v>-68.900000000000006</v>
      </c>
      <c r="K104" s="25" t="s">
        <v>734</v>
      </c>
      <c r="L104" s="85" t="str">
        <f t="shared" si="14"/>
        <v>No</v>
      </c>
    </row>
    <row r="105" spans="1:12" ht="25" x14ac:dyDescent="0.25">
      <c r="A105" s="142" t="s">
        <v>628</v>
      </c>
      <c r="B105" s="21" t="s">
        <v>213</v>
      </c>
      <c r="C105" s="26">
        <v>84957</v>
      </c>
      <c r="D105" s="7" t="str">
        <f t="shared" si="11"/>
        <v>N/A</v>
      </c>
      <c r="E105" s="26">
        <v>1742553</v>
      </c>
      <c r="F105" s="7" t="str">
        <f t="shared" si="12"/>
        <v>N/A</v>
      </c>
      <c r="G105" s="26">
        <v>48172262</v>
      </c>
      <c r="H105" s="7" t="str">
        <f t="shared" si="13"/>
        <v>N/A</v>
      </c>
      <c r="I105" s="8">
        <v>1951</v>
      </c>
      <c r="J105" s="8">
        <v>2664</v>
      </c>
      <c r="K105" s="25" t="s">
        <v>734</v>
      </c>
      <c r="L105" s="85" t="str">
        <f t="shared" si="14"/>
        <v>No</v>
      </c>
    </row>
    <row r="106" spans="1:12" x14ac:dyDescent="0.25">
      <c r="A106" s="142" t="s">
        <v>629</v>
      </c>
      <c r="B106" s="21" t="s">
        <v>213</v>
      </c>
      <c r="C106" s="22">
        <v>168</v>
      </c>
      <c r="D106" s="7" t="str">
        <f t="shared" si="11"/>
        <v>N/A</v>
      </c>
      <c r="E106" s="22">
        <v>1442</v>
      </c>
      <c r="F106" s="7" t="str">
        <f t="shared" si="12"/>
        <v>N/A</v>
      </c>
      <c r="G106" s="22">
        <v>7668</v>
      </c>
      <c r="H106" s="7" t="str">
        <f t="shared" si="13"/>
        <v>N/A</v>
      </c>
      <c r="I106" s="8">
        <v>758.3</v>
      </c>
      <c r="J106" s="8">
        <v>431.8</v>
      </c>
      <c r="K106" s="25" t="s">
        <v>734</v>
      </c>
      <c r="L106" s="85" t="str">
        <f t="shared" si="14"/>
        <v>No</v>
      </c>
    </row>
    <row r="107" spans="1:12" ht="25" x14ac:dyDescent="0.25">
      <c r="A107" s="142" t="s">
        <v>1429</v>
      </c>
      <c r="B107" s="21" t="s">
        <v>213</v>
      </c>
      <c r="C107" s="26">
        <v>505.69642857000002</v>
      </c>
      <c r="D107" s="7" t="str">
        <f t="shared" si="11"/>
        <v>N/A</v>
      </c>
      <c r="E107" s="26">
        <v>1208.4278779000001</v>
      </c>
      <c r="F107" s="7" t="str">
        <f t="shared" si="12"/>
        <v>N/A</v>
      </c>
      <c r="G107" s="26">
        <v>6282.2459571999998</v>
      </c>
      <c r="H107" s="7" t="str">
        <f t="shared" si="13"/>
        <v>N/A</v>
      </c>
      <c r="I107" s="8">
        <v>139</v>
      </c>
      <c r="J107" s="8">
        <v>419.9</v>
      </c>
      <c r="K107" s="25" t="s">
        <v>734</v>
      </c>
      <c r="L107" s="85" t="str">
        <f t="shared" si="14"/>
        <v>No</v>
      </c>
    </row>
    <row r="108" spans="1:12" ht="25" x14ac:dyDescent="0.25">
      <c r="A108" s="142" t="s">
        <v>630</v>
      </c>
      <c r="B108" s="21" t="s">
        <v>213</v>
      </c>
      <c r="C108" s="26">
        <v>1521</v>
      </c>
      <c r="D108" s="7" t="str">
        <f t="shared" si="11"/>
        <v>N/A</v>
      </c>
      <c r="E108" s="26">
        <v>1831</v>
      </c>
      <c r="F108" s="7" t="str">
        <f t="shared" si="12"/>
        <v>N/A</v>
      </c>
      <c r="G108" s="26">
        <v>298</v>
      </c>
      <c r="H108" s="7" t="str">
        <f t="shared" si="13"/>
        <v>N/A</v>
      </c>
      <c r="I108" s="8">
        <v>20.38</v>
      </c>
      <c r="J108" s="8">
        <v>-83.7</v>
      </c>
      <c r="K108" s="25" t="s">
        <v>734</v>
      </c>
      <c r="L108" s="85" t="str">
        <f t="shared" si="14"/>
        <v>No</v>
      </c>
    </row>
    <row r="109" spans="1:12" x14ac:dyDescent="0.25">
      <c r="A109" s="142" t="s">
        <v>631</v>
      </c>
      <c r="B109" s="21" t="s">
        <v>213</v>
      </c>
      <c r="C109" s="22">
        <v>39</v>
      </c>
      <c r="D109" s="7" t="str">
        <f t="shared" si="11"/>
        <v>N/A</v>
      </c>
      <c r="E109" s="22">
        <v>33</v>
      </c>
      <c r="F109" s="7" t="str">
        <f t="shared" si="12"/>
        <v>N/A</v>
      </c>
      <c r="G109" s="22">
        <v>11</v>
      </c>
      <c r="H109" s="7" t="str">
        <f t="shared" si="13"/>
        <v>N/A</v>
      </c>
      <c r="I109" s="8">
        <v>-15.4</v>
      </c>
      <c r="J109" s="8">
        <v>-78.8</v>
      </c>
      <c r="K109" s="25" t="s">
        <v>734</v>
      </c>
      <c r="L109" s="85" t="str">
        <f t="shared" si="14"/>
        <v>No</v>
      </c>
    </row>
    <row r="110" spans="1:12" ht="25" x14ac:dyDescent="0.25">
      <c r="A110" s="142" t="s">
        <v>1430</v>
      </c>
      <c r="B110" s="21" t="s">
        <v>213</v>
      </c>
      <c r="C110" s="26">
        <v>39</v>
      </c>
      <c r="D110" s="7" t="str">
        <f t="shared" si="11"/>
        <v>N/A</v>
      </c>
      <c r="E110" s="26">
        <v>55.484848485000001</v>
      </c>
      <c r="F110" s="7" t="str">
        <f t="shared" si="12"/>
        <v>N/A</v>
      </c>
      <c r="G110" s="26">
        <v>42.571428570999998</v>
      </c>
      <c r="H110" s="7" t="str">
        <f t="shared" si="13"/>
        <v>N/A</v>
      </c>
      <c r="I110" s="8">
        <v>42.27</v>
      </c>
      <c r="J110" s="8">
        <v>-23.3</v>
      </c>
      <c r="K110" s="25" t="s">
        <v>734</v>
      </c>
      <c r="L110" s="85" t="str">
        <f t="shared" si="14"/>
        <v>Yes</v>
      </c>
    </row>
    <row r="111" spans="1:12" x14ac:dyDescent="0.25">
      <c r="A111" s="142" t="s">
        <v>632</v>
      </c>
      <c r="B111" s="21" t="s">
        <v>213</v>
      </c>
      <c r="C111" s="26">
        <v>28027306</v>
      </c>
      <c r="D111" s="7" t="str">
        <f t="shared" si="11"/>
        <v>N/A</v>
      </c>
      <c r="E111" s="26">
        <v>27811227</v>
      </c>
      <c r="F111" s="7" t="str">
        <f t="shared" si="12"/>
        <v>N/A</v>
      </c>
      <c r="G111" s="26">
        <v>3186500</v>
      </c>
      <c r="H111" s="7" t="str">
        <f t="shared" si="13"/>
        <v>N/A</v>
      </c>
      <c r="I111" s="8">
        <v>-0.77100000000000002</v>
      </c>
      <c r="J111" s="8">
        <v>-88.5</v>
      </c>
      <c r="K111" s="25" t="s">
        <v>734</v>
      </c>
      <c r="L111" s="85" t="str">
        <f t="shared" si="14"/>
        <v>No</v>
      </c>
    </row>
    <row r="112" spans="1:12" x14ac:dyDescent="0.25">
      <c r="A112" s="142" t="s">
        <v>633</v>
      </c>
      <c r="B112" s="21" t="s">
        <v>213</v>
      </c>
      <c r="C112" s="22">
        <v>2563</v>
      </c>
      <c r="D112" s="7" t="str">
        <f t="shared" si="11"/>
        <v>N/A</v>
      </c>
      <c r="E112" s="22">
        <v>2532</v>
      </c>
      <c r="F112" s="7" t="str">
        <f t="shared" si="12"/>
        <v>N/A</v>
      </c>
      <c r="G112" s="22">
        <v>638</v>
      </c>
      <c r="H112" s="7" t="str">
        <f t="shared" si="13"/>
        <v>N/A</v>
      </c>
      <c r="I112" s="8">
        <v>-1.21</v>
      </c>
      <c r="J112" s="8">
        <v>-74.8</v>
      </c>
      <c r="K112" s="25" t="s">
        <v>734</v>
      </c>
      <c r="L112" s="85" t="str">
        <f t="shared" si="14"/>
        <v>No</v>
      </c>
    </row>
    <row r="113" spans="1:12" x14ac:dyDescent="0.25">
      <c r="A113" s="142" t="s">
        <v>1431</v>
      </c>
      <c r="B113" s="21" t="s">
        <v>213</v>
      </c>
      <c r="C113" s="26">
        <v>10935.351541</v>
      </c>
      <c r="D113" s="7" t="str">
        <f t="shared" si="11"/>
        <v>N/A</v>
      </c>
      <c r="E113" s="26">
        <v>10983.896919000001</v>
      </c>
      <c r="F113" s="7" t="str">
        <f t="shared" si="12"/>
        <v>N/A</v>
      </c>
      <c r="G113" s="26">
        <v>4994.5141065999996</v>
      </c>
      <c r="H113" s="7" t="str">
        <f t="shared" si="13"/>
        <v>N/A</v>
      </c>
      <c r="I113" s="8">
        <v>0.44390000000000002</v>
      </c>
      <c r="J113" s="8">
        <v>-54.5</v>
      </c>
      <c r="K113" s="25" t="s">
        <v>734</v>
      </c>
      <c r="L113" s="85" t="str">
        <f t="shared" si="14"/>
        <v>No</v>
      </c>
    </row>
    <row r="114" spans="1:12" ht="25" x14ac:dyDescent="0.25">
      <c r="A114" s="142" t="s">
        <v>634</v>
      </c>
      <c r="B114" s="21" t="s">
        <v>213</v>
      </c>
      <c r="C114" s="26">
        <v>87112</v>
      </c>
      <c r="D114" s="7" t="str">
        <f t="shared" si="11"/>
        <v>N/A</v>
      </c>
      <c r="E114" s="26">
        <v>123627</v>
      </c>
      <c r="F114" s="7" t="str">
        <f t="shared" si="12"/>
        <v>N/A</v>
      </c>
      <c r="G114" s="26">
        <v>483530</v>
      </c>
      <c r="H114" s="7" t="str">
        <f t="shared" si="13"/>
        <v>N/A</v>
      </c>
      <c r="I114" s="8">
        <v>41.92</v>
      </c>
      <c r="J114" s="8">
        <v>291.10000000000002</v>
      </c>
      <c r="K114" s="25" t="s">
        <v>734</v>
      </c>
      <c r="L114" s="85" t="str">
        <f>IF(J114="Div by 0", "N/A", IF(OR(J114="N/A",K114="N/A"),"N/A", IF(J114&gt;VALUE(MID(K114,1,2)), "No", IF(J114&lt;-1*VALUE(MID(K114,1,2)), "No", "Yes"))))</f>
        <v>No</v>
      </c>
    </row>
    <row r="115" spans="1:12" x14ac:dyDescent="0.25">
      <c r="A115" s="142" t="s">
        <v>635</v>
      </c>
      <c r="B115" s="21" t="s">
        <v>213</v>
      </c>
      <c r="C115" s="22">
        <v>685</v>
      </c>
      <c r="D115" s="7" t="str">
        <f t="shared" si="11"/>
        <v>N/A</v>
      </c>
      <c r="E115" s="22">
        <v>1552</v>
      </c>
      <c r="F115" s="7" t="str">
        <f t="shared" si="12"/>
        <v>N/A</v>
      </c>
      <c r="G115" s="22">
        <v>24560</v>
      </c>
      <c r="H115" s="7" t="str">
        <f t="shared" si="13"/>
        <v>N/A</v>
      </c>
      <c r="I115" s="8">
        <v>126.6</v>
      </c>
      <c r="J115" s="8">
        <v>1482</v>
      </c>
      <c r="K115" s="25" t="s">
        <v>734</v>
      </c>
      <c r="L115" s="85" t="str">
        <f t="shared" ref="L115:L119" si="15">IF(J115="Div by 0", "N/A", IF(OR(J115="N/A",K115="N/A"),"N/A", IF(J115&gt;VALUE(MID(K115,1,2)), "No", IF(J115&lt;-1*VALUE(MID(K115,1,2)), "No", "Yes"))))</f>
        <v>No</v>
      </c>
    </row>
    <row r="116" spans="1:12" ht="25" x14ac:dyDescent="0.25">
      <c r="A116" s="142" t="s">
        <v>1432</v>
      </c>
      <c r="B116" s="21" t="s">
        <v>213</v>
      </c>
      <c r="C116" s="26">
        <v>127.17080292</v>
      </c>
      <c r="D116" s="7" t="str">
        <f t="shared" si="11"/>
        <v>N/A</v>
      </c>
      <c r="E116" s="26">
        <v>79.656572165</v>
      </c>
      <c r="F116" s="7" t="str">
        <f t="shared" si="12"/>
        <v>N/A</v>
      </c>
      <c r="G116" s="26">
        <v>19.687703583000001</v>
      </c>
      <c r="H116" s="7" t="str">
        <f t="shared" si="13"/>
        <v>N/A</v>
      </c>
      <c r="I116" s="8">
        <v>-37.4</v>
      </c>
      <c r="J116" s="8">
        <v>-75.3</v>
      </c>
      <c r="K116" s="25" t="s">
        <v>734</v>
      </c>
      <c r="L116" s="85" t="str">
        <f t="shared" si="15"/>
        <v>No</v>
      </c>
    </row>
    <row r="117" spans="1:12" ht="25" x14ac:dyDescent="0.25">
      <c r="A117" s="142" t="s">
        <v>636</v>
      </c>
      <c r="B117" s="21" t="s">
        <v>213</v>
      </c>
      <c r="C117" s="26">
        <v>8035004</v>
      </c>
      <c r="D117" s="7" t="str">
        <f t="shared" si="11"/>
        <v>N/A</v>
      </c>
      <c r="E117" s="26">
        <v>8336198</v>
      </c>
      <c r="F117" s="7" t="str">
        <f t="shared" si="12"/>
        <v>N/A</v>
      </c>
      <c r="G117" s="26">
        <v>23300843</v>
      </c>
      <c r="H117" s="7" t="str">
        <f t="shared" si="13"/>
        <v>N/A</v>
      </c>
      <c r="I117" s="8">
        <v>3.7490000000000001</v>
      </c>
      <c r="J117" s="8">
        <v>179.5</v>
      </c>
      <c r="K117" s="25" t="s">
        <v>734</v>
      </c>
      <c r="L117" s="85" t="str">
        <f t="shared" si="15"/>
        <v>No</v>
      </c>
    </row>
    <row r="118" spans="1:12" x14ac:dyDescent="0.25">
      <c r="A118" s="142" t="s">
        <v>637</v>
      </c>
      <c r="B118" s="21" t="s">
        <v>213</v>
      </c>
      <c r="C118" s="22">
        <v>111</v>
      </c>
      <c r="D118" s="7" t="str">
        <f t="shared" si="11"/>
        <v>N/A</v>
      </c>
      <c r="E118" s="22">
        <v>128</v>
      </c>
      <c r="F118" s="7" t="str">
        <f t="shared" si="12"/>
        <v>N/A</v>
      </c>
      <c r="G118" s="22">
        <v>271</v>
      </c>
      <c r="H118" s="7" t="str">
        <f t="shared" si="13"/>
        <v>N/A</v>
      </c>
      <c r="I118" s="8">
        <v>15.32</v>
      </c>
      <c r="J118" s="8">
        <v>111.7</v>
      </c>
      <c r="K118" s="25" t="s">
        <v>734</v>
      </c>
      <c r="L118" s="85" t="str">
        <f t="shared" si="15"/>
        <v>No</v>
      </c>
    </row>
    <row r="119" spans="1:12" ht="25" x14ac:dyDescent="0.25">
      <c r="A119" s="142" t="s">
        <v>1433</v>
      </c>
      <c r="B119" s="21" t="s">
        <v>213</v>
      </c>
      <c r="C119" s="26">
        <v>72387.423423</v>
      </c>
      <c r="D119" s="7" t="str">
        <f t="shared" si="11"/>
        <v>N/A</v>
      </c>
      <c r="E119" s="26">
        <v>65126.546875</v>
      </c>
      <c r="F119" s="7" t="str">
        <f t="shared" si="12"/>
        <v>N/A</v>
      </c>
      <c r="G119" s="26">
        <v>85980.970480000004</v>
      </c>
      <c r="H119" s="7" t="str">
        <f t="shared" si="13"/>
        <v>N/A</v>
      </c>
      <c r="I119" s="8">
        <v>-10</v>
      </c>
      <c r="J119" s="8">
        <v>32.020000000000003</v>
      </c>
      <c r="K119" s="25" t="s">
        <v>734</v>
      </c>
      <c r="L119" s="85" t="str">
        <f t="shared" si="15"/>
        <v>No</v>
      </c>
    </row>
    <row r="120" spans="1:12" ht="25" x14ac:dyDescent="0.25">
      <c r="A120" s="142" t="s">
        <v>638</v>
      </c>
      <c r="B120" s="21" t="s">
        <v>213</v>
      </c>
      <c r="C120" s="26">
        <v>18509423</v>
      </c>
      <c r="D120" s="7" t="str">
        <f t="shared" si="11"/>
        <v>N/A</v>
      </c>
      <c r="E120" s="26">
        <v>19728951</v>
      </c>
      <c r="F120" s="7" t="str">
        <f t="shared" si="12"/>
        <v>N/A</v>
      </c>
      <c r="G120" s="26">
        <v>21263492</v>
      </c>
      <c r="H120" s="7" t="str">
        <f t="shared" si="13"/>
        <v>N/A</v>
      </c>
      <c r="I120" s="8">
        <v>6.5890000000000004</v>
      </c>
      <c r="J120" s="8">
        <v>7.7779999999999996</v>
      </c>
      <c r="K120" s="25" t="s">
        <v>734</v>
      </c>
      <c r="L120" s="85" t="str">
        <f t="shared" ref="L120:L131" si="16">IF(J120="Div by 0", "N/A", IF(K120="N/A","N/A", IF(J120&gt;VALUE(MID(K120,1,2)), "No", IF(J120&lt;-1*VALUE(MID(K120,1,2)), "No", "Yes"))))</f>
        <v>Yes</v>
      </c>
    </row>
    <row r="121" spans="1:12" x14ac:dyDescent="0.25">
      <c r="A121" s="142" t="s">
        <v>639</v>
      </c>
      <c r="B121" s="21" t="s">
        <v>213</v>
      </c>
      <c r="C121" s="22">
        <v>22709</v>
      </c>
      <c r="D121" s="7" t="str">
        <f t="shared" si="11"/>
        <v>N/A</v>
      </c>
      <c r="E121" s="22">
        <v>23296</v>
      </c>
      <c r="F121" s="7" t="str">
        <f t="shared" si="12"/>
        <v>N/A</v>
      </c>
      <c r="G121" s="22">
        <v>43652</v>
      </c>
      <c r="H121" s="7" t="str">
        <f t="shared" si="13"/>
        <v>N/A</v>
      </c>
      <c r="I121" s="8">
        <v>2.585</v>
      </c>
      <c r="J121" s="8">
        <v>87.38</v>
      </c>
      <c r="K121" s="25" t="s">
        <v>734</v>
      </c>
      <c r="L121" s="85" t="str">
        <f t="shared" si="16"/>
        <v>No</v>
      </c>
    </row>
    <row r="122" spans="1:12" ht="25" x14ac:dyDescent="0.25">
      <c r="A122" s="142" t="s">
        <v>1434</v>
      </c>
      <c r="B122" s="21" t="s">
        <v>213</v>
      </c>
      <c r="C122" s="26">
        <v>815.06992821999995</v>
      </c>
      <c r="D122" s="7" t="str">
        <f t="shared" si="11"/>
        <v>N/A</v>
      </c>
      <c r="E122" s="26">
        <v>846.88148179999996</v>
      </c>
      <c r="F122" s="7" t="str">
        <f t="shared" si="12"/>
        <v>N/A</v>
      </c>
      <c r="G122" s="26">
        <v>487.11380922000001</v>
      </c>
      <c r="H122" s="7" t="str">
        <f t="shared" si="13"/>
        <v>N/A</v>
      </c>
      <c r="I122" s="8">
        <v>3.903</v>
      </c>
      <c r="J122" s="8">
        <v>-42.5</v>
      </c>
      <c r="K122" s="25" t="s">
        <v>734</v>
      </c>
      <c r="L122" s="85" t="str">
        <f t="shared" si="16"/>
        <v>No</v>
      </c>
    </row>
    <row r="123" spans="1:12" ht="25" x14ac:dyDescent="0.25">
      <c r="A123" s="142" t="s">
        <v>640</v>
      </c>
      <c r="B123" s="21" t="s">
        <v>213</v>
      </c>
      <c r="C123" s="26">
        <v>615891</v>
      </c>
      <c r="D123" s="7" t="str">
        <f t="shared" ref="D123:D131" si="17">IF($B123="N/A","N/A",IF(C123&gt;10,"No",IF(C123&lt;-10,"No","Yes")))</f>
        <v>N/A</v>
      </c>
      <c r="E123" s="26">
        <v>499655</v>
      </c>
      <c r="F123" s="7" t="str">
        <f t="shared" ref="F123:F131" si="18">IF($B123="N/A","N/A",IF(E123&gt;10,"No",IF(E123&lt;-10,"No","Yes")))</f>
        <v>N/A</v>
      </c>
      <c r="G123" s="26">
        <v>720218</v>
      </c>
      <c r="H123" s="7" t="str">
        <f t="shared" ref="H123:H131" si="19">IF($B123="N/A","N/A",IF(G123&gt;10,"No",IF(G123&lt;-10,"No","Yes")))</f>
        <v>N/A</v>
      </c>
      <c r="I123" s="8">
        <v>-18.899999999999999</v>
      </c>
      <c r="J123" s="8">
        <v>44.14</v>
      </c>
      <c r="K123" s="25" t="s">
        <v>734</v>
      </c>
      <c r="L123" s="85" t="str">
        <f t="shared" si="16"/>
        <v>No</v>
      </c>
    </row>
    <row r="124" spans="1:12" x14ac:dyDescent="0.25">
      <c r="A124" s="142" t="s">
        <v>641</v>
      </c>
      <c r="B124" s="21" t="s">
        <v>213</v>
      </c>
      <c r="C124" s="22">
        <v>53</v>
      </c>
      <c r="D124" s="7" t="str">
        <f t="shared" si="17"/>
        <v>N/A</v>
      </c>
      <c r="E124" s="22">
        <v>39</v>
      </c>
      <c r="F124" s="7" t="str">
        <f t="shared" si="18"/>
        <v>N/A</v>
      </c>
      <c r="G124" s="22">
        <v>65</v>
      </c>
      <c r="H124" s="7" t="str">
        <f t="shared" si="19"/>
        <v>N/A</v>
      </c>
      <c r="I124" s="8">
        <v>-26.4</v>
      </c>
      <c r="J124" s="8">
        <v>66.67</v>
      </c>
      <c r="K124" s="25" t="s">
        <v>734</v>
      </c>
      <c r="L124" s="85" t="str">
        <f t="shared" si="16"/>
        <v>No</v>
      </c>
    </row>
    <row r="125" spans="1:12" ht="25" x14ac:dyDescent="0.25">
      <c r="A125" s="142" t="s">
        <v>1435</v>
      </c>
      <c r="B125" s="21" t="s">
        <v>213</v>
      </c>
      <c r="C125" s="26">
        <v>11620.584906</v>
      </c>
      <c r="D125" s="7" t="str">
        <f t="shared" si="17"/>
        <v>N/A</v>
      </c>
      <c r="E125" s="26">
        <v>12811.666667</v>
      </c>
      <c r="F125" s="7" t="str">
        <f t="shared" si="18"/>
        <v>N/A</v>
      </c>
      <c r="G125" s="26">
        <v>11080.276922999999</v>
      </c>
      <c r="H125" s="7" t="str">
        <f t="shared" si="19"/>
        <v>N/A</v>
      </c>
      <c r="I125" s="8">
        <v>10.25</v>
      </c>
      <c r="J125" s="8">
        <v>-13.5</v>
      </c>
      <c r="K125" s="25" t="s">
        <v>734</v>
      </c>
      <c r="L125" s="85" t="str">
        <f t="shared" si="16"/>
        <v>Yes</v>
      </c>
    </row>
    <row r="126" spans="1:12" ht="25" x14ac:dyDescent="0.25">
      <c r="A126" s="142" t="s">
        <v>642</v>
      </c>
      <c r="B126" s="21" t="s">
        <v>213</v>
      </c>
      <c r="C126" s="26">
        <v>116285431</v>
      </c>
      <c r="D126" s="7" t="str">
        <f t="shared" si="17"/>
        <v>N/A</v>
      </c>
      <c r="E126" s="26">
        <v>118506961</v>
      </c>
      <c r="F126" s="7" t="str">
        <f t="shared" si="18"/>
        <v>N/A</v>
      </c>
      <c r="G126" s="26">
        <v>1614166</v>
      </c>
      <c r="H126" s="7" t="str">
        <f t="shared" si="19"/>
        <v>N/A</v>
      </c>
      <c r="I126" s="8">
        <v>1.91</v>
      </c>
      <c r="J126" s="8">
        <v>-98.6</v>
      </c>
      <c r="K126" s="25" t="s">
        <v>734</v>
      </c>
      <c r="L126" s="85" t="str">
        <f t="shared" si="16"/>
        <v>No</v>
      </c>
    </row>
    <row r="127" spans="1:12" x14ac:dyDescent="0.25">
      <c r="A127" s="142" t="s">
        <v>643</v>
      </c>
      <c r="B127" s="21" t="s">
        <v>213</v>
      </c>
      <c r="C127" s="22">
        <v>12687</v>
      </c>
      <c r="D127" s="7" t="str">
        <f t="shared" si="17"/>
        <v>N/A</v>
      </c>
      <c r="E127" s="22">
        <v>12157</v>
      </c>
      <c r="F127" s="7" t="str">
        <f t="shared" si="18"/>
        <v>N/A</v>
      </c>
      <c r="G127" s="22">
        <v>5996</v>
      </c>
      <c r="H127" s="7" t="str">
        <f t="shared" si="19"/>
        <v>N/A</v>
      </c>
      <c r="I127" s="8">
        <v>-4.18</v>
      </c>
      <c r="J127" s="8">
        <v>-50.7</v>
      </c>
      <c r="K127" s="25" t="s">
        <v>734</v>
      </c>
      <c r="L127" s="85" t="str">
        <f t="shared" si="16"/>
        <v>No</v>
      </c>
    </row>
    <row r="128" spans="1:12" ht="25" x14ac:dyDescent="0.25">
      <c r="A128" s="142" t="s">
        <v>1436</v>
      </c>
      <c r="B128" s="21" t="s">
        <v>213</v>
      </c>
      <c r="C128" s="26">
        <v>9165.7153779</v>
      </c>
      <c r="D128" s="7" t="str">
        <f t="shared" si="17"/>
        <v>N/A</v>
      </c>
      <c r="E128" s="26">
        <v>9748.0431850000004</v>
      </c>
      <c r="F128" s="7" t="str">
        <f t="shared" si="18"/>
        <v>N/A</v>
      </c>
      <c r="G128" s="26">
        <v>269.20713809</v>
      </c>
      <c r="H128" s="7" t="str">
        <f t="shared" si="19"/>
        <v>N/A</v>
      </c>
      <c r="I128" s="8">
        <v>6.3529999999999998</v>
      </c>
      <c r="J128" s="8">
        <v>-97.2</v>
      </c>
      <c r="K128" s="25" t="s">
        <v>734</v>
      </c>
      <c r="L128" s="85" t="str">
        <f t="shared" si="16"/>
        <v>No</v>
      </c>
    </row>
    <row r="129" spans="1:12" ht="25" x14ac:dyDescent="0.25">
      <c r="A129" s="142" t="s">
        <v>644</v>
      </c>
      <c r="B129" s="21" t="s">
        <v>213</v>
      </c>
      <c r="C129" s="26">
        <v>5132281</v>
      </c>
      <c r="D129" s="7" t="str">
        <f t="shared" si="17"/>
        <v>N/A</v>
      </c>
      <c r="E129" s="26">
        <v>5767952</v>
      </c>
      <c r="F129" s="7" t="str">
        <f t="shared" si="18"/>
        <v>N/A</v>
      </c>
      <c r="G129" s="26">
        <v>6424242</v>
      </c>
      <c r="H129" s="7" t="str">
        <f t="shared" si="19"/>
        <v>N/A</v>
      </c>
      <c r="I129" s="8">
        <v>12.39</v>
      </c>
      <c r="J129" s="8">
        <v>11.38</v>
      </c>
      <c r="K129" s="25" t="s">
        <v>734</v>
      </c>
      <c r="L129" s="85" t="str">
        <f t="shared" si="16"/>
        <v>Yes</v>
      </c>
    </row>
    <row r="130" spans="1:12" x14ac:dyDescent="0.25">
      <c r="A130" s="142" t="s">
        <v>645</v>
      </c>
      <c r="B130" s="21" t="s">
        <v>213</v>
      </c>
      <c r="C130" s="22">
        <v>716</v>
      </c>
      <c r="D130" s="7" t="str">
        <f t="shared" si="17"/>
        <v>N/A</v>
      </c>
      <c r="E130" s="22">
        <v>687</v>
      </c>
      <c r="F130" s="7" t="str">
        <f t="shared" si="18"/>
        <v>N/A</v>
      </c>
      <c r="G130" s="22">
        <v>717</v>
      </c>
      <c r="H130" s="7" t="str">
        <f t="shared" si="19"/>
        <v>N/A</v>
      </c>
      <c r="I130" s="8">
        <v>-4.05</v>
      </c>
      <c r="J130" s="8">
        <v>4.367</v>
      </c>
      <c r="K130" s="25" t="s">
        <v>734</v>
      </c>
      <c r="L130" s="85" t="str">
        <f t="shared" si="16"/>
        <v>Yes</v>
      </c>
    </row>
    <row r="131" spans="1:12" ht="25" x14ac:dyDescent="0.25">
      <c r="A131" s="142" t="s">
        <v>1437</v>
      </c>
      <c r="B131" s="21" t="s">
        <v>213</v>
      </c>
      <c r="C131" s="26">
        <v>7167.9902235</v>
      </c>
      <c r="D131" s="7" t="str">
        <f t="shared" si="17"/>
        <v>N/A</v>
      </c>
      <c r="E131" s="26">
        <v>8395.8544395999998</v>
      </c>
      <c r="F131" s="7" t="str">
        <f t="shared" si="18"/>
        <v>N/A</v>
      </c>
      <c r="G131" s="26">
        <v>8959.8912134000002</v>
      </c>
      <c r="H131" s="7" t="str">
        <f t="shared" si="19"/>
        <v>N/A</v>
      </c>
      <c r="I131" s="8">
        <v>17.13</v>
      </c>
      <c r="J131" s="8">
        <v>6.718</v>
      </c>
      <c r="K131" s="25" t="s">
        <v>734</v>
      </c>
      <c r="L131" s="85" t="str">
        <f t="shared" si="16"/>
        <v>Yes</v>
      </c>
    </row>
    <row r="132" spans="1:12" x14ac:dyDescent="0.25">
      <c r="A132" s="142" t="s">
        <v>1438</v>
      </c>
      <c r="B132" s="21" t="s">
        <v>213</v>
      </c>
      <c r="C132" s="26">
        <v>689.29199310000001</v>
      </c>
      <c r="D132" s="7" t="str">
        <f t="shared" ref="D132:D143" si="20">IF($B132="N/A","N/A",IF(C132&gt;10,"No",IF(C132&lt;-10,"No","Yes")))</f>
        <v>N/A</v>
      </c>
      <c r="E132" s="26">
        <v>718.99006319</v>
      </c>
      <c r="F132" s="7" t="str">
        <f t="shared" ref="F132:F143" si="21">IF($B132="N/A","N/A",IF(E132&gt;10,"No",IF(E132&lt;-10,"No","Yes")))</f>
        <v>N/A</v>
      </c>
      <c r="G132" s="26">
        <v>82.701701033000006</v>
      </c>
      <c r="H132" s="7" t="str">
        <f t="shared" ref="H132:H143" si="22">IF($B132="N/A","N/A",IF(G132&gt;10,"No",IF(G132&lt;-10,"No","Yes")))</f>
        <v>N/A</v>
      </c>
      <c r="I132" s="8">
        <v>4.3079999999999998</v>
      </c>
      <c r="J132" s="8">
        <v>-88.5</v>
      </c>
      <c r="K132" s="25" t="s">
        <v>734</v>
      </c>
      <c r="L132" s="85" t="str">
        <f t="shared" ref="L132:L143" si="23">IF(J132="Div by 0", "N/A", IF(K132="N/A","N/A", IF(J132&gt;VALUE(MID(K132,1,2)), "No", IF(J132&lt;-1*VALUE(MID(K132,1,2)), "No", "Yes"))))</f>
        <v>No</v>
      </c>
    </row>
    <row r="133" spans="1:12" x14ac:dyDescent="0.25">
      <c r="A133" s="142" t="s">
        <v>1439</v>
      </c>
      <c r="B133" s="21" t="s">
        <v>213</v>
      </c>
      <c r="C133" s="26">
        <v>610.70311391999996</v>
      </c>
      <c r="D133" s="7" t="str">
        <f t="shared" si="20"/>
        <v>N/A</v>
      </c>
      <c r="E133" s="26">
        <v>630.94746730999998</v>
      </c>
      <c r="F133" s="7" t="str">
        <f t="shared" si="21"/>
        <v>N/A</v>
      </c>
      <c r="G133" s="26">
        <v>113.30352354999999</v>
      </c>
      <c r="H133" s="7" t="str">
        <f t="shared" si="22"/>
        <v>N/A</v>
      </c>
      <c r="I133" s="8">
        <v>3.3149999999999999</v>
      </c>
      <c r="J133" s="8">
        <v>-82</v>
      </c>
      <c r="K133" s="25" t="s">
        <v>734</v>
      </c>
      <c r="L133" s="85" t="str">
        <f t="shared" si="23"/>
        <v>No</v>
      </c>
    </row>
    <row r="134" spans="1:12" x14ac:dyDescent="0.25">
      <c r="A134" s="142" t="s">
        <v>1440</v>
      </c>
      <c r="B134" s="21" t="s">
        <v>213</v>
      </c>
      <c r="C134" s="26">
        <v>772.30233499999997</v>
      </c>
      <c r="D134" s="7" t="str">
        <f t="shared" si="20"/>
        <v>N/A</v>
      </c>
      <c r="E134" s="26">
        <v>804.44685617000005</v>
      </c>
      <c r="F134" s="7" t="str">
        <f t="shared" si="21"/>
        <v>N/A</v>
      </c>
      <c r="G134" s="26">
        <v>151.08605851999999</v>
      </c>
      <c r="H134" s="7" t="str">
        <f t="shared" si="22"/>
        <v>N/A</v>
      </c>
      <c r="I134" s="8">
        <v>4.1619999999999999</v>
      </c>
      <c r="J134" s="8">
        <v>-81.2</v>
      </c>
      <c r="K134" s="25" t="s">
        <v>734</v>
      </c>
      <c r="L134" s="85" t="str">
        <f t="shared" si="23"/>
        <v>No</v>
      </c>
    </row>
    <row r="135" spans="1:12" x14ac:dyDescent="0.25">
      <c r="A135" s="142" t="s">
        <v>1441</v>
      </c>
      <c r="B135" s="21" t="s">
        <v>213</v>
      </c>
      <c r="C135" s="26">
        <v>7366.7588137000002</v>
      </c>
      <c r="D135" s="7" t="str">
        <f t="shared" si="20"/>
        <v>N/A</v>
      </c>
      <c r="E135" s="26">
        <v>7455.4987232000003</v>
      </c>
      <c r="F135" s="7" t="str">
        <f t="shared" si="21"/>
        <v>N/A</v>
      </c>
      <c r="G135" s="26">
        <v>5701.7156702000002</v>
      </c>
      <c r="H135" s="7" t="str">
        <f t="shared" si="22"/>
        <v>N/A</v>
      </c>
      <c r="I135" s="8">
        <v>1.2050000000000001</v>
      </c>
      <c r="J135" s="8">
        <v>-23.5</v>
      </c>
      <c r="K135" s="25" t="s">
        <v>734</v>
      </c>
      <c r="L135" s="85" t="str">
        <f t="shared" si="23"/>
        <v>Yes</v>
      </c>
    </row>
    <row r="136" spans="1:12" x14ac:dyDescent="0.25">
      <c r="A136" s="142" t="s">
        <v>1442</v>
      </c>
      <c r="B136" s="21" t="s">
        <v>213</v>
      </c>
      <c r="C136" s="26">
        <v>9900.0463087000007</v>
      </c>
      <c r="D136" s="7" t="str">
        <f t="shared" si="20"/>
        <v>N/A</v>
      </c>
      <c r="E136" s="26">
        <v>10161.986220999999</v>
      </c>
      <c r="F136" s="7" t="str">
        <f t="shared" si="21"/>
        <v>N/A</v>
      </c>
      <c r="G136" s="26">
        <v>16188.434891000001</v>
      </c>
      <c r="H136" s="7" t="str">
        <f t="shared" si="22"/>
        <v>N/A</v>
      </c>
      <c r="I136" s="8">
        <v>2.6459999999999999</v>
      </c>
      <c r="J136" s="8">
        <v>59.3</v>
      </c>
      <c r="K136" s="25" t="s">
        <v>734</v>
      </c>
      <c r="L136" s="85" t="str">
        <f t="shared" si="23"/>
        <v>No</v>
      </c>
    </row>
    <row r="137" spans="1:12" x14ac:dyDescent="0.25">
      <c r="A137" s="142" t="s">
        <v>1443</v>
      </c>
      <c r="B137" s="21" t="s">
        <v>213</v>
      </c>
      <c r="C137" s="26">
        <v>4728.6693888999998</v>
      </c>
      <c r="D137" s="7" t="str">
        <f t="shared" si="20"/>
        <v>N/A</v>
      </c>
      <c r="E137" s="26">
        <v>4748.7259835000004</v>
      </c>
      <c r="F137" s="7" t="str">
        <f t="shared" si="21"/>
        <v>N/A</v>
      </c>
      <c r="G137" s="26">
        <v>2366.6024096000001</v>
      </c>
      <c r="H137" s="7" t="str">
        <f t="shared" si="22"/>
        <v>N/A</v>
      </c>
      <c r="I137" s="8">
        <v>0.42409999999999998</v>
      </c>
      <c r="J137" s="8">
        <v>-50.2</v>
      </c>
      <c r="K137" s="25" t="s">
        <v>734</v>
      </c>
      <c r="L137" s="85" t="str">
        <f t="shared" si="23"/>
        <v>No</v>
      </c>
    </row>
    <row r="138" spans="1:12" x14ac:dyDescent="0.25">
      <c r="A138" s="142" t="s">
        <v>1444</v>
      </c>
      <c r="B138" s="21" t="s">
        <v>213</v>
      </c>
      <c r="C138" s="26">
        <v>95.729667972000001</v>
      </c>
      <c r="D138" s="7" t="str">
        <f t="shared" si="20"/>
        <v>N/A</v>
      </c>
      <c r="E138" s="26">
        <v>72.822325430999996</v>
      </c>
      <c r="F138" s="7" t="str">
        <f t="shared" si="21"/>
        <v>N/A</v>
      </c>
      <c r="G138" s="26">
        <v>62.915462888</v>
      </c>
      <c r="H138" s="7" t="str">
        <f t="shared" si="22"/>
        <v>N/A</v>
      </c>
      <c r="I138" s="8">
        <v>-23.9</v>
      </c>
      <c r="J138" s="8">
        <v>-13.6</v>
      </c>
      <c r="K138" s="25" t="s">
        <v>734</v>
      </c>
      <c r="L138" s="85" t="str">
        <f t="shared" si="23"/>
        <v>Yes</v>
      </c>
    </row>
    <row r="139" spans="1:12" x14ac:dyDescent="0.25">
      <c r="A139" s="142" t="s">
        <v>1445</v>
      </c>
      <c r="B139" s="21" t="s">
        <v>213</v>
      </c>
      <c r="C139" s="26">
        <v>71.647809089999996</v>
      </c>
      <c r="D139" s="7" t="str">
        <f t="shared" si="20"/>
        <v>N/A</v>
      </c>
      <c r="E139" s="26">
        <v>57.793749235999996</v>
      </c>
      <c r="F139" s="7" t="str">
        <f t="shared" si="21"/>
        <v>N/A</v>
      </c>
      <c r="G139" s="26">
        <v>66.13155879</v>
      </c>
      <c r="H139" s="7" t="str">
        <f t="shared" si="22"/>
        <v>N/A</v>
      </c>
      <c r="I139" s="8">
        <v>-19.3</v>
      </c>
      <c r="J139" s="8">
        <v>14.43</v>
      </c>
      <c r="K139" s="25" t="s">
        <v>734</v>
      </c>
      <c r="L139" s="85" t="str">
        <f t="shared" si="23"/>
        <v>Yes</v>
      </c>
    </row>
    <row r="140" spans="1:12" x14ac:dyDescent="0.25">
      <c r="A140" s="142" t="s">
        <v>1446</v>
      </c>
      <c r="B140" s="21" t="s">
        <v>213</v>
      </c>
      <c r="C140" s="26">
        <v>120.49146856999999</v>
      </c>
      <c r="D140" s="7" t="str">
        <f t="shared" si="20"/>
        <v>N/A</v>
      </c>
      <c r="E140" s="26">
        <v>87.133214499999994</v>
      </c>
      <c r="F140" s="7" t="str">
        <f t="shared" si="21"/>
        <v>N/A</v>
      </c>
      <c r="G140" s="26">
        <v>22.020654045000001</v>
      </c>
      <c r="H140" s="7" t="str">
        <f t="shared" si="22"/>
        <v>N/A</v>
      </c>
      <c r="I140" s="8">
        <v>-27.7</v>
      </c>
      <c r="J140" s="8">
        <v>-74.7</v>
      </c>
      <c r="K140" s="25" t="s">
        <v>734</v>
      </c>
      <c r="L140" s="85" t="str">
        <f t="shared" si="23"/>
        <v>No</v>
      </c>
    </row>
    <row r="141" spans="1:12" x14ac:dyDescent="0.25">
      <c r="A141" s="142" t="s">
        <v>1447</v>
      </c>
      <c r="B141" s="21" t="s">
        <v>213</v>
      </c>
      <c r="C141" s="26">
        <v>6529.4724554000004</v>
      </c>
      <c r="D141" s="7" t="str">
        <f t="shared" si="20"/>
        <v>N/A</v>
      </c>
      <c r="E141" s="26">
        <v>6862.2809542000005</v>
      </c>
      <c r="F141" s="7" t="str">
        <f t="shared" si="21"/>
        <v>N/A</v>
      </c>
      <c r="G141" s="26">
        <v>5927.7327649999997</v>
      </c>
      <c r="H141" s="7" t="str">
        <f t="shared" si="22"/>
        <v>N/A</v>
      </c>
      <c r="I141" s="8">
        <v>5.0970000000000004</v>
      </c>
      <c r="J141" s="8">
        <v>-13.6</v>
      </c>
      <c r="K141" s="25" t="s">
        <v>734</v>
      </c>
      <c r="L141" s="85" t="str">
        <f t="shared" si="23"/>
        <v>Yes</v>
      </c>
    </row>
    <row r="142" spans="1:12" x14ac:dyDescent="0.25">
      <c r="A142" s="142" t="s">
        <v>1448</v>
      </c>
      <c r="B142" s="21" t="s">
        <v>213</v>
      </c>
      <c r="C142" s="26">
        <v>3961.9528460000001</v>
      </c>
      <c r="D142" s="7" t="str">
        <f t="shared" si="20"/>
        <v>N/A</v>
      </c>
      <c r="E142" s="26">
        <v>4206.7323720000004</v>
      </c>
      <c r="F142" s="7" t="str">
        <f t="shared" si="21"/>
        <v>N/A</v>
      </c>
      <c r="G142" s="26">
        <v>1333.6221754000001</v>
      </c>
      <c r="H142" s="7" t="str">
        <f t="shared" si="22"/>
        <v>N/A</v>
      </c>
      <c r="I142" s="8">
        <v>6.1779999999999999</v>
      </c>
      <c r="J142" s="8">
        <v>-68.3</v>
      </c>
      <c r="K142" s="25" t="s">
        <v>734</v>
      </c>
      <c r="L142" s="85" t="str">
        <f t="shared" si="23"/>
        <v>No</v>
      </c>
    </row>
    <row r="143" spans="1:12" x14ac:dyDescent="0.25">
      <c r="A143" s="142" t="s">
        <v>1449</v>
      </c>
      <c r="B143" s="21" t="s">
        <v>213</v>
      </c>
      <c r="C143" s="26">
        <v>9334.7462770999991</v>
      </c>
      <c r="D143" s="7" t="str">
        <f t="shared" si="20"/>
        <v>N/A</v>
      </c>
      <c r="E143" s="26">
        <v>9655.2732278000003</v>
      </c>
      <c r="F143" s="7" t="str">
        <f t="shared" si="21"/>
        <v>N/A</v>
      </c>
      <c r="G143" s="26">
        <v>6291.1485943999996</v>
      </c>
      <c r="H143" s="7" t="str">
        <f t="shared" si="22"/>
        <v>N/A</v>
      </c>
      <c r="I143" s="8">
        <v>3.4340000000000002</v>
      </c>
      <c r="J143" s="8">
        <v>-34.799999999999997</v>
      </c>
      <c r="K143" s="25" t="s">
        <v>734</v>
      </c>
      <c r="L143" s="85" t="str">
        <f t="shared" si="23"/>
        <v>No</v>
      </c>
    </row>
    <row r="144" spans="1:12" x14ac:dyDescent="0.25">
      <c r="A144" s="142" t="s">
        <v>89</v>
      </c>
      <c r="B144" s="21" t="s">
        <v>213</v>
      </c>
      <c r="C144" s="4">
        <v>56.236398682000001</v>
      </c>
      <c r="D144" s="7" t="str">
        <f t="shared" ref="D144:D161" si="24">IF($B144="N/A","N/A",IF(C144&gt;10,"No",IF(C144&lt;-10,"No","Yes")))</f>
        <v>N/A</v>
      </c>
      <c r="E144" s="4">
        <v>57.708360657</v>
      </c>
      <c r="F144" s="7" t="str">
        <f t="shared" ref="F144:F161" si="25">IF($B144="N/A","N/A",IF(E144&gt;10,"No",IF(E144&lt;-10,"No","Yes")))</f>
        <v>N/A</v>
      </c>
      <c r="G144" s="4">
        <v>21.556656299</v>
      </c>
      <c r="H144" s="7" t="str">
        <f t="shared" ref="H144:H161" si="26">IF($B144="N/A","N/A",IF(G144&gt;10,"No",IF(G144&lt;-10,"No","Yes")))</f>
        <v>N/A</v>
      </c>
      <c r="I144" s="8">
        <v>2.617</v>
      </c>
      <c r="J144" s="8">
        <v>-62.6</v>
      </c>
      <c r="K144" s="25" t="s">
        <v>734</v>
      </c>
      <c r="L144" s="85" t="str">
        <f t="shared" ref="L144:L161" si="27">IF(J144="Div by 0", "N/A", IF(K144="N/A","N/A", IF(J144&gt;VALUE(MID(K144,1,2)), "No", IF(J144&lt;-1*VALUE(MID(K144,1,2)), "No", "Yes"))))</f>
        <v>No</v>
      </c>
    </row>
    <row r="145" spans="1:12" x14ac:dyDescent="0.25">
      <c r="A145" s="142" t="s">
        <v>474</v>
      </c>
      <c r="B145" s="21" t="s">
        <v>213</v>
      </c>
      <c r="C145" s="4">
        <v>51.873933977999997</v>
      </c>
      <c r="D145" s="7" t="str">
        <f t="shared" si="24"/>
        <v>N/A</v>
      </c>
      <c r="E145" s="4">
        <v>53.163570817999997</v>
      </c>
      <c r="F145" s="7" t="str">
        <f t="shared" si="25"/>
        <v>N/A</v>
      </c>
      <c r="G145" s="4">
        <v>20.585982382000001</v>
      </c>
      <c r="H145" s="7" t="str">
        <f t="shared" si="26"/>
        <v>N/A</v>
      </c>
      <c r="I145" s="8">
        <v>2.4860000000000002</v>
      </c>
      <c r="J145" s="8">
        <v>-61.3</v>
      </c>
      <c r="K145" s="25" t="s">
        <v>734</v>
      </c>
      <c r="L145" s="85" t="str">
        <f t="shared" si="27"/>
        <v>No</v>
      </c>
    </row>
    <row r="146" spans="1:12" x14ac:dyDescent="0.25">
      <c r="A146" s="142" t="s">
        <v>475</v>
      </c>
      <c r="B146" s="21" t="s">
        <v>213</v>
      </c>
      <c r="C146" s="4">
        <v>60.974186961999997</v>
      </c>
      <c r="D146" s="7" t="str">
        <f t="shared" si="24"/>
        <v>N/A</v>
      </c>
      <c r="E146" s="4">
        <v>62.450705114000002</v>
      </c>
      <c r="F146" s="7" t="str">
        <f t="shared" si="25"/>
        <v>N/A</v>
      </c>
      <c r="G146" s="4">
        <v>27.538726334</v>
      </c>
      <c r="H146" s="7" t="str">
        <f t="shared" si="26"/>
        <v>N/A</v>
      </c>
      <c r="I146" s="8">
        <v>2.4220000000000002</v>
      </c>
      <c r="J146" s="8">
        <v>-55.9</v>
      </c>
      <c r="K146" s="25" t="s">
        <v>734</v>
      </c>
      <c r="L146" s="85" t="str">
        <f t="shared" si="27"/>
        <v>No</v>
      </c>
    </row>
    <row r="147" spans="1:12" x14ac:dyDescent="0.25">
      <c r="A147" s="142" t="s">
        <v>1450</v>
      </c>
      <c r="B147" s="21" t="s">
        <v>213</v>
      </c>
      <c r="C147" s="4">
        <v>18.963346391000002</v>
      </c>
      <c r="D147" s="7" t="str">
        <f t="shared" si="24"/>
        <v>N/A</v>
      </c>
      <c r="E147" s="4">
        <v>18.341446856000001</v>
      </c>
      <c r="F147" s="7" t="str">
        <f t="shared" si="25"/>
        <v>N/A</v>
      </c>
      <c r="G147" s="4">
        <v>17.809776139</v>
      </c>
      <c r="H147" s="7" t="str">
        <f t="shared" si="26"/>
        <v>N/A</v>
      </c>
      <c r="I147" s="8">
        <v>-3.28</v>
      </c>
      <c r="J147" s="8">
        <v>-2.9</v>
      </c>
      <c r="K147" s="25" t="s">
        <v>734</v>
      </c>
      <c r="L147" s="85" t="str">
        <f t="shared" si="27"/>
        <v>Yes</v>
      </c>
    </row>
    <row r="148" spans="1:12" x14ac:dyDescent="0.25">
      <c r="A148" s="142" t="s">
        <v>1451</v>
      </c>
      <c r="B148" s="21" t="s">
        <v>213</v>
      </c>
      <c r="C148" s="4">
        <v>29.995018943000002</v>
      </c>
      <c r="D148" s="7" t="str">
        <f t="shared" si="24"/>
        <v>N/A</v>
      </c>
      <c r="E148" s="4">
        <v>29.368813394</v>
      </c>
      <c r="F148" s="7" t="str">
        <f t="shared" si="25"/>
        <v>N/A</v>
      </c>
      <c r="G148" s="4">
        <v>59.479126770999997</v>
      </c>
      <c r="H148" s="7" t="str">
        <f t="shared" si="26"/>
        <v>N/A</v>
      </c>
      <c r="I148" s="8">
        <v>-2.09</v>
      </c>
      <c r="J148" s="8">
        <v>102.5</v>
      </c>
      <c r="K148" s="25" t="s">
        <v>734</v>
      </c>
      <c r="L148" s="85" t="str">
        <f t="shared" si="27"/>
        <v>No</v>
      </c>
    </row>
    <row r="149" spans="1:12" x14ac:dyDescent="0.25">
      <c r="A149" s="142" t="s">
        <v>1452</v>
      </c>
      <c r="B149" s="21" t="s">
        <v>213</v>
      </c>
      <c r="C149" s="4">
        <v>7.3274674704000002</v>
      </c>
      <c r="D149" s="7" t="str">
        <f t="shared" si="24"/>
        <v>N/A</v>
      </c>
      <c r="E149" s="4">
        <v>7.1647159037000003</v>
      </c>
      <c r="F149" s="7" t="str">
        <f t="shared" si="25"/>
        <v>N/A</v>
      </c>
      <c r="G149" s="4">
        <v>11.24497992</v>
      </c>
      <c r="H149" s="7" t="str">
        <f t="shared" si="26"/>
        <v>N/A</v>
      </c>
      <c r="I149" s="8">
        <v>-2.2200000000000002</v>
      </c>
      <c r="J149" s="8">
        <v>56.95</v>
      </c>
      <c r="K149" s="25" t="s">
        <v>734</v>
      </c>
      <c r="L149" s="85" t="str">
        <f t="shared" si="27"/>
        <v>No</v>
      </c>
    </row>
    <row r="150" spans="1:12" x14ac:dyDescent="0.25">
      <c r="A150" s="142" t="s">
        <v>90</v>
      </c>
      <c r="B150" s="21" t="s">
        <v>213</v>
      </c>
      <c r="C150" s="4">
        <v>50.901573089999999</v>
      </c>
      <c r="D150" s="7" t="str">
        <f t="shared" si="24"/>
        <v>N/A</v>
      </c>
      <c r="E150" s="4">
        <v>42.392704772999998</v>
      </c>
      <c r="F150" s="7" t="str">
        <f t="shared" si="25"/>
        <v>N/A</v>
      </c>
      <c r="G150" s="4">
        <v>38.828859962000003</v>
      </c>
      <c r="H150" s="7" t="str">
        <f t="shared" si="26"/>
        <v>N/A</v>
      </c>
      <c r="I150" s="8">
        <v>-16.7</v>
      </c>
      <c r="J150" s="8">
        <v>-8.41</v>
      </c>
      <c r="K150" s="25" t="s">
        <v>734</v>
      </c>
      <c r="L150" s="85" t="str">
        <f t="shared" si="27"/>
        <v>Yes</v>
      </c>
    </row>
    <row r="151" spans="1:12" x14ac:dyDescent="0.25">
      <c r="A151" s="142" t="s">
        <v>476</v>
      </c>
      <c r="B151" s="21" t="s">
        <v>213</v>
      </c>
      <c r="C151" s="4">
        <v>51.765256373</v>
      </c>
      <c r="D151" s="7" t="str">
        <f t="shared" si="24"/>
        <v>N/A</v>
      </c>
      <c r="E151" s="4">
        <v>45.151533667000002</v>
      </c>
      <c r="F151" s="7" t="str">
        <f t="shared" si="25"/>
        <v>N/A</v>
      </c>
      <c r="G151" s="4">
        <v>54.615090004000002</v>
      </c>
      <c r="H151" s="7" t="str">
        <f t="shared" si="26"/>
        <v>N/A</v>
      </c>
      <c r="I151" s="8">
        <v>-12.8</v>
      </c>
      <c r="J151" s="8">
        <v>20.96</v>
      </c>
      <c r="K151" s="25" t="s">
        <v>734</v>
      </c>
      <c r="L151" s="85" t="str">
        <f t="shared" si="27"/>
        <v>Yes</v>
      </c>
    </row>
    <row r="152" spans="1:12" x14ac:dyDescent="0.25">
      <c r="A152" s="142" t="s">
        <v>477</v>
      </c>
      <c r="B152" s="21" t="s">
        <v>213</v>
      </c>
      <c r="C152" s="4">
        <v>50.060765154999999</v>
      </c>
      <c r="D152" s="7" t="str">
        <f t="shared" si="24"/>
        <v>N/A</v>
      </c>
      <c r="E152" s="4">
        <v>39.647285232000002</v>
      </c>
      <c r="F152" s="7" t="str">
        <f t="shared" si="25"/>
        <v>N/A</v>
      </c>
      <c r="G152" s="4">
        <v>26.161790017000001</v>
      </c>
      <c r="H152" s="7" t="str">
        <f t="shared" si="26"/>
        <v>N/A</v>
      </c>
      <c r="I152" s="8">
        <v>-20.8</v>
      </c>
      <c r="J152" s="8">
        <v>-34</v>
      </c>
      <c r="K152" s="25" t="s">
        <v>734</v>
      </c>
      <c r="L152" s="85" t="str">
        <f t="shared" si="27"/>
        <v>No</v>
      </c>
    </row>
    <row r="153" spans="1:12" x14ac:dyDescent="0.25">
      <c r="A153" s="142" t="s">
        <v>117</v>
      </c>
      <c r="B153" s="21" t="s">
        <v>213</v>
      </c>
      <c r="C153" s="4">
        <v>87.942237145000007</v>
      </c>
      <c r="D153" s="7" t="str">
        <f t="shared" si="24"/>
        <v>N/A</v>
      </c>
      <c r="E153" s="4">
        <v>88.105138906999997</v>
      </c>
      <c r="F153" s="7" t="str">
        <f t="shared" si="25"/>
        <v>N/A</v>
      </c>
      <c r="G153" s="4">
        <v>85.738970164999998</v>
      </c>
      <c r="H153" s="7" t="str">
        <f t="shared" si="26"/>
        <v>N/A</v>
      </c>
      <c r="I153" s="8">
        <v>0.1852</v>
      </c>
      <c r="J153" s="8">
        <v>-2.69</v>
      </c>
      <c r="K153" s="25" t="s">
        <v>734</v>
      </c>
      <c r="L153" s="85" t="str">
        <f t="shared" si="27"/>
        <v>Yes</v>
      </c>
    </row>
    <row r="154" spans="1:12" x14ac:dyDescent="0.25">
      <c r="A154" s="142" t="s">
        <v>478</v>
      </c>
      <c r="B154" s="21" t="s">
        <v>213</v>
      </c>
      <c r="C154" s="4">
        <v>85.554935020000002</v>
      </c>
      <c r="D154" s="7" t="str">
        <f t="shared" si="24"/>
        <v>N/A</v>
      </c>
      <c r="E154" s="4">
        <v>85.578333130000004</v>
      </c>
      <c r="F154" s="7" t="str">
        <f t="shared" si="25"/>
        <v>N/A</v>
      </c>
      <c r="G154" s="4">
        <v>75.277671389999995</v>
      </c>
      <c r="H154" s="7" t="str">
        <f t="shared" si="26"/>
        <v>N/A</v>
      </c>
      <c r="I154" s="8">
        <v>2.7300000000000001E-2</v>
      </c>
      <c r="J154" s="8">
        <v>-12</v>
      </c>
      <c r="K154" s="25" t="s">
        <v>734</v>
      </c>
      <c r="L154" s="85" t="str">
        <f t="shared" si="27"/>
        <v>Yes</v>
      </c>
    </row>
    <row r="155" spans="1:12" x14ac:dyDescent="0.25">
      <c r="A155" s="142" t="s">
        <v>479</v>
      </c>
      <c r="B155" s="21" t="s">
        <v>213</v>
      </c>
      <c r="C155" s="4">
        <v>90.551423525000004</v>
      </c>
      <c r="D155" s="7" t="str">
        <f t="shared" si="24"/>
        <v>N/A</v>
      </c>
      <c r="E155" s="4">
        <v>90.779884531999997</v>
      </c>
      <c r="F155" s="7" t="str">
        <f t="shared" si="25"/>
        <v>N/A</v>
      </c>
      <c r="G155" s="4">
        <v>71.830177853999999</v>
      </c>
      <c r="H155" s="7" t="str">
        <f t="shared" si="26"/>
        <v>N/A</v>
      </c>
      <c r="I155" s="8">
        <v>0.25230000000000002</v>
      </c>
      <c r="J155" s="8">
        <v>-20.9</v>
      </c>
      <c r="K155" s="25" t="s">
        <v>734</v>
      </c>
      <c r="L155" s="85" t="str">
        <f t="shared" si="27"/>
        <v>Yes</v>
      </c>
    </row>
    <row r="156" spans="1:12" x14ac:dyDescent="0.25">
      <c r="A156" s="142" t="s">
        <v>1453</v>
      </c>
      <c r="B156" s="21" t="s">
        <v>213</v>
      </c>
      <c r="C156" s="22">
        <v>0.1370722539</v>
      </c>
      <c r="D156" s="7" t="str">
        <f t="shared" si="24"/>
        <v>N/A</v>
      </c>
      <c r="E156" s="22">
        <v>0.12776567159999999</v>
      </c>
      <c r="F156" s="7" t="str">
        <f t="shared" si="25"/>
        <v>N/A</v>
      </c>
      <c r="G156" s="22">
        <v>5.8567866000000003E-2</v>
      </c>
      <c r="H156" s="7" t="str">
        <f t="shared" si="26"/>
        <v>N/A</v>
      </c>
      <c r="I156" s="8">
        <v>-6.79</v>
      </c>
      <c r="J156" s="8">
        <v>-54.2</v>
      </c>
      <c r="K156" s="25" t="s">
        <v>734</v>
      </c>
      <c r="L156" s="85" t="str">
        <f t="shared" si="27"/>
        <v>No</v>
      </c>
    </row>
    <row r="157" spans="1:12" x14ac:dyDescent="0.25">
      <c r="A157" s="142" t="s">
        <v>1454</v>
      </c>
      <c r="B157" s="21" t="s">
        <v>213</v>
      </c>
      <c r="C157" s="22">
        <v>6.7855791900000004E-2</v>
      </c>
      <c r="D157" s="7" t="str">
        <f t="shared" si="24"/>
        <v>N/A</v>
      </c>
      <c r="E157" s="22">
        <v>6.5425394400000003E-2</v>
      </c>
      <c r="F157" s="7" t="str">
        <f t="shared" si="25"/>
        <v>N/A</v>
      </c>
      <c r="G157" s="22">
        <v>4.6511627899999998E-2</v>
      </c>
      <c r="H157" s="7" t="str">
        <f t="shared" si="26"/>
        <v>N/A</v>
      </c>
      <c r="I157" s="8">
        <v>-3.58</v>
      </c>
      <c r="J157" s="8">
        <v>-28.9</v>
      </c>
      <c r="K157" s="25" t="s">
        <v>734</v>
      </c>
      <c r="L157" s="85" t="str">
        <f t="shared" si="27"/>
        <v>Yes</v>
      </c>
    </row>
    <row r="158" spans="1:12" x14ac:dyDescent="0.25">
      <c r="A158" s="142" t="s">
        <v>1455</v>
      </c>
      <c r="B158" s="21" t="s">
        <v>213</v>
      </c>
      <c r="C158" s="22">
        <v>0.19817162299999999</v>
      </c>
      <c r="D158" s="7" t="str">
        <f t="shared" si="24"/>
        <v>N/A</v>
      </c>
      <c r="E158" s="22">
        <v>0.17784794139999999</v>
      </c>
      <c r="F158" s="7" t="str">
        <f t="shared" si="25"/>
        <v>N/A</v>
      </c>
      <c r="G158" s="22">
        <v>6.25E-2</v>
      </c>
      <c r="H158" s="7" t="str">
        <f t="shared" si="26"/>
        <v>N/A</v>
      </c>
      <c r="I158" s="8">
        <v>-10.3</v>
      </c>
      <c r="J158" s="8">
        <v>-64.900000000000006</v>
      </c>
      <c r="K158" s="25" t="s">
        <v>734</v>
      </c>
      <c r="L158" s="85" t="str">
        <f t="shared" si="27"/>
        <v>No</v>
      </c>
    </row>
    <row r="159" spans="1:12" x14ac:dyDescent="0.25">
      <c r="A159" s="142" t="s">
        <v>1456</v>
      </c>
      <c r="B159" s="21" t="s">
        <v>213</v>
      </c>
      <c r="C159" s="22">
        <v>248.57358908</v>
      </c>
      <c r="D159" s="7" t="str">
        <f t="shared" si="24"/>
        <v>N/A</v>
      </c>
      <c r="E159" s="22">
        <v>249.39989064</v>
      </c>
      <c r="F159" s="7" t="str">
        <f t="shared" si="25"/>
        <v>N/A</v>
      </c>
      <c r="G159" s="22">
        <v>42.580699408999998</v>
      </c>
      <c r="H159" s="7" t="str">
        <f t="shared" si="26"/>
        <v>N/A</v>
      </c>
      <c r="I159" s="8">
        <v>0.33239999999999997</v>
      </c>
      <c r="J159" s="8">
        <v>-82.9</v>
      </c>
      <c r="K159" s="25" t="s">
        <v>734</v>
      </c>
      <c r="L159" s="85" t="str">
        <f t="shared" si="27"/>
        <v>No</v>
      </c>
    </row>
    <row r="160" spans="1:12" x14ac:dyDescent="0.25">
      <c r="A160" s="142" t="s">
        <v>1457</v>
      </c>
      <c r="B160" s="21" t="s">
        <v>213</v>
      </c>
      <c r="C160" s="22">
        <v>244.49723229</v>
      </c>
      <c r="D160" s="7" t="str">
        <f t="shared" si="24"/>
        <v>N/A</v>
      </c>
      <c r="E160" s="22">
        <v>246.08831789999999</v>
      </c>
      <c r="F160" s="7" t="str">
        <f t="shared" si="25"/>
        <v>N/A</v>
      </c>
      <c r="G160" s="22">
        <v>48.066645203</v>
      </c>
      <c r="H160" s="7" t="str">
        <f t="shared" si="26"/>
        <v>N/A</v>
      </c>
      <c r="I160" s="8">
        <v>0.65080000000000005</v>
      </c>
      <c r="J160" s="8">
        <v>-80.5</v>
      </c>
      <c r="K160" s="25" t="s">
        <v>734</v>
      </c>
      <c r="L160" s="85" t="str">
        <f t="shared" si="27"/>
        <v>No</v>
      </c>
    </row>
    <row r="161" spans="1:12" x14ac:dyDescent="0.25">
      <c r="A161" s="142" t="s">
        <v>1458</v>
      </c>
      <c r="B161" s="21" t="s">
        <v>213</v>
      </c>
      <c r="C161" s="22">
        <v>266.52697920999998</v>
      </c>
      <c r="D161" s="7" t="str">
        <f t="shared" si="24"/>
        <v>N/A</v>
      </c>
      <c r="E161" s="22">
        <v>263.61536768000002</v>
      </c>
      <c r="F161" s="7" t="str">
        <f t="shared" si="25"/>
        <v>N/A</v>
      </c>
      <c r="G161" s="22">
        <v>37.091836735000001</v>
      </c>
      <c r="H161" s="7" t="str">
        <f t="shared" si="26"/>
        <v>N/A</v>
      </c>
      <c r="I161" s="8">
        <v>-1.0900000000000001</v>
      </c>
      <c r="J161" s="8">
        <v>-85.9</v>
      </c>
      <c r="K161" s="25" t="s">
        <v>734</v>
      </c>
      <c r="L161" s="85" t="str">
        <f t="shared" si="27"/>
        <v>No</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0</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398</v>
      </c>
      <c r="D165" s="7" t="str">
        <f t="shared" si="28"/>
        <v>N/A</v>
      </c>
      <c r="E165" s="22">
        <v>650</v>
      </c>
      <c r="F165" s="7" t="str">
        <f t="shared" si="29"/>
        <v>N/A</v>
      </c>
      <c r="G165" s="22">
        <v>35</v>
      </c>
      <c r="H165" s="7" t="str">
        <f t="shared" si="30"/>
        <v>N/A</v>
      </c>
      <c r="I165" s="8">
        <v>63.32</v>
      </c>
      <c r="J165" s="8">
        <v>-94.6</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11</v>
      </c>
      <c r="D167" s="7" t="str">
        <f t="shared" si="28"/>
        <v>N/A</v>
      </c>
      <c r="E167" s="22">
        <v>16</v>
      </c>
      <c r="F167" s="7" t="str">
        <f t="shared" si="29"/>
        <v>N/A</v>
      </c>
      <c r="G167" s="22">
        <v>105</v>
      </c>
      <c r="H167" s="7" t="str">
        <f t="shared" si="30"/>
        <v>N/A</v>
      </c>
      <c r="I167" s="8">
        <v>128.6</v>
      </c>
      <c r="J167" s="8">
        <v>556.29999999999995</v>
      </c>
      <c r="K167" s="10" t="s">
        <v>213</v>
      </c>
      <c r="L167" s="85" t="str">
        <f t="shared" si="31"/>
        <v>N/A</v>
      </c>
    </row>
    <row r="168" spans="1:12" x14ac:dyDescent="0.25">
      <c r="A168" s="142" t="s">
        <v>125</v>
      </c>
      <c r="B168" s="21" t="s">
        <v>213</v>
      </c>
      <c r="C168" s="26">
        <v>457347</v>
      </c>
      <c r="D168" s="7" t="str">
        <f t="shared" si="28"/>
        <v>N/A</v>
      </c>
      <c r="E168" s="26">
        <v>491016</v>
      </c>
      <c r="F168" s="7" t="str">
        <f t="shared" si="29"/>
        <v>N/A</v>
      </c>
      <c r="G168" s="26">
        <v>452853</v>
      </c>
      <c r="H168" s="7" t="str">
        <f t="shared" si="30"/>
        <v>N/A</v>
      </c>
      <c r="I168" s="8">
        <v>7.3620000000000001</v>
      </c>
      <c r="J168" s="8">
        <v>-7.77</v>
      </c>
      <c r="K168" s="10" t="s">
        <v>213</v>
      </c>
      <c r="L168" s="85" t="str">
        <f t="shared" si="31"/>
        <v>N/A</v>
      </c>
    </row>
    <row r="169" spans="1:12" x14ac:dyDescent="0.25">
      <c r="A169" s="142" t="s">
        <v>1595</v>
      </c>
      <c r="B169" s="21" t="s">
        <v>213</v>
      </c>
      <c r="C169" s="26">
        <v>333009</v>
      </c>
      <c r="D169" s="7" t="str">
        <f t="shared" si="28"/>
        <v>N/A</v>
      </c>
      <c r="E169" s="26">
        <v>480580</v>
      </c>
      <c r="F169" s="7" t="str">
        <f t="shared" si="29"/>
        <v>N/A</v>
      </c>
      <c r="G169" s="26">
        <v>166242</v>
      </c>
      <c r="H169" s="7" t="str">
        <f t="shared" si="30"/>
        <v>N/A</v>
      </c>
      <c r="I169" s="8">
        <v>44.31</v>
      </c>
      <c r="J169" s="8">
        <v>-65.400000000000006</v>
      </c>
      <c r="K169" s="10" t="s">
        <v>213</v>
      </c>
      <c r="L169" s="85" t="str">
        <f t="shared" si="31"/>
        <v>N/A</v>
      </c>
    </row>
    <row r="170" spans="1:12" x14ac:dyDescent="0.25">
      <c r="A170" s="142" t="s">
        <v>1352</v>
      </c>
      <c r="B170" s="21" t="s">
        <v>213</v>
      </c>
      <c r="C170" s="26">
        <v>287044</v>
      </c>
      <c r="D170" s="7" t="str">
        <f t="shared" si="28"/>
        <v>N/A</v>
      </c>
      <c r="E170" s="26">
        <v>370110</v>
      </c>
      <c r="F170" s="7" t="str">
        <f t="shared" si="29"/>
        <v>N/A</v>
      </c>
      <c r="G170" s="26">
        <v>270748</v>
      </c>
      <c r="H170" s="7" t="str">
        <f t="shared" si="30"/>
        <v>N/A</v>
      </c>
      <c r="I170" s="8">
        <v>28.94</v>
      </c>
      <c r="J170" s="8">
        <v>-26.8</v>
      </c>
      <c r="K170" s="10" t="s">
        <v>213</v>
      </c>
      <c r="L170" s="85" t="str">
        <f t="shared" si="31"/>
        <v>N/A</v>
      </c>
    </row>
    <row r="171" spans="1:12" x14ac:dyDescent="0.25">
      <c r="A171" s="142" t="s">
        <v>1589</v>
      </c>
      <c r="B171" s="21" t="s">
        <v>213</v>
      </c>
      <c r="C171" s="26">
        <v>146236</v>
      </c>
      <c r="D171" s="7" t="str">
        <f t="shared" si="28"/>
        <v>N/A</v>
      </c>
      <c r="E171" s="26">
        <v>92048</v>
      </c>
      <c r="F171" s="7" t="str">
        <f t="shared" si="29"/>
        <v>N/A</v>
      </c>
      <c r="G171" s="26">
        <v>183230</v>
      </c>
      <c r="H171" s="7" t="str">
        <f t="shared" si="30"/>
        <v>N/A</v>
      </c>
      <c r="I171" s="8">
        <v>-37.1</v>
      </c>
      <c r="J171" s="8">
        <v>99.06</v>
      </c>
      <c r="K171" s="10" t="s">
        <v>213</v>
      </c>
      <c r="L171" s="85" t="str">
        <f t="shared" si="31"/>
        <v>N/A</v>
      </c>
    </row>
    <row r="172" spans="1:12" x14ac:dyDescent="0.25">
      <c r="A172" s="142" t="s">
        <v>1590</v>
      </c>
      <c r="B172" s="21" t="s">
        <v>213</v>
      </c>
      <c r="C172" s="26">
        <v>251943</v>
      </c>
      <c r="D172" s="7" t="str">
        <f t="shared" si="28"/>
        <v>N/A</v>
      </c>
      <c r="E172" s="26">
        <v>284614</v>
      </c>
      <c r="F172" s="7" t="str">
        <f t="shared" si="29"/>
        <v>N/A</v>
      </c>
      <c r="G172" s="26">
        <v>452026</v>
      </c>
      <c r="H172" s="7" t="str">
        <f t="shared" si="30"/>
        <v>N/A</v>
      </c>
      <c r="I172" s="8">
        <v>12.97</v>
      </c>
      <c r="J172" s="8">
        <v>58.82</v>
      </c>
      <c r="K172" s="10" t="s">
        <v>213</v>
      </c>
      <c r="L172" s="85" t="str">
        <f t="shared" si="31"/>
        <v>N/A</v>
      </c>
    </row>
    <row r="173" spans="1:12" ht="25" x14ac:dyDescent="0.25">
      <c r="A173" s="142" t="s">
        <v>1353</v>
      </c>
      <c r="B173" s="21" t="s">
        <v>213</v>
      </c>
      <c r="C173" s="26">
        <v>14954</v>
      </c>
      <c r="D173" s="7" t="str">
        <f t="shared" ref="D173:D187" si="32">IF($B173="N/A","N/A",IF(C173&gt;10,"No",IF(C173&lt;-10,"No","Yes")))</f>
        <v>N/A</v>
      </c>
      <c r="E173" s="26">
        <v>572491</v>
      </c>
      <c r="F173" s="7" t="str">
        <f t="shared" ref="F173:F187" si="33">IF($B173="N/A","N/A",IF(E173&gt;10,"No",IF(E173&lt;-10,"No","Yes")))</f>
        <v>N/A</v>
      </c>
      <c r="G173" s="26">
        <v>3309</v>
      </c>
      <c r="H173" s="7" t="str">
        <f t="shared" ref="H173:H187" si="34">IF($B173="N/A","N/A",IF(G173&gt;10,"No",IF(G173&lt;-10,"No","Yes")))</f>
        <v>N/A</v>
      </c>
      <c r="I173" s="8">
        <v>3728</v>
      </c>
      <c r="J173" s="8">
        <v>-99.4</v>
      </c>
      <c r="K173" s="25" t="s">
        <v>734</v>
      </c>
      <c r="L173" s="85" t="str">
        <f t="shared" ref="L173:L187" si="35">IF(J173="Div by 0", "N/A", IF(K173="N/A","N/A", IF(J173&gt;VALUE(MID(K173,1,2)), "No", IF(J173&lt;-1*VALUE(MID(K173,1,2)), "No", "Yes"))))</f>
        <v>No</v>
      </c>
    </row>
    <row r="174" spans="1:12" x14ac:dyDescent="0.25">
      <c r="A174" s="142" t="s">
        <v>646</v>
      </c>
      <c r="B174" s="21" t="s">
        <v>213</v>
      </c>
      <c r="C174" s="22">
        <v>241</v>
      </c>
      <c r="D174" s="7" t="str">
        <f t="shared" si="32"/>
        <v>N/A</v>
      </c>
      <c r="E174" s="22">
        <v>99</v>
      </c>
      <c r="F174" s="7" t="str">
        <f t="shared" si="33"/>
        <v>N/A</v>
      </c>
      <c r="G174" s="22">
        <v>64</v>
      </c>
      <c r="H174" s="7" t="str">
        <f t="shared" si="34"/>
        <v>N/A</v>
      </c>
      <c r="I174" s="8">
        <v>-58.9</v>
      </c>
      <c r="J174" s="8">
        <v>-35.4</v>
      </c>
      <c r="K174" s="25" t="s">
        <v>734</v>
      </c>
      <c r="L174" s="85" t="str">
        <f t="shared" si="35"/>
        <v>No</v>
      </c>
    </row>
    <row r="175" spans="1:12" x14ac:dyDescent="0.25">
      <c r="A175" s="142" t="s">
        <v>1354</v>
      </c>
      <c r="B175" s="21" t="s">
        <v>213</v>
      </c>
      <c r="C175" s="26">
        <v>62.049792531000001</v>
      </c>
      <c r="D175" s="7" t="str">
        <f t="shared" si="32"/>
        <v>N/A</v>
      </c>
      <c r="E175" s="26">
        <v>5782.7373736999998</v>
      </c>
      <c r="F175" s="7" t="str">
        <f t="shared" si="33"/>
        <v>N/A</v>
      </c>
      <c r="G175" s="26">
        <v>51.703125</v>
      </c>
      <c r="H175" s="7" t="str">
        <f t="shared" si="34"/>
        <v>N/A</v>
      </c>
      <c r="I175" s="8">
        <v>9220</v>
      </c>
      <c r="J175" s="8">
        <v>-99.1</v>
      </c>
      <c r="K175" s="25" t="s">
        <v>734</v>
      </c>
      <c r="L175" s="85" t="str">
        <f t="shared" si="35"/>
        <v>No</v>
      </c>
    </row>
    <row r="176" spans="1:12" ht="25" x14ac:dyDescent="0.25">
      <c r="A176" s="142" t="s">
        <v>1355</v>
      </c>
      <c r="B176" s="21" t="s">
        <v>213</v>
      </c>
      <c r="C176" s="26">
        <v>175817</v>
      </c>
      <c r="D176" s="7" t="str">
        <f t="shared" si="32"/>
        <v>N/A</v>
      </c>
      <c r="E176" s="26">
        <v>79582</v>
      </c>
      <c r="F176" s="7" t="str">
        <f t="shared" si="33"/>
        <v>N/A</v>
      </c>
      <c r="G176" s="26">
        <v>65805</v>
      </c>
      <c r="H176" s="7" t="str">
        <f t="shared" si="34"/>
        <v>N/A</v>
      </c>
      <c r="I176" s="8">
        <v>-54.7</v>
      </c>
      <c r="J176" s="8">
        <v>-17.3</v>
      </c>
      <c r="K176" s="25" t="s">
        <v>734</v>
      </c>
      <c r="L176" s="85" t="str">
        <f t="shared" si="35"/>
        <v>Yes</v>
      </c>
    </row>
    <row r="177" spans="1:12" x14ac:dyDescent="0.25">
      <c r="A177" s="142" t="s">
        <v>513</v>
      </c>
      <c r="B177" s="21" t="s">
        <v>213</v>
      </c>
      <c r="C177" s="22">
        <v>1696</v>
      </c>
      <c r="D177" s="7" t="str">
        <f t="shared" si="32"/>
        <v>N/A</v>
      </c>
      <c r="E177" s="22">
        <v>889</v>
      </c>
      <c r="F177" s="7" t="str">
        <f t="shared" si="33"/>
        <v>N/A</v>
      </c>
      <c r="G177" s="22">
        <v>683</v>
      </c>
      <c r="H177" s="7" t="str">
        <f t="shared" si="34"/>
        <v>N/A</v>
      </c>
      <c r="I177" s="8">
        <v>-47.6</v>
      </c>
      <c r="J177" s="8">
        <v>-23.2</v>
      </c>
      <c r="K177" s="25" t="s">
        <v>734</v>
      </c>
      <c r="L177" s="85" t="str">
        <f t="shared" si="35"/>
        <v>Yes</v>
      </c>
    </row>
    <row r="178" spans="1:12" x14ac:dyDescent="0.25">
      <c r="A178" s="142" t="s">
        <v>1356</v>
      </c>
      <c r="B178" s="21" t="s">
        <v>213</v>
      </c>
      <c r="C178" s="26">
        <v>103.66568396</v>
      </c>
      <c r="D178" s="7" t="str">
        <f t="shared" si="32"/>
        <v>N/A</v>
      </c>
      <c r="E178" s="26">
        <v>89.518560179999994</v>
      </c>
      <c r="F178" s="7" t="str">
        <f t="shared" si="33"/>
        <v>N/A</v>
      </c>
      <c r="G178" s="26">
        <v>96.346998536000001</v>
      </c>
      <c r="H178" s="7" t="str">
        <f t="shared" si="34"/>
        <v>N/A</v>
      </c>
      <c r="I178" s="8">
        <v>-13.6</v>
      </c>
      <c r="J178" s="8">
        <v>7.6280000000000001</v>
      </c>
      <c r="K178" s="25" t="s">
        <v>734</v>
      </c>
      <c r="L178" s="85" t="str">
        <f t="shared" si="35"/>
        <v>Yes</v>
      </c>
    </row>
    <row r="179" spans="1:12" ht="25" x14ac:dyDescent="0.25">
      <c r="A179" s="142" t="s">
        <v>1357</v>
      </c>
      <c r="B179" s="21" t="s">
        <v>213</v>
      </c>
      <c r="C179" s="26">
        <v>409062</v>
      </c>
      <c r="D179" s="7" t="str">
        <f t="shared" si="32"/>
        <v>N/A</v>
      </c>
      <c r="E179" s="26">
        <v>149424</v>
      </c>
      <c r="F179" s="7" t="str">
        <f t="shared" si="33"/>
        <v>N/A</v>
      </c>
      <c r="G179" s="26">
        <v>106941</v>
      </c>
      <c r="H179" s="7" t="str">
        <f t="shared" si="34"/>
        <v>N/A</v>
      </c>
      <c r="I179" s="8">
        <v>-63.5</v>
      </c>
      <c r="J179" s="8">
        <v>-28.4</v>
      </c>
      <c r="K179" s="25" t="s">
        <v>734</v>
      </c>
      <c r="L179" s="85" t="str">
        <f t="shared" si="35"/>
        <v>Yes</v>
      </c>
    </row>
    <row r="180" spans="1:12" x14ac:dyDescent="0.25">
      <c r="A180" s="142" t="s">
        <v>514</v>
      </c>
      <c r="B180" s="21" t="s">
        <v>213</v>
      </c>
      <c r="C180" s="22">
        <v>6171</v>
      </c>
      <c r="D180" s="7" t="str">
        <f t="shared" si="32"/>
        <v>N/A</v>
      </c>
      <c r="E180" s="22">
        <v>2427</v>
      </c>
      <c r="F180" s="7" t="str">
        <f t="shared" si="33"/>
        <v>N/A</v>
      </c>
      <c r="G180" s="22">
        <v>2001</v>
      </c>
      <c r="H180" s="7" t="str">
        <f t="shared" si="34"/>
        <v>N/A</v>
      </c>
      <c r="I180" s="8">
        <v>-60.7</v>
      </c>
      <c r="J180" s="8">
        <v>-17.600000000000001</v>
      </c>
      <c r="K180" s="25" t="s">
        <v>734</v>
      </c>
      <c r="L180" s="85" t="str">
        <f t="shared" si="35"/>
        <v>Yes</v>
      </c>
    </row>
    <row r="181" spans="1:12" ht="25" x14ac:dyDescent="0.25">
      <c r="A181" s="142" t="s">
        <v>1358</v>
      </c>
      <c r="B181" s="21" t="s">
        <v>213</v>
      </c>
      <c r="C181" s="26">
        <v>66.287797764000004</v>
      </c>
      <c r="D181" s="7" t="str">
        <f t="shared" si="32"/>
        <v>N/A</v>
      </c>
      <c r="E181" s="26">
        <v>61.56736712</v>
      </c>
      <c r="F181" s="7" t="str">
        <f t="shared" si="33"/>
        <v>N/A</v>
      </c>
      <c r="G181" s="26">
        <v>53.443778111</v>
      </c>
      <c r="H181" s="7" t="str">
        <f t="shared" si="34"/>
        <v>N/A</v>
      </c>
      <c r="I181" s="8">
        <v>-7.12</v>
      </c>
      <c r="J181" s="8">
        <v>-13.2</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658846415</v>
      </c>
      <c r="D185" s="7" t="str">
        <f t="shared" si="32"/>
        <v>N/A</v>
      </c>
      <c r="E185" s="26">
        <v>705272588</v>
      </c>
      <c r="F185" s="7" t="str">
        <f t="shared" si="33"/>
        <v>N/A</v>
      </c>
      <c r="G185" s="26">
        <v>766319779</v>
      </c>
      <c r="H185" s="7" t="str">
        <f t="shared" si="34"/>
        <v>N/A</v>
      </c>
      <c r="I185" s="8">
        <v>7.0469999999999997</v>
      </c>
      <c r="J185" s="8">
        <v>8.6560000000000006</v>
      </c>
      <c r="K185" s="25" t="s">
        <v>734</v>
      </c>
      <c r="L185" s="85" t="str">
        <f t="shared" si="35"/>
        <v>Yes</v>
      </c>
    </row>
    <row r="186" spans="1:12" ht="25" x14ac:dyDescent="0.25">
      <c r="A186" s="142" t="s">
        <v>516</v>
      </c>
      <c r="B186" s="21" t="s">
        <v>213</v>
      </c>
      <c r="C186" s="22">
        <v>25987</v>
      </c>
      <c r="D186" s="7" t="str">
        <f t="shared" si="32"/>
        <v>N/A</v>
      </c>
      <c r="E186" s="22">
        <v>27612</v>
      </c>
      <c r="F186" s="7" t="str">
        <f t="shared" si="33"/>
        <v>N/A</v>
      </c>
      <c r="G186" s="22">
        <v>28837</v>
      </c>
      <c r="H186" s="7" t="str">
        <f t="shared" si="34"/>
        <v>N/A</v>
      </c>
      <c r="I186" s="8">
        <v>6.2530000000000001</v>
      </c>
      <c r="J186" s="8">
        <v>4.4359999999999999</v>
      </c>
      <c r="K186" s="25" t="s">
        <v>734</v>
      </c>
      <c r="L186" s="85" t="str">
        <f t="shared" si="35"/>
        <v>Yes</v>
      </c>
    </row>
    <row r="187" spans="1:12" ht="25" x14ac:dyDescent="0.25">
      <c r="A187" s="142" t="s">
        <v>1362</v>
      </c>
      <c r="B187" s="21" t="s">
        <v>213</v>
      </c>
      <c r="C187" s="26">
        <v>25352.923191999998</v>
      </c>
      <c r="D187" s="7" t="str">
        <f t="shared" si="32"/>
        <v>N/A</v>
      </c>
      <c r="E187" s="26">
        <v>25542.249312</v>
      </c>
      <c r="F187" s="7" t="str">
        <f t="shared" si="33"/>
        <v>N/A</v>
      </c>
      <c r="G187" s="26">
        <v>26574.185213000001</v>
      </c>
      <c r="H187" s="7" t="str">
        <f t="shared" si="34"/>
        <v>N/A</v>
      </c>
      <c r="I187" s="8">
        <v>0.74680000000000002</v>
      </c>
      <c r="J187" s="8">
        <v>4.04</v>
      </c>
      <c r="K187" s="25" t="s">
        <v>734</v>
      </c>
      <c r="L187" s="85" t="str">
        <f t="shared" si="35"/>
        <v>Yes</v>
      </c>
    </row>
    <row r="188" spans="1:12" x14ac:dyDescent="0.25">
      <c r="A188" s="116" t="s">
        <v>1363</v>
      </c>
      <c r="B188" s="21" t="s">
        <v>213</v>
      </c>
      <c r="C188" s="26">
        <v>659099051</v>
      </c>
      <c r="D188" s="7" t="str">
        <f t="shared" ref="D188:D203" si="36">IF($B188="N/A","N/A",IF(C188&gt;10,"No",IF(C188&lt;-10,"No","Yes")))</f>
        <v>N/A</v>
      </c>
      <c r="E188" s="26">
        <v>705566820</v>
      </c>
      <c r="F188" s="7" t="str">
        <f t="shared" ref="F188:F203" si="37">IF($B188="N/A","N/A",IF(E188&gt;10,"No",IF(E188&lt;-10,"No","Yes")))</f>
        <v>N/A</v>
      </c>
      <c r="G188" s="26">
        <v>718223617</v>
      </c>
      <c r="H188" s="7" t="str">
        <f t="shared" ref="H188:H203" si="38">IF($B188="N/A","N/A",IF(G188&gt;10,"No",IF(G188&lt;-10,"No","Yes")))</f>
        <v>N/A</v>
      </c>
      <c r="I188" s="8">
        <v>7.05</v>
      </c>
      <c r="J188" s="8">
        <v>1.794</v>
      </c>
      <c r="K188" s="25" t="s">
        <v>734</v>
      </c>
      <c r="L188" s="85" t="str">
        <f t="shared" ref="L188:L203" si="39">IF(J188="Div by 0", "N/A", IF(K188="N/A","N/A", IF(J188&gt;VALUE(MID(K188,1,2)), "No", IF(J188&lt;-1*VALUE(MID(K188,1,2)), "No", "Yes"))))</f>
        <v>Yes</v>
      </c>
    </row>
    <row r="189" spans="1:12" x14ac:dyDescent="0.25">
      <c r="A189" s="116" t="s">
        <v>1460</v>
      </c>
      <c r="B189" s="21" t="s">
        <v>213</v>
      </c>
      <c r="C189" s="22">
        <v>26107</v>
      </c>
      <c r="D189" s="7" t="str">
        <f t="shared" si="36"/>
        <v>N/A</v>
      </c>
      <c r="E189" s="22">
        <v>27716</v>
      </c>
      <c r="F189" s="7" t="str">
        <f t="shared" si="37"/>
        <v>N/A</v>
      </c>
      <c r="G189" s="22">
        <v>28790</v>
      </c>
      <c r="H189" s="7" t="str">
        <f t="shared" si="38"/>
        <v>N/A</v>
      </c>
      <c r="I189" s="8">
        <v>6.1630000000000003</v>
      </c>
      <c r="J189" s="8">
        <v>3.875</v>
      </c>
      <c r="K189" s="25" t="s">
        <v>734</v>
      </c>
      <c r="L189" s="85" t="str">
        <f t="shared" si="39"/>
        <v>Yes</v>
      </c>
    </row>
    <row r="190" spans="1:12" x14ac:dyDescent="0.25">
      <c r="A190" s="116" t="s">
        <v>1461</v>
      </c>
      <c r="B190" s="21" t="s">
        <v>213</v>
      </c>
      <c r="C190" s="26">
        <v>25246.066226999999</v>
      </c>
      <c r="D190" s="7" t="str">
        <f t="shared" si="36"/>
        <v>N/A</v>
      </c>
      <c r="E190" s="26">
        <v>25457.021937000001</v>
      </c>
      <c r="F190" s="7" t="str">
        <f t="shared" si="37"/>
        <v>N/A</v>
      </c>
      <c r="G190" s="26">
        <v>24946.982180999999</v>
      </c>
      <c r="H190" s="7" t="str">
        <f t="shared" si="38"/>
        <v>N/A</v>
      </c>
      <c r="I190" s="8">
        <v>0.83560000000000001</v>
      </c>
      <c r="J190" s="8">
        <v>-2</v>
      </c>
      <c r="K190" s="25" t="s">
        <v>734</v>
      </c>
      <c r="L190" s="85" t="str">
        <f t="shared" si="39"/>
        <v>Yes</v>
      </c>
    </row>
    <row r="191" spans="1:12" x14ac:dyDescent="0.25">
      <c r="A191" s="116" t="s">
        <v>1462</v>
      </c>
      <c r="B191" s="21" t="s">
        <v>213</v>
      </c>
      <c r="C191" s="26">
        <v>14861.362897000001</v>
      </c>
      <c r="D191" s="7" t="str">
        <f t="shared" si="36"/>
        <v>N/A</v>
      </c>
      <c r="E191" s="26">
        <v>15237.331235</v>
      </c>
      <c r="F191" s="7" t="str">
        <f t="shared" si="37"/>
        <v>N/A</v>
      </c>
      <c r="G191" s="26">
        <v>6184.2464558000001</v>
      </c>
      <c r="H191" s="7" t="str">
        <f t="shared" si="38"/>
        <v>N/A</v>
      </c>
      <c r="I191" s="8">
        <v>2.5299999999999998</v>
      </c>
      <c r="J191" s="8">
        <v>-59.4</v>
      </c>
      <c r="K191" s="25" t="s">
        <v>734</v>
      </c>
      <c r="L191" s="85" t="str">
        <f t="shared" si="39"/>
        <v>No</v>
      </c>
    </row>
    <row r="192" spans="1:12" x14ac:dyDescent="0.25">
      <c r="A192" s="116" t="s">
        <v>1463</v>
      </c>
      <c r="B192" s="21" t="s">
        <v>213</v>
      </c>
      <c r="C192" s="26">
        <v>37796.085074000002</v>
      </c>
      <c r="D192" s="7" t="str">
        <f t="shared" si="36"/>
        <v>N/A</v>
      </c>
      <c r="E192" s="26">
        <v>37152.186948000002</v>
      </c>
      <c r="F192" s="7" t="str">
        <f t="shared" si="37"/>
        <v>N/A</v>
      </c>
      <c r="G192" s="26">
        <v>21104.344130000001</v>
      </c>
      <c r="H192" s="7" t="str">
        <f t="shared" si="38"/>
        <v>N/A</v>
      </c>
      <c r="I192" s="8">
        <v>-1.7</v>
      </c>
      <c r="J192" s="8">
        <v>-43.2</v>
      </c>
      <c r="K192" s="25" t="s">
        <v>734</v>
      </c>
      <c r="L192" s="85" t="str">
        <f t="shared" si="39"/>
        <v>No</v>
      </c>
    </row>
    <row r="193" spans="1:12" x14ac:dyDescent="0.25">
      <c r="A193" s="142" t="s">
        <v>1464</v>
      </c>
      <c r="B193" s="21" t="s">
        <v>213</v>
      </c>
      <c r="C193" s="5">
        <v>20.290835043000001</v>
      </c>
      <c r="D193" s="7" t="str">
        <f t="shared" si="36"/>
        <v>N/A</v>
      </c>
      <c r="E193" s="5">
        <v>21.382667664</v>
      </c>
      <c r="F193" s="7" t="str">
        <f t="shared" si="37"/>
        <v>N/A</v>
      </c>
      <c r="G193" s="5">
        <v>22.109587989000001</v>
      </c>
      <c r="H193" s="7" t="str">
        <f t="shared" si="38"/>
        <v>N/A</v>
      </c>
      <c r="I193" s="8">
        <v>5.3810000000000002</v>
      </c>
      <c r="J193" s="8">
        <v>3.4</v>
      </c>
      <c r="K193" s="25" t="s">
        <v>734</v>
      </c>
      <c r="L193" s="85" t="str">
        <f t="shared" si="39"/>
        <v>Yes</v>
      </c>
    </row>
    <row r="194" spans="1:12" x14ac:dyDescent="0.25">
      <c r="A194" s="142" t="s">
        <v>1465</v>
      </c>
      <c r="B194" s="21" t="s">
        <v>213</v>
      </c>
      <c r="C194" s="5">
        <v>21.528731642</v>
      </c>
      <c r="D194" s="7" t="str">
        <f t="shared" si="36"/>
        <v>N/A</v>
      </c>
      <c r="E194" s="5">
        <v>22.565073934000001</v>
      </c>
      <c r="F194" s="7" t="str">
        <f t="shared" si="37"/>
        <v>N/A</v>
      </c>
      <c r="G194" s="5">
        <v>17.560321716000001</v>
      </c>
      <c r="H194" s="7" t="str">
        <f t="shared" si="38"/>
        <v>N/A</v>
      </c>
      <c r="I194" s="8">
        <v>4.8140000000000001</v>
      </c>
      <c r="J194" s="8">
        <v>-22.2</v>
      </c>
      <c r="K194" s="25" t="s">
        <v>734</v>
      </c>
      <c r="L194" s="85" t="str">
        <f t="shared" si="39"/>
        <v>Yes</v>
      </c>
    </row>
    <row r="195" spans="1:12" x14ac:dyDescent="0.25">
      <c r="A195" s="142" t="s">
        <v>1466</v>
      </c>
      <c r="B195" s="21" t="s">
        <v>213</v>
      </c>
      <c r="C195" s="5">
        <v>19.161278823</v>
      </c>
      <c r="D195" s="7" t="str">
        <f t="shared" si="36"/>
        <v>N/A</v>
      </c>
      <c r="E195" s="5">
        <v>20.377322775</v>
      </c>
      <c r="F195" s="7" t="str">
        <f t="shared" si="37"/>
        <v>N/A</v>
      </c>
      <c r="G195" s="5">
        <v>28.341939185000001</v>
      </c>
      <c r="H195" s="7" t="str">
        <f t="shared" si="38"/>
        <v>N/A</v>
      </c>
      <c r="I195" s="8">
        <v>6.3460000000000001</v>
      </c>
      <c r="J195" s="8">
        <v>39.090000000000003</v>
      </c>
      <c r="K195" s="25" t="s">
        <v>734</v>
      </c>
      <c r="L195" s="85" t="str">
        <f t="shared" si="39"/>
        <v>No</v>
      </c>
    </row>
    <row r="196" spans="1:12" x14ac:dyDescent="0.25">
      <c r="A196" s="116" t="s">
        <v>1375</v>
      </c>
      <c r="B196" s="21" t="s">
        <v>213</v>
      </c>
      <c r="C196" s="26">
        <v>658759075</v>
      </c>
      <c r="D196" s="7" t="str">
        <f t="shared" si="36"/>
        <v>N/A</v>
      </c>
      <c r="E196" s="26">
        <v>705186698</v>
      </c>
      <c r="F196" s="7" t="str">
        <f t="shared" si="37"/>
        <v>N/A</v>
      </c>
      <c r="G196" s="26">
        <v>718127600</v>
      </c>
      <c r="H196" s="7" t="str">
        <f t="shared" si="38"/>
        <v>N/A</v>
      </c>
      <c r="I196" s="8">
        <v>7.048</v>
      </c>
      <c r="J196" s="8">
        <v>1.835</v>
      </c>
      <c r="K196" s="25" t="s">
        <v>734</v>
      </c>
      <c r="L196" s="85" t="str">
        <f t="shared" si="39"/>
        <v>Yes</v>
      </c>
    </row>
    <row r="197" spans="1:12" x14ac:dyDescent="0.25">
      <c r="A197" s="116" t="s">
        <v>1467</v>
      </c>
      <c r="B197" s="21" t="s">
        <v>213</v>
      </c>
      <c r="C197" s="22">
        <v>25984</v>
      </c>
      <c r="D197" s="7" t="str">
        <f t="shared" si="36"/>
        <v>N/A</v>
      </c>
      <c r="E197" s="22">
        <v>27603</v>
      </c>
      <c r="F197" s="7" t="str">
        <f t="shared" si="37"/>
        <v>N/A</v>
      </c>
      <c r="G197" s="22">
        <v>28765</v>
      </c>
      <c r="H197" s="7" t="str">
        <f t="shared" si="38"/>
        <v>N/A</v>
      </c>
      <c r="I197" s="8">
        <v>6.2309999999999999</v>
      </c>
      <c r="J197" s="8">
        <v>4.21</v>
      </c>
      <c r="K197" s="25" t="s">
        <v>734</v>
      </c>
      <c r="L197" s="85" t="str">
        <f t="shared" si="39"/>
        <v>Yes</v>
      </c>
    </row>
    <row r="198" spans="1:12" ht="25" x14ac:dyDescent="0.25">
      <c r="A198" s="116" t="s">
        <v>1468</v>
      </c>
      <c r="B198" s="21" t="s">
        <v>213</v>
      </c>
      <c r="C198" s="26">
        <v>25352.489032000001</v>
      </c>
      <c r="D198" s="7" t="str">
        <f t="shared" si="36"/>
        <v>N/A</v>
      </c>
      <c r="E198" s="26">
        <v>25547.465783</v>
      </c>
      <c r="F198" s="7" t="str">
        <f t="shared" si="37"/>
        <v>N/A</v>
      </c>
      <c r="G198" s="26">
        <v>24965.325916999998</v>
      </c>
      <c r="H198" s="7" t="str">
        <f t="shared" si="38"/>
        <v>N/A</v>
      </c>
      <c r="I198" s="8">
        <v>0.76910000000000001</v>
      </c>
      <c r="J198" s="8">
        <v>-2.2799999999999998</v>
      </c>
      <c r="K198" s="25" t="s">
        <v>734</v>
      </c>
      <c r="L198" s="85" t="str">
        <f t="shared" si="39"/>
        <v>Yes</v>
      </c>
    </row>
    <row r="199" spans="1:12" ht="25" x14ac:dyDescent="0.25">
      <c r="A199" s="116" t="s">
        <v>1469</v>
      </c>
      <c r="B199" s="21" t="s">
        <v>213</v>
      </c>
      <c r="C199" s="26">
        <v>14876.348452</v>
      </c>
      <c r="D199" s="7" t="str">
        <f t="shared" si="36"/>
        <v>N/A</v>
      </c>
      <c r="E199" s="26">
        <v>15252.989831000001</v>
      </c>
      <c r="F199" s="7" t="str">
        <f t="shared" si="37"/>
        <v>N/A</v>
      </c>
      <c r="G199" s="26">
        <v>6184.2464558000001</v>
      </c>
      <c r="H199" s="7" t="str">
        <f t="shared" si="38"/>
        <v>N/A</v>
      </c>
      <c r="I199" s="8">
        <v>2.532</v>
      </c>
      <c r="J199" s="8">
        <v>-59.5</v>
      </c>
      <c r="K199" s="25" t="s">
        <v>734</v>
      </c>
      <c r="L199" s="85" t="str">
        <f t="shared" si="39"/>
        <v>No</v>
      </c>
    </row>
    <row r="200" spans="1:12" ht="25" x14ac:dyDescent="0.25">
      <c r="A200" s="116" t="s">
        <v>1470</v>
      </c>
      <c r="B200" s="21" t="s">
        <v>213</v>
      </c>
      <c r="C200" s="26">
        <v>38102.421442999999</v>
      </c>
      <c r="D200" s="7" t="str">
        <f t="shared" si="36"/>
        <v>N/A</v>
      </c>
      <c r="E200" s="26">
        <v>37384.815086000002</v>
      </c>
      <c r="F200" s="7" t="str">
        <f t="shared" si="37"/>
        <v>N/A</v>
      </c>
      <c r="G200" s="26">
        <v>21144.016227</v>
      </c>
      <c r="H200" s="7" t="str">
        <f t="shared" si="38"/>
        <v>N/A</v>
      </c>
      <c r="I200" s="8">
        <v>-1.88</v>
      </c>
      <c r="J200" s="8">
        <v>-43.4</v>
      </c>
      <c r="K200" s="25" t="s">
        <v>734</v>
      </c>
      <c r="L200" s="85" t="str">
        <f t="shared" si="39"/>
        <v>No</v>
      </c>
    </row>
    <row r="201" spans="1:12" ht="25" x14ac:dyDescent="0.25">
      <c r="A201" s="116" t="s">
        <v>1471</v>
      </c>
      <c r="B201" s="21" t="s">
        <v>213</v>
      </c>
      <c r="C201" s="5">
        <v>20.195237207000002</v>
      </c>
      <c r="D201" s="7" t="str">
        <f t="shared" si="36"/>
        <v>N/A</v>
      </c>
      <c r="E201" s="5">
        <v>21.295489087</v>
      </c>
      <c r="F201" s="7" t="str">
        <f t="shared" si="37"/>
        <v>N/A</v>
      </c>
      <c r="G201" s="5">
        <v>22.090388972</v>
      </c>
      <c r="H201" s="7" t="str">
        <f t="shared" si="38"/>
        <v>N/A</v>
      </c>
      <c r="I201" s="8">
        <v>5.4480000000000004</v>
      </c>
      <c r="J201" s="8">
        <v>3.7330000000000001</v>
      </c>
      <c r="K201" s="25" t="s">
        <v>734</v>
      </c>
      <c r="L201" s="85" t="str">
        <f t="shared" si="39"/>
        <v>Yes</v>
      </c>
    </row>
    <row r="202" spans="1:12" ht="25" x14ac:dyDescent="0.25">
      <c r="A202" s="116" t="s">
        <v>1472</v>
      </c>
      <c r="B202" s="21" t="s">
        <v>213</v>
      </c>
      <c r="C202" s="5">
        <v>21.498543418000001</v>
      </c>
      <c r="D202" s="7" t="str">
        <f t="shared" si="36"/>
        <v>N/A</v>
      </c>
      <c r="E202" s="5">
        <v>22.532995234000001</v>
      </c>
      <c r="F202" s="7" t="str">
        <f t="shared" si="37"/>
        <v>N/A</v>
      </c>
      <c r="G202" s="5">
        <v>17.560321716000001</v>
      </c>
      <c r="H202" s="7" t="str">
        <f t="shared" si="38"/>
        <v>N/A</v>
      </c>
      <c r="I202" s="8">
        <v>4.8120000000000003</v>
      </c>
      <c r="J202" s="8">
        <v>-22.1</v>
      </c>
      <c r="K202" s="25" t="s">
        <v>734</v>
      </c>
      <c r="L202" s="85" t="str">
        <f t="shared" si="39"/>
        <v>Yes</v>
      </c>
    </row>
    <row r="203" spans="1:12" ht="25" x14ac:dyDescent="0.25">
      <c r="A203" s="144" t="s">
        <v>1473</v>
      </c>
      <c r="B203" s="93" t="s">
        <v>213</v>
      </c>
      <c r="C203" s="94">
        <v>18.997618006</v>
      </c>
      <c r="D203" s="124" t="str">
        <f t="shared" si="36"/>
        <v>N/A</v>
      </c>
      <c r="E203" s="94">
        <v>20.243240685</v>
      </c>
      <c r="F203" s="124" t="str">
        <f t="shared" si="37"/>
        <v>N/A</v>
      </c>
      <c r="G203" s="94">
        <v>28.284566839</v>
      </c>
      <c r="H203" s="124" t="str">
        <f t="shared" si="38"/>
        <v>N/A</v>
      </c>
      <c r="I203" s="125">
        <v>6.5570000000000004</v>
      </c>
      <c r="J203" s="125">
        <v>39.72</v>
      </c>
      <c r="K203" s="138" t="s">
        <v>734</v>
      </c>
      <c r="L203" s="96" t="str">
        <f t="shared" si="39"/>
        <v>No</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262327</v>
      </c>
      <c r="D6" s="7" t="str">
        <f>IF($B6="N/A","N/A",IF(C6&gt;10,"No",IF(C6&lt;-10,"No","Yes")))</f>
        <v>N/A</v>
      </c>
      <c r="E6" s="22">
        <v>288647</v>
      </c>
      <c r="F6" s="7" t="str">
        <f>IF($B6="N/A","N/A",IF(E6&gt;10,"No",IF(E6&lt;-10,"No","Yes")))</f>
        <v>N/A</v>
      </c>
      <c r="G6" s="22">
        <v>240959</v>
      </c>
      <c r="H6" s="7" t="str">
        <f>IF($B6="N/A","N/A",IF(G6&gt;10,"No",IF(G6&lt;-10,"No","Yes")))</f>
        <v>N/A</v>
      </c>
      <c r="I6" s="8">
        <v>10.029999999999999</v>
      </c>
      <c r="J6" s="8">
        <v>-16.5</v>
      </c>
      <c r="K6" s="25" t="s">
        <v>734</v>
      </c>
      <c r="L6" s="85" t="str">
        <f t="shared" ref="L6:L46" si="0">IF(J6="Div by 0", "N/A", IF(K6="N/A","N/A", IF(J6&gt;VALUE(MID(K6,1,2)), "No", IF(J6&lt;-1*VALUE(MID(K6,1,2)), "No", "Yes"))))</f>
        <v>Yes</v>
      </c>
    </row>
    <row r="7" spans="1:12" x14ac:dyDescent="0.25">
      <c r="A7" s="142" t="s">
        <v>10</v>
      </c>
      <c r="B7" s="21" t="s">
        <v>213</v>
      </c>
      <c r="C7" s="22">
        <v>211781</v>
      </c>
      <c r="D7" s="7" t="str">
        <f>IF($B7="N/A","N/A",IF(C7&gt;10,"No",IF(C7&lt;-10,"No","Yes")))</f>
        <v>N/A</v>
      </c>
      <c r="E7" s="22">
        <v>218462</v>
      </c>
      <c r="F7" s="7" t="str">
        <f>IF($B7="N/A","N/A",IF(E7&gt;10,"No",IF(E7&lt;-10,"No","Yes")))</f>
        <v>N/A</v>
      </c>
      <c r="G7" s="22">
        <v>179509</v>
      </c>
      <c r="H7" s="7" t="str">
        <f>IF($B7="N/A","N/A",IF(G7&gt;10,"No",IF(G7&lt;-10,"No","Yes")))</f>
        <v>N/A</v>
      </c>
      <c r="I7" s="8">
        <v>3.1549999999999998</v>
      </c>
      <c r="J7" s="8">
        <v>-17.8</v>
      </c>
      <c r="K7" s="25" t="s">
        <v>734</v>
      </c>
      <c r="L7" s="85" t="str">
        <f t="shared" si="0"/>
        <v>Yes</v>
      </c>
    </row>
    <row r="8" spans="1:12" x14ac:dyDescent="0.25">
      <c r="A8" s="142" t="s">
        <v>91</v>
      </c>
      <c r="B8" s="5" t="s">
        <v>297</v>
      </c>
      <c r="C8" s="4">
        <v>80.731682212999999</v>
      </c>
      <c r="D8" s="7" t="str">
        <f>IF($B8="N/A","N/A",IF(C8&gt;90,"No",IF(C8&lt;65,"No","Yes")))</f>
        <v>Yes</v>
      </c>
      <c r="E8" s="4">
        <v>75.684833030999997</v>
      </c>
      <c r="F8" s="7" t="str">
        <f>IF($B8="N/A","N/A",IF(E8&gt;90,"No",IF(E8&lt;65,"No","Yes")))</f>
        <v>Yes</v>
      </c>
      <c r="G8" s="4">
        <v>74.497736129000003</v>
      </c>
      <c r="H8" s="7" t="str">
        <f>IF($B8="N/A","N/A",IF(G8&gt;90,"No",IF(G8&lt;65,"No","Yes")))</f>
        <v>Yes</v>
      </c>
      <c r="I8" s="8">
        <v>-6.25</v>
      </c>
      <c r="J8" s="8">
        <v>-1.57</v>
      </c>
      <c r="K8" s="25" t="s">
        <v>734</v>
      </c>
      <c r="L8" s="85" t="str">
        <f t="shared" si="0"/>
        <v>Yes</v>
      </c>
    </row>
    <row r="9" spans="1:12" x14ac:dyDescent="0.25">
      <c r="A9" s="142" t="s">
        <v>92</v>
      </c>
      <c r="B9" s="5" t="s">
        <v>298</v>
      </c>
      <c r="C9" s="4">
        <v>92.740773415999996</v>
      </c>
      <c r="D9" s="7" t="str">
        <f>IF($B9="N/A","N/A",IF(C9&gt;100,"No",IF(C9&lt;90,"No","Yes")))</f>
        <v>Yes</v>
      </c>
      <c r="E9" s="4">
        <v>92.548008878999994</v>
      </c>
      <c r="F9" s="7" t="str">
        <f>IF($B9="N/A","N/A",IF(E9&gt;100,"No",IF(E9&lt;90,"No","Yes")))</f>
        <v>Yes</v>
      </c>
      <c r="G9" s="4">
        <v>90.591096147000002</v>
      </c>
      <c r="H9" s="7" t="str">
        <f>IF($B9="N/A","N/A",IF(G9&gt;100,"No",IF(G9&lt;90,"No","Yes")))</f>
        <v>Yes</v>
      </c>
      <c r="I9" s="8">
        <v>-0.20799999999999999</v>
      </c>
      <c r="J9" s="8">
        <v>-2.11</v>
      </c>
      <c r="K9" s="25" t="s">
        <v>734</v>
      </c>
      <c r="L9" s="85" t="str">
        <f t="shared" si="0"/>
        <v>Yes</v>
      </c>
    </row>
    <row r="10" spans="1:12" x14ac:dyDescent="0.25">
      <c r="A10" s="142" t="s">
        <v>93</v>
      </c>
      <c r="B10" s="5" t="s">
        <v>299</v>
      </c>
      <c r="C10" s="4">
        <v>91.701712400000005</v>
      </c>
      <c r="D10" s="7" t="str">
        <f>IF($B10="N/A","N/A",IF(C10&gt;100,"No",IF(C10&lt;85,"No","Yes")))</f>
        <v>Yes</v>
      </c>
      <c r="E10" s="4">
        <v>88.975965422000002</v>
      </c>
      <c r="F10" s="7" t="str">
        <f>IF($B10="N/A","N/A",IF(E10&gt;100,"No",IF(E10&lt;85,"No","Yes")))</f>
        <v>Yes</v>
      </c>
      <c r="G10" s="4">
        <v>72.823618471000003</v>
      </c>
      <c r="H10" s="7" t="str">
        <f>IF($B10="N/A","N/A",IF(G10&gt;100,"No",IF(G10&lt;85,"No","Yes")))</f>
        <v>No</v>
      </c>
      <c r="I10" s="8">
        <v>-2.97</v>
      </c>
      <c r="J10" s="8">
        <v>-18.2</v>
      </c>
      <c r="K10" s="25" t="s">
        <v>734</v>
      </c>
      <c r="L10" s="85" t="str">
        <f t="shared" si="0"/>
        <v>Yes</v>
      </c>
    </row>
    <row r="11" spans="1:12" x14ac:dyDescent="0.25">
      <c r="A11" s="142" t="s">
        <v>94</v>
      </c>
      <c r="B11" s="5" t="s">
        <v>300</v>
      </c>
      <c r="C11" s="4">
        <v>63.213901036999999</v>
      </c>
      <c r="D11" s="7" t="str">
        <f>IF($B11="N/A","N/A",IF(C11&gt;100,"No",IF(C11&lt;80,"No","Yes")))</f>
        <v>No</v>
      </c>
      <c r="E11" s="4">
        <v>57.586919510000001</v>
      </c>
      <c r="F11" s="7" t="str">
        <f>IF($B11="N/A","N/A",IF(E11&gt;100,"No",IF(E11&lt;80,"No","Yes")))</f>
        <v>No</v>
      </c>
      <c r="G11" s="4">
        <v>23.324779013000001</v>
      </c>
      <c r="H11" s="7" t="str">
        <f>IF($B11="N/A","N/A",IF(G11&gt;100,"No",IF(G11&lt;80,"No","Yes")))</f>
        <v>No</v>
      </c>
      <c r="I11" s="8">
        <v>-8.9</v>
      </c>
      <c r="J11" s="8">
        <v>-59.5</v>
      </c>
      <c r="K11" s="25" t="s">
        <v>734</v>
      </c>
      <c r="L11" s="85" t="str">
        <f t="shared" si="0"/>
        <v>No</v>
      </c>
    </row>
    <row r="12" spans="1:12" x14ac:dyDescent="0.25">
      <c r="A12" s="142" t="s">
        <v>95</v>
      </c>
      <c r="B12" s="5" t="s">
        <v>300</v>
      </c>
      <c r="C12" s="4">
        <v>67.546504169000002</v>
      </c>
      <c r="D12" s="7" t="str">
        <f>IF($B12="N/A","N/A",IF(C12&gt;100,"No",IF(C12&lt;80,"No","Yes")))</f>
        <v>No</v>
      </c>
      <c r="E12" s="4">
        <v>57.625633301000001</v>
      </c>
      <c r="F12" s="7" t="str">
        <f>IF($B12="N/A","N/A",IF(E12&gt;100,"No",IF(E12&lt;80,"No","Yes")))</f>
        <v>No</v>
      </c>
      <c r="G12" s="4">
        <v>33.139794551000001</v>
      </c>
      <c r="H12" s="7" t="str">
        <f>IF($B12="N/A","N/A",IF(G12&gt;100,"No",IF(G12&lt;80,"No","Yes")))</f>
        <v>No</v>
      </c>
      <c r="I12" s="8">
        <v>-14.7</v>
      </c>
      <c r="J12" s="8">
        <v>-42.5</v>
      </c>
      <c r="K12" s="25" t="s">
        <v>734</v>
      </c>
      <c r="L12" s="85" t="str">
        <f t="shared" si="0"/>
        <v>No</v>
      </c>
    </row>
    <row r="13" spans="1:12" x14ac:dyDescent="0.25">
      <c r="A13" s="84" t="s">
        <v>96</v>
      </c>
      <c r="B13" s="21" t="s">
        <v>213</v>
      </c>
      <c r="C13" s="22">
        <v>193017.88</v>
      </c>
      <c r="D13" s="7" t="str">
        <f t="shared" ref="D13:D44" si="1">IF($B13="N/A","N/A",IF(C13&gt;10,"No",IF(C13&lt;-10,"No","Yes")))</f>
        <v>N/A</v>
      </c>
      <c r="E13" s="22">
        <v>222778.78</v>
      </c>
      <c r="F13" s="7" t="str">
        <f t="shared" ref="F13:F44" si="2">IF($B13="N/A","N/A",IF(E13&gt;10,"No",IF(E13&lt;-10,"No","Yes")))</f>
        <v>N/A</v>
      </c>
      <c r="G13" s="22">
        <v>172097.72</v>
      </c>
      <c r="H13" s="7" t="str">
        <f t="shared" ref="H13:H44" si="3">IF($B13="N/A","N/A",IF(G13&gt;10,"No",IF(G13&lt;-10,"No","Yes")))</f>
        <v>N/A</v>
      </c>
      <c r="I13" s="8">
        <v>15.42</v>
      </c>
      <c r="J13" s="8">
        <v>-22.7</v>
      </c>
      <c r="K13" s="25" t="s">
        <v>734</v>
      </c>
      <c r="L13" s="85" t="str">
        <f t="shared" si="0"/>
        <v>Yes</v>
      </c>
    </row>
    <row r="14" spans="1:12" x14ac:dyDescent="0.25">
      <c r="A14" s="84" t="s">
        <v>100</v>
      </c>
      <c r="B14" s="21" t="s">
        <v>213</v>
      </c>
      <c r="C14" s="22">
        <v>68010</v>
      </c>
      <c r="D14" s="7" t="str">
        <f t="shared" si="1"/>
        <v>N/A</v>
      </c>
      <c r="E14" s="22">
        <v>67123</v>
      </c>
      <c r="F14" s="7" t="str">
        <f t="shared" si="2"/>
        <v>N/A</v>
      </c>
      <c r="G14" s="22">
        <v>5346</v>
      </c>
      <c r="H14" s="7" t="str">
        <f t="shared" si="3"/>
        <v>N/A</v>
      </c>
      <c r="I14" s="8">
        <v>-1.3</v>
      </c>
      <c r="J14" s="8">
        <v>-92</v>
      </c>
      <c r="K14" s="25" t="s">
        <v>734</v>
      </c>
      <c r="L14" s="85" t="str">
        <f t="shared" si="0"/>
        <v>No</v>
      </c>
    </row>
    <row r="15" spans="1:12" x14ac:dyDescent="0.25">
      <c r="A15" s="84" t="s">
        <v>974</v>
      </c>
      <c r="B15" s="21" t="s">
        <v>213</v>
      </c>
      <c r="C15" s="22">
        <v>26408</v>
      </c>
      <c r="D15" s="7" t="str">
        <f t="shared" si="1"/>
        <v>N/A</v>
      </c>
      <c r="E15" s="22">
        <v>25487</v>
      </c>
      <c r="F15" s="7" t="str">
        <f t="shared" si="2"/>
        <v>N/A</v>
      </c>
      <c r="G15" s="22">
        <v>573</v>
      </c>
      <c r="H15" s="7" t="str">
        <f t="shared" si="3"/>
        <v>N/A</v>
      </c>
      <c r="I15" s="8">
        <v>-3.49</v>
      </c>
      <c r="J15" s="8">
        <v>-97.8</v>
      </c>
      <c r="K15" s="25" t="s">
        <v>734</v>
      </c>
      <c r="L15" s="85" t="str">
        <f t="shared" si="0"/>
        <v>No</v>
      </c>
    </row>
    <row r="16" spans="1:12" x14ac:dyDescent="0.25">
      <c r="A16" s="84" t="s">
        <v>975</v>
      </c>
      <c r="B16" s="21" t="s">
        <v>213</v>
      </c>
      <c r="C16" s="22">
        <v>3028</v>
      </c>
      <c r="D16" s="7" t="str">
        <f t="shared" si="1"/>
        <v>N/A</v>
      </c>
      <c r="E16" s="22">
        <v>2859</v>
      </c>
      <c r="F16" s="7" t="str">
        <f t="shared" si="2"/>
        <v>N/A</v>
      </c>
      <c r="G16" s="22">
        <v>170</v>
      </c>
      <c r="H16" s="7" t="str">
        <f t="shared" si="3"/>
        <v>N/A</v>
      </c>
      <c r="I16" s="8">
        <v>-5.58</v>
      </c>
      <c r="J16" s="8">
        <v>-94.1</v>
      </c>
      <c r="K16" s="25" t="s">
        <v>734</v>
      </c>
      <c r="L16" s="85" t="str">
        <f t="shared" si="0"/>
        <v>No</v>
      </c>
    </row>
    <row r="17" spans="1:12" x14ac:dyDescent="0.25">
      <c r="A17" s="84" t="s">
        <v>976</v>
      </c>
      <c r="B17" s="21" t="s">
        <v>213</v>
      </c>
      <c r="C17" s="22">
        <v>10674</v>
      </c>
      <c r="D17" s="7" t="str">
        <f t="shared" si="1"/>
        <v>N/A</v>
      </c>
      <c r="E17" s="22">
        <v>11673</v>
      </c>
      <c r="F17" s="7" t="str">
        <f t="shared" si="2"/>
        <v>N/A</v>
      </c>
      <c r="G17" s="22">
        <v>355</v>
      </c>
      <c r="H17" s="7" t="str">
        <f t="shared" si="3"/>
        <v>N/A</v>
      </c>
      <c r="I17" s="8">
        <v>9.359</v>
      </c>
      <c r="J17" s="8">
        <v>-97</v>
      </c>
      <c r="K17" s="25" t="s">
        <v>734</v>
      </c>
      <c r="L17" s="85" t="str">
        <f t="shared" si="0"/>
        <v>No</v>
      </c>
    </row>
    <row r="18" spans="1:12" x14ac:dyDescent="0.25">
      <c r="A18" s="84" t="s">
        <v>977</v>
      </c>
      <c r="B18" s="21" t="s">
        <v>213</v>
      </c>
      <c r="C18" s="22">
        <v>27900</v>
      </c>
      <c r="D18" s="7" t="str">
        <f t="shared" si="1"/>
        <v>N/A</v>
      </c>
      <c r="E18" s="22">
        <v>27104</v>
      </c>
      <c r="F18" s="7" t="str">
        <f t="shared" si="2"/>
        <v>N/A</v>
      </c>
      <c r="G18" s="22">
        <v>4248</v>
      </c>
      <c r="H18" s="7" t="str">
        <f t="shared" si="3"/>
        <v>N/A</v>
      </c>
      <c r="I18" s="8">
        <v>-2.85</v>
      </c>
      <c r="J18" s="8">
        <v>-84.3</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86078</v>
      </c>
      <c r="D20" s="7" t="str">
        <f t="shared" si="1"/>
        <v>N/A</v>
      </c>
      <c r="E20" s="22">
        <v>91618</v>
      </c>
      <c r="F20" s="7" t="str">
        <f t="shared" si="2"/>
        <v>N/A</v>
      </c>
      <c r="G20" s="22">
        <v>2642</v>
      </c>
      <c r="H20" s="7" t="str">
        <f t="shared" si="3"/>
        <v>N/A</v>
      </c>
      <c r="I20" s="8">
        <v>6.4359999999999999</v>
      </c>
      <c r="J20" s="8">
        <v>-97.1</v>
      </c>
      <c r="K20" s="25" t="s">
        <v>734</v>
      </c>
      <c r="L20" s="85" t="str">
        <f t="shared" si="0"/>
        <v>No</v>
      </c>
    </row>
    <row r="21" spans="1:12" x14ac:dyDescent="0.25">
      <c r="A21" s="84" t="s">
        <v>979</v>
      </c>
      <c r="B21" s="21" t="s">
        <v>213</v>
      </c>
      <c r="C21" s="22">
        <v>47977</v>
      </c>
      <c r="D21" s="7" t="str">
        <f t="shared" si="1"/>
        <v>N/A</v>
      </c>
      <c r="E21" s="22">
        <v>53252</v>
      </c>
      <c r="F21" s="7" t="str">
        <f t="shared" si="2"/>
        <v>N/A</v>
      </c>
      <c r="G21" s="22">
        <v>869</v>
      </c>
      <c r="H21" s="7" t="str">
        <f t="shared" si="3"/>
        <v>N/A</v>
      </c>
      <c r="I21" s="8">
        <v>10.99</v>
      </c>
      <c r="J21" s="8">
        <v>-98.4</v>
      </c>
      <c r="K21" s="25" t="s">
        <v>734</v>
      </c>
      <c r="L21" s="85" t="str">
        <f t="shared" si="0"/>
        <v>No</v>
      </c>
    </row>
    <row r="22" spans="1:12" x14ac:dyDescent="0.25">
      <c r="A22" s="84" t="s">
        <v>980</v>
      </c>
      <c r="B22" s="21" t="s">
        <v>213</v>
      </c>
      <c r="C22" s="22">
        <v>6627</v>
      </c>
      <c r="D22" s="7" t="str">
        <f t="shared" si="1"/>
        <v>N/A</v>
      </c>
      <c r="E22" s="22">
        <v>5443</v>
      </c>
      <c r="F22" s="7" t="str">
        <f t="shared" si="2"/>
        <v>N/A</v>
      </c>
      <c r="G22" s="22">
        <v>397</v>
      </c>
      <c r="H22" s="7" t="str">
        <f t="shared" si="3"/>
        <v>N/A</v>
      </c>
      <c r="I22" s="8">
        <v>-17.899999999999999</v>
      </c>
      <c r="J22" s="8">
        <v>-92.7</v>
      </c>
      <c r="K22" s="25" t="s">
        <v>734</v>
      </c>
      <c r="L22" s="85" t="str">
        <f t="shared" si="0"/>
        <v>No</v>
      </c>
    </row>
    <row r="23" spans="1:12" x14ac:dyDescent="0.25">
      <c r="A23" s="84" t="s">
        <v>981</v>
      </c>
      <c r="B23" s="21" t="s">
        <v>213</v>
      </c>
      <c r="C23" s="22">
        <v>15787</v>
      </c>
      <c r="D23" s="7" t="str">
        <f>IF($B23="N/A","N/A",IF(C23&gt;10,"No",IF(C23&lt;-10,"No","Yes")))</f>
        <v>N/A</v>
      </c>
      <c r="E23" s="22">
        <v>16681</v>
      </c>
      <c r="F23" s="7" t="str">
        <f t="shared" si="2"/>
        <v>N/A</v>
      </c>
      <c r="G23" s="22">
        <v>521</v>
      </c>
      <c r="H23" s="7" t="str">
        <f t="shared" si="3"/>
        <v>N/A</v>
      </c>
      <c r="I23" s="8">
        <v>5.6630000000000003</v>
      </c>
      <c r="J23" s="8">
        <v>-96.9</v>
      </c>
      <c r="K23" s="25" t="s">
        <v>734</v>
      </c>
      <c r="L23" s="85" t="str">
        <f t="shared" si="0"/>
        <v>No</v>
      </c>
    </row>
    <row r="24" spans="1:12" x14ac:dyDescent="0.25">
      <c r="A24" s="84" t="s">
        <v>982</v>
      </c>
      <c r="B24" s="21" t="s">
        <v>213</v>
      </c>
      <c r="C24" s="22">
        <v>15687</v>
      </c>
      <c r="D24" s="7" t="str">
        <f t="shared" si="1"/>
        <v>N/A</v>
      </c>
      <c r="E24" s="22">
        <v>16242</v>
      </c>
      <c r="F24" s="7" t="str">
        <f t="shared" si="2"/>
        <v>N/A</v>
      </c>
      <c r="G24" s="22">
        <v>855</v>
      </c>
      <c r="H24" s="7" t="str">
        <f t="shared" si="3"/>
        <v>N/A</v>
      </c>
      <c r="I24" s="8">
        <v>3.5379999999999998</v>
      </c>
      <c r="J24" s="8">
        <v>-94.7</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77059</v>
      </c>
      <c r="D26" s="7" t="str">
        <f t="shared" si="1"/>
        <v>N/A</v>
      </c>
      <c r="E26" s="22">
        <v>93391</v>
      </c>
      <c r="F26" s="7" t="str">
        <f t="shared" si="2"/>
        <v>N/A</v>
      </c>
      <c r="G26" s="22">
        <v>3507</v>
      </c>
      <c r="H26" s="7" t="str">
        <f t="shared" si="3"/>
        <v>N/A</v>
      </c>
      <c r="I26" s="8">
        <v>21.19</v>
      </c>
      <c r="J26" s="8">
        <v>-96.2</v>
      </c>
      <c r="K26" s="25" t="s">
        <v>734</v>
      </c>
      <c r="L26" s="85" t="str">
        <f t="shared" si="0"/>
        <v>No</v>
      </c>
    </row>
    <row r="27" spans="1:12" x14ac:dyDescent="0.25">
      <c r="A27" s="84" t="s">
        <v>984</v>
      </c>
      <c r="B27" s="21" t="s">
        <v>213</v>
      </c>
      <c r="C27" s="22">
        <v>0</v>
      </c>
      <c r="D27" s="7" t="str">
        <f t="shared" si="1"/>
        <v>N/A</v>
      </c>
      <c r="E27" s="22">
        <v>0</v>
      </c>
      <c r="F27" s="7" t="str">
        <f t="shared" si="2"/>
        <v>N/A</v>
      </c>
      <c r="G27" s="22">
        <v>0</v>
      </c>
      <c r="H27" s="7" t="str">
        <f t="shared" si="3"/>
        <v>N/A</v>
      </c>
      <c r="I27" s="8" t="s">
        <v>1747</v>
      </c>
      <c r="J27" s="8" t="s">
        <v>1747</v>
      </c>
      <c r="K27" s="25" t="s">
        <v>734</v>
      </c>
      <c r="L27" s="85" t="str">
        <f t="shared" si="0"/>
        <v>N/A</v>
      </c>
    </row>
    <row r="28" spans="1:12" x14ac:dyDescent="0.25">
      <c r="A28" s="84" t="s">
        <v>985</v>
      </c>
      <c r="B28" s="21" t="s">
        <v>213</v>
      </c>
      <c r="C28" s="22">
        <v>11</v>
      </c>
      <c r="D28" s="7" t="str">
        <f t="shared" si="1"/>
        <v>N/A</v>
      </c>
      <c r="E28" s="22">
        <v>11</v>
      </c>
      <c r="F28" s="7" t="str">
        <f t="shared" si="2"/>
        <v>N/A</v>
      </c>
      <c r="G28" s="22">
        <v>11</v>
      </c>
      <c r="H28" s="7" t="str">
        <f t="shared" si="3"/>
        <v>N/A</v>
      </c>
      <c r="I28" s="8">
        <v>66.67</v>
      </c>
      <c r="J28" s="8">
        <v>-90</v>
      </c>
      <c r="K28" s="25" t="s">
        <v>734</v>
      </c>
      <c r="L28" s="85" t="str">
        <f t="shared" si="0"/>
        <v>No</v>
      </c>
    </row>
    <row r="29" spans="1:12" x14ac:dyDescent="0.25">
      <c r="A29" s="84" t="s">
        <v>986</v>
      </c>
      <c r="B29" s="21" t="s">
        <v>213</v>
      </c>
      <c r="C29" s="22">
        <v>117</v>
      </c>
      <c r="D29" s="7" t="str">
        <f t="shared" si="1"/>
        <v>N/A</v>
      </c>
      <c r="E29" s="22">
        <v>117</v>
      </c>
      <c r="F29" s="7" t="str">
        <f t="shared" si="2"/>
        <v>N/A</v>
      </c>
      <c r="G29" s="22">
        <v>22</v>
      </c>
      <c r="H29" s="7" t="str">
        <f t="shared" si="3"/>
        <v>N/A</v>
      </c>
      <c r="I29" s="8">
        <v>0</v>
      </c>
      <c r="J29" s="8">
        <v>-81.2</v>
      </c>
      <c r="K29" s="25" t="s">
        <v>734</v>
      </c>
      <c r="L29" s="85" t="str">
        <f t="shared" si="0"/>
        <v>No</v>
      </c>
    </row>
    <row r="30" spans="1:12" x14ac:dyDescent="0.25">
      <c r="A30" s="84" t="s">
        <v>987</v>
      </c>
      <c r="B30" s="21" t="s">
        <v>213</v>
      </c>
      <c r="C30" s="22">
        <v>59105</v>
      </c>
      <c r="D30" s="7" t="str">
        <f t="shared" si="1"/>
        <v>N/A</v>
      </c>
      <c r="E30" s="22">
        <v>79505</v>
      </c>
      <c r="F30" s="7" t="str">
        <f t="shared" si="2"/>
        <v>N/A</v>
      </c>
      <c r="G30" s="22">
        <v>3053</v>
      </c>
      <c r="H30" s="7" t="str">
        <f t="shared" si="3"/>
        <v>N/A</v>
      </c>
      <c r="I30" s="8">
        <v>34.51</v>
      </c>
      <c r="J30" s="8">
        <v>-96.2</v>
      </c>
      <c r="K30" s="25" t="s">
        <v>734</v>
      </c>
      <c r="L30" s="85" t="str">
        <f t="shared" si="0"/>
        <v>No</v>
      </c>
    </row>
    <row r="31" spans="1:12" x14ac:dyDescent="0.25">
      <c r="A31" s="84" t="s">
        <v>988</v>
      </c>
      <c r="B31" s="21" t="s">
        <v>213</v>
      </c>
      <c r="C31" s="22">
        <v>5318</v>
      </c>
      <c r="D31" s="7" t="str">
        <f t="shared" si="1"/>
        <v>N/A</v>
      </c>
      <c r="E31" s="22">
        <v>5566</v>
      </c>
      <c r="F31" s="7" t="str">
        <f t="shared" si="2"/>
        <v>N/A</v>
      </c>
      <c r="G31" s="22">
        <v>257</v>
      </c>
      <c r="H31" s="7" t="str">
        <f t="shared" si="3"/>
        <v>N/A</v>
      </c>
      <c r="I31" s="8">
        <v>4.6630000000000003</v>
      </c>
      <c r="J31" s="8">
        <v>-95.4</v>
      </c>
      <c r="K31" s="25" t="s">
        <v>734</v>
      </c>
      <c r="L31" s="85" t="str">
        <f t="shared" si="0"/>
        <v>No</v>
      </c>
    </row>
    <row r="32" spans="1:12" x14ac:dyDescent="0.25">
      <c r="A32" s="84" t="s">
        <v>989</v>
      </c>
      <c r="B32" s="21" t="s">
        <v>213</v>
      </c>
      <c r="C32" s="22">
        <v>12513</v>
      </c>
      <c r="D32" s="7" t="str">
        <f t="shared" si="1"/>
        <v>N/A</v>
      </c>
      <c r="E32" s="22">
        <v>8193</v>
      </c>
      <c r="F32" s="7" t="str">
        <f t="shared" si="2"/>
        <v>N/A</v>
      </c>
      <c r="G32" s="22">
        <v>174</v>
      </c>
      <c r="H32" s="7" t="str">
        <f t="shared" si="3"/>
        <v>N/A</v>
      </c>
      <c r="I32" s="8">
        <v>-34.5</v>
      </c>
      <c r="J32" s="8">
        <v>-97.9</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31180</v>
      </c>
      <c r="D34" s="7" t="str">
        <f t="shared" si="1"/>
        <v>N/A</v>
      </c>
      <c r="E34" s="22">
        <v>36515</v>
      </c>
      <c r="F34" s="7" t="str">
        <f t="shared" si="2"/>
        <v>N/A</v>
      </c>
      <c r="G34" s="22">
        <v>2239</v>
      </c>
      <c r="H34" s="7" t="str">
        <f t="shared" si="3"/>
        <v>N/A</v>
      </c>
      <c r="I34" s="8">
        <v>17.11</v>
      </c>
      <c r="J34" s="8">
        <v>-93.9</v>
      </c>
      <c r="K34" s="25" t="s">
        <v>734</v>
      </c>
      <c r="L34" s="85" t="str">
        <f t="shared" si="0"/>
        <v>No</v>
      </c>
    </row>
    <row r="35" spans="1:12" x14ac:dyDescent="0.25">
      <c r="A35" s="84" t="s">
        <v>991</v>
      </c>
      <c r="B35" s="21" t="s">
        <v>213</v>
      </c>
      <c r="C35" s="22">
        <v>0</v>
      </c>
      <c r="D35" s="7" t="str">
        <f t="shared" si="1"/>
        <v>N/A</v>
      </c>
      <c r="E35" s="22">
        <v>0</v>
      </c>
      <c r="F35" s="7" t="str">
        <f t="shared" si="2"/>
        <v>N/A</v>
      </c>
      <c r="G35" s="22">
        <v>0</v>
      </c>
      <c r="H35" s="7" t="str">
        <f t="shared" si="3"/>
        <v>N/A</v>
      </c>
      <c r="I35" s="8" t="s">
        <v>1747</v>
      </c>
      <c r="J35" s="8" t="s">
        <v>1747</v>
      </c>
      <c r="K35" s="25" t="s">
        <v>734</v>
      </c>
      <c r="L35" s="85" t="str">
        <f t="shared" si="0"/>
        <v>N/A</v>
      </c>
    </row>
    <row r="36" spans="1:12" x14ac:dyDescent="0.25">
      <c r="A36" s="84" t="s">
        <v>992</v>
      </c>
      <c r="B36" s="21" t="s">
        <v>213</v>
      </c>
      <c r="C36" s="22">
        <v>1838</v>
      </c>
      <c r="D36" s="7" t="str">
        <f t="shared" si="1"/>
        <v>N/A</v>
      </c>
      <c r="E36" s="22">
        <v>2612</v>
      </c>
      <c r="F36" s="7" t="str">
        <f t="shared" si="2"/>
        <v>N/A</v>
      </c>
      <c r="G36" s="22">
        <v>182</v>
      </c>
      <c r="H36" s="7" t="str">
        <f t="shared" si="3"/>
        <v>N/A</v>
      </c>
      <c r="I36" s="8">
        <v>42.11</v>
      </c>
      <c r="J36" s="8">
        <v>-93</v>
      </c>
      <c r="K36" s="25" t="s">
        <v>734</v>
      </c>
      <c r="L36" s="85" t="str">
        <f t="shared" si="0"/>
        <v>No</v>
      </c>
    </row>
    <row r="37" spans="1:12" x14ac:dyDescent="0.25">
      <c r="A37" s="84" t="s">
        <v>993</v>
      </c>
      <c r="B37" s="21" t="s">
        <v>213</v>
      </c>
      <c r="C37" s="22">
        <v>33</v>
      </c>
      <c r="D37" s="7" t="str">
        <f t="shared" si="1"/>
        <v>N/A</v>
      </c>
      <c r="E37" s="22">
        <v>39</v>
      </c>
      <c r="F37" s="7" t="str">
        <f t="shared" si="2"/>
        <v>N/A</v>
      </c>
      <c r="G37" s="22">
        <v>11</v>
      </c>
      <c r="H37" s="7" t="str">
        <f t="shared" si="3"/>
        <v>N/A</v>
      </c>
      <c r="I37" s="8">
        <v>18.18</v>
      </c>
      <c r="J37" s="8">
        <v>-92.3</v>
      </c>
      <c r="K37" s="25" t="s">
        <v>734</v>
      </c>
      <c r="L37" s="85" t="str">
        <f t="shared" si="0"/>
        <v>No</v>
      </c>
    </row>
    <row r="38" spans="1:12" x14ac:dyDescent="0.25">
      <c r="A38" s="84" t="s">
        <v>994</v>
      </c>
      <c r="B38" s="21" t="s">
        <v>213</v>
      </c>
      <c r="C38" s="22">
        <v>12935</v>
      </c>
      <c r="D38" s="7" t="str">
        <f t="shared" si="1"/>
        <v>N/A</v>
      </c>
      <c r="E38" s="22">
        <v>13836</v>
      </c>
      <c r="F38" s="7" t="str">
        <f t="shared" si="2"/>
        <v>N/A</v>
      </c>
      <c r="G38" s="22">
        <v>838</v>
      </c>
      <c r="H38" s="7" t="str">
        <f t="shared" si="3"/>
        <v>N/A</v>
      </c>
      <c r="I38" s="8">
        <v>6.9660000000000002</v>
      </c>
      <c r="J38" s="8">
        <v>-93.9</v>
      </c>
      <c r="K38" s="25" t="s">
        <v>734</v>
      </c>
      <c r="L38" s="85" t="str">
        <f t="shared" si="0"/>
        <v>No</v>
      </c>
    </row>
    <row r="39" spans="1:12" x14ac:dyDescent="0.25">
      <c r="A39" s="84" t="s">
        <v>995</v>
      </c>
      <c r="B39" s="21" t="s">
        <v>213</v>
      </c>
      <c r="C39" s="22">
        <v>16374</v>
      </c>
      <c r="D39" s="7" t="str">
        <f t="shared" si="1"/>
        <v>N/A</v>
      </c>
      <c r="E39" s="22">
        <v>20028</v>
      </c>
      <c r="F39" s="7" t="str">
        <f t="shared" si="2"/>
        <v>N/A</v>
      </c>
      <c r="G39" s="22">
        <v>1216</v>
      </c>
      <c r="H39" s="7" t="str">
        <f t="shared" si="3"/>
        <v>N/A</v>
      </c>
      <c r="I39" s="8">
        <v>22.32</v>
      </c>
      <c r="J39" s="8">
        <v>-93.9</v>
      </c>
      <c r="K39" s="25" t="s">
        <v>734</v>
      </c>
      <c r="L39" s="85" t="str">
        <f t="shared" si="0"/>
        <v>No</v>
      </c>
    </row>
    <row r="40" spans="1:12" x14ac:dyDescent="0.25">
      <c r="A40" s="84" t="s">
        <v>996</v>
      </c>
      <c r="B40" s="21" t="s">
        <v>213</v>
      </c>
      <c r="C40" s="22">
        <v>0</v>
      </c>
      <c r="D40" s="7" t="str">
        <f t="shared" si="1"/>
        <v>N/A</v>
      </c>
      <c r="E40" s="22">
        <v>0</v>
      </c>
      <c r="F40" s="7" t="str">
        <f t="shared" si="2"/>
        <v>N/A</v>
      </c>
      <c r="G40" s="22">
        <v>0</v>
      </c>
      <c r="H40" s="7" t="str">
        <f t="shared" si="3"/>
        <v>N/A</v>
      </c>
      <c r="I40" s="8" t="s">
        <v>1747</v>
      </c>
      <c r="J40" s="8" t="s">
        <v>1747</v>
      </c>
      <c r="K40" s="25" t="s">
        <v>734</v>
      </c>
      <c r="L40" s="85" t="str">
        <f t="shared" si="0"/>
        <v>N/A</v>
      </c>
    </row>
    <row r="41" spans="1:12" x14ac:dyDescent="0.25">
      <c r="A41" s="142" t="s">
        <v>84</v>
      </c>
      <c r="B41" s="21" t="s">
        <v>213</v>
      </c>
      <c r="C41" s="26">
        <v>2987570733</v>
      </c>
      <c r="D41" s="7" t="str">
        <f t="shared" si="1"/>
        <v>N/A</v>
      </c>
      <c r="E41" s="26">
        <v>3037248809</v>
      </c>
      <c r="F41" s="7" t="str">
        <f t="shared" si="2"/>
        <v>N/A</v>
      </c>
      <c r="G41" s="26">
        <v>2126850764</v>
      </c>
      <c r="H41" s="7" t="str">
        <f t="shared" si="3"/>
        <v>N/A</v>
      </c>
      <c r="I41" s="8">
        <v>1.663</v>
      </c>
      <c r="J41" s="8">
        <v>-30</v>
      </c>
      <c r="K41" s="25" t="s">
        <v>734</v>
      </c>
      <c r="L41" s="85" t="str">
        <f t="shared" si="0"/>
        <v>Yes</v>
      </c>
    </row>
    <row r="42" spans="1:12" x14ac:dyDescent="0.25">
      <c r="A42" s="142" t="s">
        <v>1474</v>
      </c>
      <c r="B42" s="21" t="s">
        <v>213</v>
      </c>
      <c r="C42" s="26">
        <v>11388.727553999999</v>
      </c>
      <c r="D42" s="7" t="str">
        <f t="shared" si="1"/>
        <v>N/A</v>
      </c>
      <c r="E42" s="26">
        <v>10522.364025999999</v>
      </c>
      <c r="F42" s="7" t="str">
        <f t="shared" si="2"/>
        <v>N/A</v>
      </c>
      <c r="G42" s="26">
        <v>8826.6085268000006</v>
      </c>
      <c r="H42" s="7" t="str">
        <f t="shared" si="3"/>
        <v>N/A</v>
      </c>
      <c r="I42" s="8">
        <v>-7.61</v>
      </c>
      <c r="J42" s="8">
        <v>-16.100000000000001</v>
      </c>
      <c r="K42" s="25" t="s">
        <v>734</v>
      </c>
      <c r="L42" s="85" t="str">
        <f t="shared" si="0"/>
        <v>Yes</v>
      </c>
    </row>
    <row r="43" spans="1:12" x14ac:dyDescent="0.25">
      <c r="A43" s="142" t="s">
        <v>1475</v>
      </c>
      <c r="B43" s="21" t="s">
        <v>213</v>
      </c>
      <c r="C43" s="26">
        <v>14106.887459</v>
      </c>
      <c r="D43" s="7" t="str">
        <f t="shared" si="1"/>
        <v>N/A</v>
      </c>
      <c r="E43" s="26">
        <v>13902.870106</v>
      </c>
      <c r="F43" s="7" t="str">
        <f t="shared" si="2"/>
        <v>N/A</v>
      </c>
      <c r="G43" s="26">
        <v>11848.156716</v>
      </c>
      <c r="H43" s="7" t="str">
        <f t="shared" si="3"/>
        <v>N/A</v>
      </c>
      <c r="I43" s="8">
        <v>-1.45</v>
      </c>
      <c r="J43" s="8">
        <v>-14.8</v>
      </c>
      <c r="K43" s="25" t="s">
        <v>734</v>
      </c>
      <c r="L43" s="85" t="str">
        <f t="shared" si="0"/>
        <v>Yes</v>
      </c>
    </row>
    <row r="44" spans="1:12" x14ac:dyDescent="0.25">
      <c r="A44" s="116" t="s">
        <v>107</v>
      </c>
      <c r="B44" s="21" t="s">
        <v>213</v>
      </c>
      <c r="C44" s="26">
        <v>16923398</v>
      </c>
      <c r="D44" s="7" t="str">
        <f t="shared" si="1"/>
        <v>N/A</v>
      </c>
      <c r="E44" s="26">
        <v>159478186</v>
      </c>
      <c r="F44" s="7" t="str">
        <f t="shared" si="2"/>
        <v>N/A</v>
      </c>
      <c r="G44" s="26">
        <v>123833801</v>
      </c>
      <c r="H44" s="7" t="str">
        <f t="shared" si="3"/>
        <v>N/A</v>
      </c>
      <c r="I44" s="8">
        <v>842.4</v>
      </c>
      <c r="J44" s="8">
        <v>-22.4</v>
      </c>
      <c r="K44" s="25" t="s">
        <v>734</v>
      </c>
      <c r="L44" s="85" t="str">
        <f t="shared" si="0"/>
        <v>Yes</v>
      </c>
    </row>
    <row r="45" spans="1:12" x14ac:dyDescent="0.25">
      <c r="A45" s="142" t="s">
        <v>158</v>
      </c>
      <c r="B45" s="25" t="s">
        <v>217</v>
      </c>
      <c r="C45" s="1">
        <v>8234</v>
      </c>
      <c r="D45" s="7" t="str">
        <f>IF($B45="N/A","N/A",IF(C45&gt;0,"No",IF(C45&lt;0,"No","Yes")))</f>
        <v>No</v>
      </c>
      <c r="E45" s="1">
        <v>45706</v>
      </c>
      <c r="F45" s="7" t="str">
        <f>IF($B45="N/A","N/A",IF(E45&gt;0,"No",IF(E45&lt;0,"No","Yes")))</f>
        <v>No</v>
      </c>
      <c r="G45" s="1">
        <v>35220</v>
      </c>
      <c r="H45" s="7" t="str">
        <f>IF($B45="N/A","N/A",IF(G45&gt;0,"No",IF(G45&lt;0,"No","Yes")))</f>
        <v>No</v>
      </c>
      <c r="I45" s="8">
        <v>455.1</v>
      </c>
      <c r="J45" s="8">
        <v>-22.9</v>
      </c>
      <c r="K45" s="25" t="s">
        <v>734</v>
      </c>
      <c r="L45" s="85" t="str">
        <f t="shared" si="0"/>
        <v>Yes</v>
      </c>
    </row>
    <row r="46" spans="1:12" x14ac:dyDescent="0.25">
      <c r="A46" s="142" t="s">
        <v>156</v>
      </c>
      <c r="B46" s="21" t="s">
        <v>213</v>
      </c>
      <c r="C46" s="26">
        <v>16899224</v>
      </c>
      <c r="D46" s="7" t="str">
        <f t="shared" ref="D46:D47" si="4">IF($B46="N/A","N/A",IF(C46&gt;10,"No",IF(C46&lt;-10,"No","Yes")))</f>
        <v>N/A</v>
      </c>
      <c r="E46" s="26">
        <v>159476341</v>
      </c>
      <c r="F46" s="7" t="str">
        <f t="shared" ref="F46:F47" si="5">IF($B46="N/A","N/A",IF(E46&gt;10,"No",IF(E46&lt;-10,"No","Yes")))</f>
        <v>N/A</v>
      </c>
      <c r="G46" s="26">
        <v>123833296</v>
      </c>
      <c r="H46" s="7" t="str">
        <f t="shared" ref="H46:H47" si="6">IF($B46="N/A","N/A",IF(G46&gt;10,"No",IF(G46&lt;-10,"No","Yes")))</f>
        <v>N/A</v>
      </c>
      <c r="I46" s="8">
        <v>843.7</v>
      </c>
      <c r="J46" s="8">
        <v>-22.4</v>
      </c>
      <c r="K46" s="25" t="s">
        <v>734</v>
      </c>
      <c r="L46" s="85" t="str">
        <f t="shared" si="0"/>
        <v>Yes</v>
      </c>
    </row>
    <row r="47" spans="1:12" x14ac:dyDescent="0.25">
      <c r="A47" s="142" t="s">
        <v>1277</v>
      </c>
      <c r="B47" s="21" t="s">
        <v>213</v>
      </c>
      <c r="C47" s="26">
        <v>2052.3711440000002</v>
      </c>
      <c r="D47" s="7" t="str">
        <f t="shared" si="4"/>
        <v>N/A</v>
      </c>
      <c r="E47" s="26">
        <v>3489.1773727999998</v>
      </c>
      <c r="F47" s="7" t="str">
        <f t="shared" si="5"/>
        <v>N/A</v>
      </c>
      <c r="G47" s="26">
        <v>3515.9936400000001</v>
      </c>
      <c r="H47" s="7" t="str">
        <f t="shared" si="6"/>
        <v>N/A</v>
      </c>
      <c r="I47" s="8">
        <v>70.010000000000005</v>
      </c>
      <c r="J47" s="8">
        <v>0.76859999999999995</v>
      </c>
      <c r="K47" s="25" t="s">
        <v>734</v>
      </c>
      <c r="L47" s="85" t="str">
        <f>IF(J47="Div by 0", "N/A", IF(OR(J47="N/A",K47="N/A"),"N/A", IF(J47&gt;VALUE(MID(K47,1,2)), "No", IF(J47&lt;-1*VALUE(MID(K47,1,2)), "No", "Yes"))))</f>
        <v>Yes</v>
      </c>
    </row>
    <row r="48" spans="1:12" x14ac:dyDescent="0.25">
      <c r="A48" s="142" t="s">
        <v>1476</v>
      </c>
      <c r="B48" s="21" t="s">
        <v>213</v>
      </c>
      <c r="C48" s="26">
        <v>14672.076988999999</v>
      </c>
      <c r="D48" s="7" t="str">
        <f t="shared" ref="D48:D74" si="7">IF($B48="N/A","N/A",IF(C48&gt;10,"No",IF(C48&lt;-10,"No","Yes")))</f>
        <v>N/A</v>
      </c>
      <c r="E48" s="26">
        <v>15205.975581999999</v>
      </c>
      <c r="F48" s="7" t="str">
        <f t="shared" ref="F48:F74" si="8">IF($B48="N/A","N/A",IF(E48&gt;10,"No",IF(E48&lt;-10,"No","Yes")))</f>
        <v>N/A</v>
      </c>
      <c r="G48" s="26">
        <v>17561.581369</v>
      </c>
      <c r="H48" s="7" t="str">
        <f t="shared" ref="H48:H74" si="9">IF($B48="N/A","N/A",IF(G48&gt;10,"No",IF(G48&lt;-10,"No","Yes")))</f>
        <v>N/A</v>
      </c>
      <c r="I48" s="8">
        <v>3.6389999999999998</v>
      </c>
      <c r="J48" s="8">
        <v>15.49</v>
      </c>
      <c r="K48" s="25" t="s">
        <v>734</v>
      </c>
      <c r="L48" s="85" t="str">
        <f t="shared" ref="L48:L74" si="10">IF(J48="Div by 0", "N/A", IF(K48="N/A","N/A", IF(J48&gt;VALUE(MID(K48,1,2)), "No", IF(J48&lt;-1*VALUE(MID(K48,1,2)), "No", "Yes"))))</f>
        <v>Yes</v>
      </c>
    </row>
    <row r="49" spans="1:12" x14ac:dyDescent="0.25">
      <c r="A49" s="142" t="s">
        <v>1477</v>
      </c>
      <c r="B49" s="21" t="s">
        <v>213</v>
      </c>
      <c r="C49" s="26">
        <v>7199.2677218999997</v>
      </c>
      <c r="D49" s="7" t="str">
        <f t="shared" si="7"/>
        <v>N/A</v>
      </c>
      <c r="E49" s="26">
        <v>7718.3247537999996</v>
      </c>
      <c r="F49" s="7" t="str">
        <f t="shared" si="8"/>
        <v>N/A</v>
      </c>
      <c r="G49" s="26">
        <v>3070.2547992999998</v>
      </c>
      <c r="H49" s="7" t="str">
        <f t="shared" si="9"/>
        <v>N/A</v>
      </c>
      <c r="I49" s="8">
        <v>7.21</v>
      </c>
      <c r="J49" s="8">
        <v>-60.2</v>
      </c>
      <c r="K49" s="25" t="s">
        <v>734</v>
      </c>
      <c r="L49" s="85" t="str">
        <f t="shared" si="10"/>
        <v>No</v>
      </c>
    </row>
    <row r="50" spans="1:12" x14ac:dyDescent="0.25">
      <c r="A50" s="142" t="s">
        <v>1478</v>
      </c>
      <c r="B50" s="21" t="s">
        <v>213</v>
      </c>
      <c r="C50" s="26">
        <v>12437.294583999999</v>
      </c>
      <c r="D50" s="7" t="str">
        <f t="shared" si="7"/>
        <v>N/A</v>
      </c>
      <c r="E50" s="26">
        <v>13124.951730999999</v>
      </c>
      <c r="F50" s="7" t="str">
        <f t="shared" si="8"/>
        <v>N/A</v>
      </c>
      <c r="G50" s="26">
        <v>2917.2470588000001</v>
      </c>
      <c r="H50" s="7" t="str">
        <f t="shared" si="9"/>
        <v>N/A</v>
      </c>
      <c r="I50" s="8">
        <v>5.5289999999999999</v>
      </c>
      <c r="J50" s="8">
        <v>-77.8</v>
      </c>
      <c r="K50" s="25" t="s">
        <v>734</v>
      </c>
      <c r="L50" s="85" t="str">
        <f t="shared" si="10"/>
        <v>No</v>
      </c>
    </row>
    <row r="51" spans="1:12" x14ac:dyDescent="0.25">
      <c r="A51" s="142" t="s">
        <v>1479</v>
      </c>
      <c r="B51" s="21" t="s">
        <v>213</v>
      </c>
      <c r="C51" s="26">
        <v>2627.4049091000002</v>
      </c>
      <c r="D51" s="7" t="str">
        <f t="shared" si="7"/>
        <v>N/A</v>
      </c>
      <c r="E51" s="26">
        <v>4302.1946372000002</v>
      </c>
      <c r="F51" s="7" t="str">
        <f t="shared" si="8"/>
        <v>N/A</v>
      </c>
      <c r="G51" s="26">
        <v>3272.0901408</v>
      </c>
      <c r="H51" s="7" t="str">
        <f t="shared" si="9"/>
        <v>N/A</v>
      </c>
      <c r="I51" s="8">
        <v>63.74</v>
      </c>
      <c r="J51" s="8">
        <v>-23.9</v>
      </c>
      <c r="K51" s="25" t="s">
        <v>734</v>
      </c>
      <c r="L51" s="85" t="str">
        <f t="shared" si="10"/>
        <v>Yes</v>
      </c>
    </row>
    <row r="52" spans="1:12" x14ac:dyDescent="0.25">
      <c r="A52" s="142" t="s">
        <v>1480</v>
      </c>
      <c r="B52" s="21" t="s">
        <v>213</v>
      </c>
      <c r="C52" s="26">
        <v>26595.865448</v>
      </c>
      <c r="D52" s="7" t="str">
        <f t="shared" si="7"/>
        <v>N/A</v>
      </c>
      <c r="E52" s="26">
        <v>27162.411488999998</v>
      </c>
      <c r="F52" s="7" t="str">
        <f t="shared" si="8"/>
        <v>N/A</v>
      </c>
      <c r="G52" s="26">
        <v>21296.476930000001</v>
      </c>
      <c r="H52" s="7" t="str">
        <f t="shared" si="9"/>
        <v>N/A</v>
      </c>
      <c r="I52" s="8">
        <v>2.13</v>
      </c>
      <c r="J52" s="8">
        <v>-21.6</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19672.338425999998</v>
      </c>
      <c r="D54" s="7" t="str">
        <f t="shared" si="7"/>
        <v>N/A</v>
      </c>
      <c r="E54" s="26">
        <v>18786.841242999999</v>
      </c>
      <c r="F54" s="7" t="str">
        <f t="shared" si="8"/>
        <v>N/A</v>
      </c>
      <c r="G54" s="26">
        <v>8129.3648751000001</v>
      </c>
      <c r="H54" s="7" t="str">
        <f t="shared" si="9"/>
        <v>N/A</v>
      </c>
      <c r="I54" s="8">
        <v>-4.5</v>
      </c>
      <c r="J54" s="8">
        <v>-56.7</v>
      </c>
      <c r="K54" s="25" t="s">
        <v>734</v>
      </c>
      <c r="L54" s="85" t="str">
        <f t="shared" si="10"/>
        <v>No</v>
      </c>
    </row>
    <row r="55" spans="1:12" x14ac:dyDescent="0.25">
      <c r="A55" s="142" t="s">
        <v>1483</v>
      </c>
      <c r="B55" s="21" t="s">
        <v>213</v>
      </c>
      <c r="C55" s="26">
        <v>16594.267732</v>
      </c>
      <c r="D55" s="7" t="str">
        <f t="shared" si="7"/>
        <v>N/A</v>
      </c>
      <c r="E55" s="26">
        <v>15180.123845</v>
      </c>
      <c r="F55" s="7" t="str">
        <f t="shared" si="8"/>
        <v>N/A</v>
      </c>
      <c r="G55" s="26">
        <v>3836.0817031000001</v>
      </c>
      <c r="H55" s="7" t="str">
        <f t="shared" si="9"/>
        <v>N/A</v>
      </c>
      <c r="I55" s="8">
        <v>-8.52</v>
      </c>
      <c r="J55" s="8">
        <v>-74.7</v>
      </c>
      <c r="K55" s="25" t="s">
        <v>734</v>
      </c>
      <c r="L55" s="85" t="str">
        <f t="shared" si="10"/>
        <v>No</v>
      </c>
    </row>
    <row r="56" spans="1:12" x14ac:dyDescent="0.25">
      <c r="A56" s="142" t="s">
        <v>1484</v>
      </c>
      <c r="B56" s="21" t="s">
        <v>213</v>
      </c>
      <c r="C56" s="26">
        <v>19419.944469999999</v>
      </c>
      <c r="D56" s="7" t="str">
        <f t="shared" si="7"/>
        <v>N/A</v>
      </c>
      <c r="E56" s="26">
        <v>19557.893074</v>
      </c>
      <c r="F56" s="7" t="str">
        <f t="shared" si="8"/>
        <v>N/A</v>
      </c>
      <c r="G56" s="26">
        <v>3388.4735516000001</v>
      </c>
      <c r="H56" s="7" t="str">
        <f t="shared" si="9"/>
        <v>N/A</v>
      </c>
      <c r="I56" s="8">
        <v>0.71030000000000004</v>
      </c>
      <c r="J56" s="8">
        <v>-82.7</v>
      </c>
      <c r="K56" s="25" t="s">
        <v>734</v>
      </c>
      <c r="L56" s="85" t="str">
        <f t="shared" si="10"/>
        <v>No</v>
      </c>
    </row>
    <row r="57" spans="1:12" x14ac:dyDescent="0.25">
      <c r="A57" s="142" t="s">
        <v>1485</v>
      </c>
      <c r="B57" s="21" t="s">
        <v>213</v>
      </c>
      <c r="C57" s="26">
        <v>5587.9486919999999</v>
      </c>
      <c r="D57" s="7" t="str">
        <f t="shared" si="7"/>
        <v>N/A</v>
      </c>
      <c r="E57" s="26">
        <v>6673.4089683000002</v>
      </c>
      <c r="F57" s="7" t="str">
        <f t="shared" si="8"/>
        <v>N/A</v>
      </c>
      <c r="G57" s="26">
        <v>2457.5316699</v>
      </c>
      <c r="H57" s="7" t="str">
        <f t="shared" si="9"/>
        <v>N/A</v>
      </c>
      <c r="I57" s="8">
        <v>19.43</v>
      </c>
      <c r="J57" s="8">
        <v>-63.2</v>
      </c>
      <c r="K57" s="25" t="s">
        <v>734</v>
      </c>
      <c r="L57" s="85" t="str">
        <f t="shared" si="10"/>
        <v>No</v>
      </c>
    </row>
    <row r="58" spans="1:12" x14ac:dyDescent="0.25">
      <c r="A58" s="142" t="s">
        <v>1486</v>
      </c>
      <c r="B58" s="21" t="s">
        <v>213</v>
      </c>
      <c r="C58" s="26">
        <v>43367.083955000002</v>
      </c>
      <c r="D58" s="7" t="str">
        <f t="shared" si="7"/>
        <v>N/A</v>
      </c>
      <c r="E58" s="26">
        <v>42794.490765000002</v>
      </c>
      <c r="F58" s="7" t="str">
        <f t="shared" si="8"/>
        <v>N/A</v>
      </c>
      <c r="G58" s="26">
        <v>18150.443275000001</v>
      </c>
      <c r="H58" s="7" t="str">
        <f t="shared" si="9"/>
        <v>N/A</v>
      </c>
      <c r="I58" s="8">
        <v>-1.32</v>
      </c>
      <c r="J58" s="8">
        <v>-57.6</v>
      </c>
      <c r="K58" s="25" t="s">
        <v>734</v>
      </c>
      <c r="L58" s="85" t="str">
        <f t="shared" si="10"/>
        <v>No</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3316.9878144999998</v>
      </c>
      <c r="D60" s="7" t="str">
        <f t="shared" si="7"/>
        <v>N/A</v>
      </c>
      <c r="E60" s="26">
        <v>2695.4448179999999</v>
      </c>
      <c r="F60" s="7" t="str">
        <f t="shared" si="8"/>
        <v>N/A</v>
      </c>
      <c r="G60" s="26">
        <v>183.86541202999999</v>
      </c>
      <c r="H60" s="7" t="str">
        <f t="shared" si="9"/>
        <v>N/A</v>
      </c>
      <c r="I60" s="8">
        <v>-18.7</v>
      </c>
      <c r="J60" s="8">
        <v>-93.2</v>
      </c>
      <c r="K60" s="25" t="s">
        <v>734</v>
      </c>
      <c r="L60" s="85" t="str">
        <f t="shared" si="10"/>
        <v>No</v>
      </c>
    </row>
    <row r="61" spans="1:12" x14ac:dyDescent="0.25">
      <c r="A61" s="142" t="s">
        <v>1489</v>
      </c>
      <c r="B61" s="21" t="s">
        <v>213</v>
      </c>
      <c r="C61" s="26" t="s">
        <v>1747</v>
      </c>
      <c r="D61" s="7" t="str">
        <f t="shared" si="7"/>
        <v>N/A</v>
      </c>
      <c r="E61" s="26" t="s">
        <v>1747</v>
      </c>
      <c r="F61" s="7" t="str">
        <f t="shared" si="8"/>
        <v>N/A</v>
      </c>
      <c r="G61" s="26" t="s">
        <v>1747</v>
      </c>
      <c r="H61" s="7" t="str">
        <f t="shared" si="9"/>
        <v>N/A</v>
      </c>
      <c r="I61" s="8" t="s">
        <v>1747</v>
      </c>
      <c r="J61" s="8" t="s">
        <v>1747</v>
      </c>
      <c r="K61" s="25" t="s">
        <v>734</v>
      </c>
      <c r="L61" s="85" t="str">
        <f t="shared" si="10"/>
        <v>N/A</v>
      </c>
    </row>
    <row r="62" spans="1:12" x14ac:dyDescent="0.25">
      <c r="A62" s="142" t="s">
        <v>1490</v>
      </c>
      <c r="B62" s="21" t="s">
        <v>213</v>
      </c>
      <c r="C62" s="26">
        <v>1146.5</v>
      </c>
      <c r="D62" s="7" t="str">
        <f t="shared" si="7"/>
        <v>N/A</v>
      </c>
      <c r="E62" s="26">
        <v>54.5</v>
      </c>
      <c r="F62" s="7" t="str">
        <f t="shared" si="8"/>
        <v>N/A</v>
      </c>
      <c r="G62" s="26">
        <v>0</v>
      </c>
      <c r="H62" s="7" t="str">
        <f t="shared" si="9"/>
        <v>N/A</v>
      </c>
      <c r="I62" s="8">
        <v>-95.2</v>
      </c>
      <c r="J62" s="8">
        <v>-100</v>
      </c>
      <c r="K62" s="25" t="s">
        <v>734</v>
      </c>
      <c r="L62" s="85" t="str">
        <f t="shared" si="10"/>
        <v>No</v>
      </c>
    </row>
    <row r="63" spans="1:12" ht="25" x14ac:dyDescent="0.25">
      <c r="A63" s="142" t="s">
        <v>1491</v>
      </c>
      <c r="B63" s="21" t="s">
        <v>213</v>
      </c>
      <c r="C63" s="26">
        <v>3846.2222222</v>
      </c>
      <c r="D63" s="7" t="str">
        <f t="shared" si="7"/>
        <v>N/A</v>
      </c>
      <c r="E63" s="26">
        <v>5591.2649572999999</v>
      </c>
      <c r="F63" s="7" t="str">
        <f t="shared" si="8"/>
        <v>N/A</v>
      </c>
      <c r="G63" s="26">
        <v>631.45454544999996</v>
      </c>
      <c r="H63" s="7" t="str">
        <f t="shared" si="9"/>
        <v>N/A</v>
      </c>
      <c r="I63" s="8">
        <v>45.37</v>
      </c>
      <c r="J63" s="8">
        <v>-88.7</v>
      </c>
      <c r="K63" s="25" t="s">
        <v>734</v>
      </c>
      <c r="L63" s="85" t="str">
        <f t="shared" si="10"/>
        <v>No</v>
      </c>
    </row>
    <row r="64" spans="1:12" x14ac:dyDescent="0.25">
      <c r="A64" s="142" t="s">
        <v>1492</v>
      </c>
      <c r="B64" s="21" t="s">
        <v>213</v>
      </c>
      <c r="C64" s="26">
        <v>2053.0036375999998</v>
      </c>
      <c r="D64" s="7" t="str">
        <f t="shared" si="7"/>
        <v>N/A</v>
      </c>
      <c r="E64" s="26">
        <v>1769.4323124</v>
      </c>
      <c r="F64" s="7" t="str">
        <f t="shared" si="8"/>
        <v>N/A</v>
      </c>
      <c r="G64" s="26">
        <v>102.26891582</v>
      </c>
      <c r="H64" s="7" t="str">
        <f t="shared" si="9"/>
        <v>N/A</v>
      </c>
      <c r="I64" s="8">
        <v>-13.8</v>
      </c>
      <c r="J64" s="8">
        <v>-94.2</v>
      </c>
      <c r="K64" s="25" t="s">
        <v>734</v>
      </c>
      <c r="L64" s="85" t="str">
        <f t="shared" si="10"/>
        <v>No</v>
      </c>
    </row>
    <row r="65" spans="1:12" x14ac:dyDescent="0.25">
      <c r="A65" s="142" t="s">
        <v>1493</v>
      </c>
      <c r="B65" s="21" t="s">
        <v>213</v>
      </c>
      <c r="C65" s="26">
        <v>4030.8405416000001</v>
      </c>
      <c r="D65" s="7" t="str">
        <f t="shared" si="7"/>
        <v>N/A</v>
      </c>
      <c r="E65" s="26">
        <v>3214.9408911</v>
      </c>
      <c r="F65" s="7" t="str">
        <f t="shared" si="8"/>
        <v>N/A</v>
      </c>
      <c r="G65" s="26">
        <v>1030.5719844</v>
      </c>
      <c r="H65" s="7" t="str">
        <f t="shared" si="9"/>
        <v>N/A</v>
      </c>
      <c r="I65" s="8">
        <v>-20.2</v>
      </c>
      <c r="J65" s="8">
        <v>-67.900000000000006</v>
      </c>
      <c r="K65" s="25" t="s">
        <v>734</v>
      </c>
      <c r="L65" s="85" t="str">
        <f t="shared" si="10"/>
        <v>No</v>
      </c>
    </row>
    <row r="66" spans="1:12" x14ac:dyDescent="0.25">
      <c r="A66" s="142" t="s">
        <v>1494</v>
      </c>
      <c r="B66" s="21" t="s">
        <v>213</v>
      </c>
      <c r="C66" s="26">
        <v>8980.1076479999992</v>
      </c>
      <c r="D66" s="7" t="str">
        <f t="shared" si="7"/>
        <v>N/A</v>
      </c>
      <c r="E66" s="26">
        <v>11290.429269</v>
      </c>
      <c r="F66" s="7" t="str">
        <f t="shared" si="8"/>
        <v>N/A</v>
      </c>
      <c r="G66" s="26">
        <v>309.42528736000003</v>
      </c>
      <c r="H66" s="7" t="str">
        <f t="shared" si="9"/>
        <v>N/A</v>
      </c>
      <c r="I66" s="8">
        <v>25.73</v>
      </c>
      <c r="J66" s="8">
        <v>-97.3</v>
      </c>
      <c r="K66" s="25" t="s">
        <v>734</v>
      </c>
      <c r="L66" s="85" t="str">
        <f t="shared" si="10"/>
        <v>No</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1307.3593969999999</v>
      </c>
      <c r="D68" s="7" t="str">
        <f t="shared" si="7"/>
        <v>N/A</v>
      </c>
      <c r="E68" s="26">
        <v>1194.9884156999999</v>
      </c>
      <c r="F68" s="7" t="str">
        <f t="shared" si="8"/>
        <v>N/A</v>
      </c>
      <c r="G68" s="26">
        <v>383.80973648999998</v>
      </c>
      <c r="H68" s="7" t="str">
        <f t="shared" si="9"/>
        <v>N/A</v>
      </c>
      <c r="I68" s="8">
        <v>-8.6</v>
      </c>
      <c r="J68" s="8">
        <v>-67.900000000000006</v>
      </c>
      <c r="K68" s="25" t="s">
        <v>734</v>
      </c>
      <c r="L68" s="85" t="str">
        <f t="shared" si="10"/>
        <v>No</v>
      </c>
    </row>
    <row r="69" spans="1:12" x14ac:dyDescent="0.25">
      <c r="A69" s="142" t="s">
        <v>1497</v>
      </c>
      <c r="B69" s="21" t="s">
        <v>213</v>
      </c>
      <c r="C69" s="26" t="s">
        <v>1747</v>
      </c>
      <c r="D69" s="7" t="str">
        <f t="shared" si="7"/>
        <v>N/A</v>
      </c>
      <c r="E69" s="26" t="s">
        <v>1747</v>
      </c>
      <c r="F69" s="7" t="str">
        <f t="shared" si="8"/>
        <v>N/A</v>
      </c>
      <c r="G69" s="26" t="s">
        <v>1747</v>
      </c>
      <c r="H69" s="7" t="str">
        <f t="shared" si="9"/>
        <v>N/A</v>
      </c>
      <c r="I69" s="8" t="s">
        <v>1747</v>
      </c>
      <c r="J69" s="8" t="s">
        <v>1747</v>
      </c>
      <c r="K69" s="25" t="s">
        <v>734</v>
      </c>
      <c r="L69" s="85" t="str">
        <f t="shared" si="10"/>
        <v>N/A</v>
      </c>
    </row>
    <row r="70" spans="1:12" x14ac:dyDescent="0.25">
      <c r="A70" s="142" t="s">
        <v>1498</v>
      </c>
      <c r="B70" s="21" t="s">
        <v>213</v>
      </c>
      <c r="C70" s="26">
        <v>625.11697497</v>
      </c>
      <c r="D70" s="7" t="str">
        <f t="shared" si="7"/>
        <v>N/A</v>
      </c>
      <c r="E70" s="26">
        <v>582.26569677999998</v>
      </c>
      <c r="F70" s="7" t="str">
        <f t="shared" si="8"/>
        <v>N/A</v>
      </c>
      <c r="G70" s="26">
        <v>201.71978021999999</v>
      </c>
      <c r="H70" s="7" t="str">
        <f t="shared" si="9"/>
        <v>N/A</v>
      </c>
      <c r="I70" s="8">
        <v>-6.85</v>
      </c>
      <c r="J70" s="8">
        <v>-65.400000000000006</v>
      </c>
      <c r="K70" s="25" t="s">
        <v>734</v>
      </c>
      <c r="L70" s="85" t="str">
        <f t="shared" si="10"/>
        <v>No</v>
      </c>
    </row>
    <row r="71" spans="1:12" ht="25" x14ac:dyDescent="0.25">
      <c r="A71" s="142" t="s">
        <v>1499</v>
      </c>
      <c r="B71" s="21" t="s">
        <v>213</v>
      </c>
      <c r="C71" s="26">
        <v>3291.3333333</v>
      </c>
      <c r="D71" s="7" t="str">
        <f t="shared" si="7"/>
        <v>N/A</v>
      </c>
      <c r="E71" s="26">
        <v>1191.0512821</v>
      </c>
      <c r="F71" s="7" t="str">
        <f t="shared" si="8"/>
        <v>N/A</v>
      </c>
      <c r="G71" s="26">
        <v>0</v>
      </c>
      <c r="H71" s="7" t="str">
        <f t="shared" si="9"/>
        <v>N/A</v>
      </c>
      <c r="I71" s="8">
        <v>-63.8</v>
      </c>
      <c r="J71" s="8">
        <v>-100</v>
      </c>
      <c r="K71" s="25" t="s">
        <v>734</v>
      </c>
      <c r="L71" s="85" t="str">
        <f t="shared" si="10"/>
        <v>No</v>
      </c>
    </row>
    <row r="72" spans="1:12" x14ac:dyDescent="0.25">
      <c r="A72" s="142" t="s">
        <v>1500</v>
      </c>
      <c r="B72" s="21" t="s">
        <v>213</v>
      </c>
      <c r="C72" s="26">
        <v>1712.0899111000001</v>
      </c>
      <c r="D72" s="7" t="str">
        <f t="shared" si="7"/>
        <v>N/A</v>
      </c>
      <c r="E72" s="26">
        <v>1487.7020815000001</v>
      </c>
      <c r="F72" s="7" t="str">
        <f t="shared" si="8"/>
        <v>N/A</v>
      </c>
      <c r="G72" s="26">
        <v>694.17661097999996</v>
      </c>
      <c r="H72" s="7" t="str">
        <f t="shared" si="9"/>
        <v>N/A</v>
      </c>
      <c r="I72" s="8">
        <v>-13.1</v>
      </c>
      <c r="J72" s="8">
        <v>-53.3</v>
      </c>
      <c r="K72" s="25" t="s">
        <v>734</v>
      </c>
      <c r="L72" s="85" t="str">
        <f t="shared" si="10"/>
        <v>No</v>
      </c>
    </row>
    <row r="73" spans="1:12" x14ac:dyDescent="0.25">
      <c r="A73" s="142" t="s">
        <v>1501</v>
      </c>
      <c r="B73" s="21" t="s">
        <v>213</v>
      </c>
      <c r="C73" s="26">
        <v>1060.2176621000001</v>
      </c>
      <c r="D73" s="7" t="str">
        <f t="shared" si="7"/>
        <v>N/A</v>
      </c>
      <c r="E73" s="26">
        <v>1072.6895846</v>
      </c>
      <c r="F73" s="7" t="str">
        <f t="shared" si="8"/>
        <v>N/A</v>
      </c>
      <c r="G73" s="26">
        <v>198.12253289</v>
      </c>
      <c r="H73" s="7" t="str">
        <f t="shared" si="9"/>
        <v>N/A</v>
      </c>
      <c r="I73" s="8">
        <v>1.1759999999999999</v>
      </c>
      <c r="J73" s="8">
        <v>-81.5</v>
      </c>
      <c r="K73" s="25" t="s">
        <v>734</v>
      </c>
      <c r="L73" s="85" t="str">
        <f t="shared" si="10"/>
        <v>No</v>
      </c>
    </row>
    <row r="74" spans="1:12" x14ac:dyDescent="0.25">
      <c r="A74" s="142" t="s">
        <v>1502</v>
      </c>
      <c r="B74" s="21" t="s">
        <v>213</v>
      </c>
      <c r="C74" s="26" t="s">
        <v>1747</v>
      </c>
      <c r="D74" s="7" t="str">
        <f t="shared" si="7"/>
        <v>N/A</v>
      </c>
      <c r="E74" s="26" t="s">
        <v>1747</v>
      </c>
      <c r="F74" s="7" t="str">
        <f t="shared" si="8"/>
        <v>N/A</v>
      </c>
      <c r="G74" s="26" t="s">
        <v>1747</v>
      </c>
      <c r="H74" s="7" t="str">
        <f t="shared" si="9"/>
        <v>N/A</v>
      </c>
      <c r="I74" s="8" t="s">
        <v>1747</v>
      </c>
      <c r="J74" s="8" t="s">
        <v>1747</v>
      </c>
      <c r="K74" s="25" t="s">
        <v>734</v>
      </c>
      <c r="L74" s="85" t="str">
        <f t="shared" si="10"/>
        <v>N/A</v>
      </c>
    </row>
    <row r="75" spans="1:12" x14ac:dyDescent="0.25">
      <c r="A75" s="142" t="s">
        <v>1584</v>
      </c>
      <c r="B75" s="21" t="s">
        <v>213</v>
      </c>
      <c r="C75" s="26">
        <v>293556639</v>
      </c>
      <c r="D75" s="7" t="str">
        <f t="shared" ref="D75:D144" si="11">IF($B75="N/A","N/A",IF(C75&gt;10,"No",IF(C75&lt;-10,"No","Yes")))</f>
        <v>N/A</v>
      </c>
      <c r="E75" s="26">
        <v>270845928</v>
      </c>
      <c r="F75" s="7" t="str">
        <f t="shared" ref="F75:F144" si="12">IF($B75="N/A","N/A",IF(E75&gt;10,"No",IF(E75&lt;-10,"No","Yes")))</f>
        <v>N/A</v>
      </c>
      <c r="G75" s="26">
        <v>23030135</v>
      </c>
      <c r="H75" s="7" t="str">
        <f t="shared" ref="H75:H144" si="13">IF($B75="N/A","N/A",IF(G75&gt;10,"No",IF(G75&lt;-10,"No","Yes")))</f>
        <v>N/A</v>
      </c>
      <c r="I75" s="8">
        <v>-7.74</v>
      </c>
      <c r="J75" s="8">
        <v>-91.5</v>
      </c>
      <c r="K75" s="25" t="s">
        <v>734</v>
      </c>
      <c r="L75" s="85" t="str">
        <f t="shared" ref="L75:L135" si="14">IF(J75="Div by 0", "N/A", IF(K75="N/A","N/A", IF(J75&gt;VALUE(MID(K75,1,2)), "No", IF(J75&lt;-1*VALUE(MID(K75,1,2)), "No", "Yes"))))</f>
        <v>No</v>
      </c>
    </row>
    <row r="76" spans="1:12" x14ac:dyDescent="0.25">
      <c r="A76" s="142" t="s">
        <v>595</v>
      </c>
      <c r="B76" s="21" t="s">
        <v>213</v>
      </c>
      <c r="C76" s="22">
        <v>86858</v>
      </c>
      <c r="D76" s="7" t="str">
        <f t="shared" si="11"/>
        <v>N/A</v>
      </c>
      <c r="E76" s="22">
        <v>86902</v>
      </c>
      <c r="F76" s="7" t="str">
        <f t="shared" si="12"/>
        <v>N/A</v>
      </c>
      <c r="G76" s="22">
        <v>28989</v>
      </c>
      <c r="H76" s="7" t="str">
        <f t="shared" si="13"/>
        <v>N/A</v>
      </c>
      <c r="I76" s="8">
        <v>5.0700000000000002E-2</v>
      </c>
      <c r="J76" s="8">
        <v>-66.599999999999994</v>
      </c>
      <c r="K76" s="25" t="s">
        <v>734</v>
      </c>
      <c r="L76" s="85" t="str">
        <f t="shared" si="14"/>
        <v>No</v>
      </c>
    </row>
    <row r="77" spans="1:12" x14ac:dyDescent="0.25">
      <c r="A77" s="142" t="s">
        <v>1411</v>
      </c>
      <c r="B77" s="21" t="s">
        <v>213</v>
      </c>
      <c r="C77" s="26">
        <v>3379.7305833</v>
      </c>
      <c r="D77" s="7" t="str">
        <f t="shared" si="11"/>
        <v>N/A</v>
      </c>
      <c r="E77" s="26">
        <v>3116.6823318000002</v>
      </c>
      <c r="F77" s="7" t="str">
        <f t="shared" si="12"/>
        <v>N/A</v>
      </c>
      <c r="G77" s="26">
        <v>794.44392701000004</v>
      </c>
      <c r="H77" s="7" t="str">
        <f t="shared" si="13"/>
        <v>N/A</v>
      </c>
      <c r="I77" s="8">
        <v>-7.78</v>
      </c>
      <c r="J77" s="8">
        <v>-74.5</v>
      </c>
      <c r="K77" s="25" t="s">
        <v>734</v>
      </c>
      <c r="L77" s="85" t="str">
        <f t="shared" si="14"/>
        <v>No</v>
      </c>
    </row>
    <row r="78" spans="1:12" x14ac:dyDescent="0.25">
      <c r="A78" s="142" t="s">
        <v>1412</v>
      </c>
      <c r="B78" s="21" t="s">
        <v>213</v>
      </c>
      <c r="C78" s="22">
        <v>1.5094982615000001</v>
      </c>
      <c r="D78" s="7" t="str">
        <f t="shared" si="11"/>
        <v>N/A</v>
      </c>
      <c r="E78" s="22">
        <v>1.2887045177000001</v>
      </c>
      <c r="F78" s="7" t="str">
        <f t="shared" si="12"/>
        <v>N/A</v>
      </c>
      <c r="G78" s="22">
        <v>0.28448721929999998</v>
      </c>
      <c r="H78" s="7" t="str">
        <f t="shared" si="13"/>
        <v>N/A</v>
      </c>
      <c r="I78" s="8">
        <v>-14.6</v>
      </c>
      <c r="J78" s="8">
        <v>-77.900000000000006</v>
      </c>
      <c r="K78" s="25" t="s">
        <v>734</v>
      </c>
      <c r="L78" s="85" t="str">
        <f t="shared" si="14"/>
        <v>No</v>
      </c>
    </row>
    <row r="79" spans="1:12" x14ac:dyDescent="0.25">
      <c r="A79" s="142" t="s">
        <v>596</v>
      </c>
      <c r="B79" s="21" t="s">
        <v>213</v>
      </c>
      <c r="C79" s="26">
        <v>18852013</v>
      </c>
      <c r="D79" s="7" t="str">
        <f t="shared" si="11"/>
        <v>N/A</v>
      </c>
      <c r="E79" s="26">
        <v>20389401</v>
      </c>
      <c r="F79" s="7" t="str">
        <f t="shared" si="12"/>
        <v>N/A</v>
      </c>
      <c r="G79" s="26">
        <v>8054862</v>
      </c>
      <c r="H79" s="7" t="str">
        <f t="shared" si="13"/>
        <v>N/A</v>
      </c>
      <c r="I79" s="8">
        <v>8.1549999999999994</v>
      </c>
      <c r="J79" s="8">
        <v>-60.5</v>
      </c>
      <c r="K79" s="25" t="s">
        <v>734</v>
      </c>
      <c r="L79" s="85" t="str">
        <f t="shared" si="14"/>
        <v>No</v>
      </c>
    </row>
    <row r="80" spans="1:12" x14ac:dyDescent="0.25">
      <c r="A80" s="142" t="s">
        <v>597</v>
      </c>
      <c r="B80" s="21" t="s">
        <v>213</v>
      </c>
      <c r="C80" s="22">
        <v>257</v>
      </c>
      <c r="D80" s="7" t="str">
        <f t="shared" si="11"/>
        <v>N/A</v>
      </c>
      <c r="E80" s="22">
        <v>237</v>
      </c>
      <c r="F80" s="7" t="str">
        <f t="shared" si="12"/>
        <v>N/A</v>
      </c>
      <c r="G80" s="22">
        <v>132</v>
      </c>
      <c r="H80" s="7" t="str">
        <f t="shared" si="13"/>
        <v>N/A</v>
      </c>
      <c r="I80" s="8">
        <v>-7.78</v>
      </c>
      <c r="J80" s="8">
        <v>-44.3</v>
      </c>
      <c r="K80" s="25" t="s">
        <v>734</v>
      </c>
      <c r="L80" s="85" t="str">
        <f t="shared" si="14"/>
        <v>No</v>
      </c>
    </row>
    <row r="81" spans="1:12" x14ac:dyDescent="0.25">
      <c r="A81" s="142" t="s">
        <v>1413</v>
      </c>
      <c r="B81" s="21" t="s">
        <v>213</v>
      </c>
      <c r="C81" s="26">
        <v>73354.136186999996</v>
      </c>
      <c r="D81" s="7" t="str">
        <f t="shared" si="11"/>
        <v>N/A</v>
      </c>
      <c r="E81" s="26">
        <v>86031.227847999995</v>
      </c>
      <c r="F81" s="7" t="str">
        <f t="shared" si="12"/>
        <v>N/A</v>
      </c>
      <c r="G81" s="26">
        <v>61021.681817999997</v>
      </c>
      <c r="H81" s="7" t="str">
        <f t="shared" si="13"/>
        <v>N/A</v>
      </c>
      <c r="I81" s="8">
        <v>17.28</v>
      </c>
      <c r="J81" s="8">
        <v>-29.1</v>
      </c>
      <c r="K81" s="25" t="s">
        <v>734</v>
      </c>
      <c r="L81" s="85" t="str">
        <f t="shared" si="14"/>
        <v>Yes</v>
      </c>
    </row>
    <row r="82" spans="1:12" ht="25" x14ac:dyDescent="0.25">
      <c r="A82" s="142" t="s">
        <v>598</v>
      </c>
      <c r="B82" s="21" t="s">
        <v>213</v>
      </c>
      <c r="C82" s="26">
        <v>2200858</v>
      </c>
      <c r="D82" s="7" t="str">
        <f t="shared" si="11"/>
        <v>N/A</v>
      </c>
      <c r="E82" s="26">
        <v>1459311</v>
      </c>
      <c r="F82" s="7" t="str">
        <f t="shared" si="12"/>
        <v>N/A</v>
      </c>
      <c r="G82" s="26">
        <v>0</v>
      </c>
      <c r="H82" s="7" t="str">
        <f t="shared" si="13"/>
        <v>N/A</v>
      </c>
      <c r="I82" s="8">
        <v>-33.700000000000003</v>
      </c>
      <c r="J82" s="8">
        <v>-100</v>
      </c>
      <c r="K82" s="25" t="s">
        <v>734</v>
      </c>
      <c r="L82" s="85" t="str">
        <f t="shared" si="14"/>
        <v>No</v>
      </c>
    </row>
    <row r="83" spans="1:12" x14ac:dyDescent="0.25">
      <c r="A83" s="142" t="s">
        <v>599</v>
      </c>
      <c r="B83" s="21" t="s">
        <v>213</v>
      </c>
      <c r="C83" s="22">
        <v>299</v>
      </c>
      <c r="D83" s="7" t="str">
        <f t="shared" si="11"/>
        <v>N/A</v>
      </c>
      <c r="E83" s="22">
        <v>199</v>
      </c>
      <c r="F83" s="7" t="str">
        <f t="shared" si="12"/>
        <v>N/A</v>
      </c>
      <c r="G83" s="22">
        <v>0</v>
      </c>
      <c r="H83" s="7" t="str">
        <f t="shared" si="13"/>
        <v>N/A</v>
      </c>
      <c r="I83" s="8">
        <v>-33.4</v>
      </c>
      <c r="J83" s="8">
        <v>-100</v>
      </c>
      <c r="K83" s="25" t="s">
        <v>734</v>
      </c>
      <c r="L83" s="85" t="str">
        <f t="shared" si="14"/>
        <v>No</v>
      </c>
    </row>
    <row r="84" spans="1:12" ht="25" x14ac:dyDescent="0.25">
      <c r="A84" s="116" t="s">
        <v>1414</v>
      </c>
      <c r="B84" s="21" t="s">
        <v>213</v>
      </c>
      <c r="C84" s="26">
        <v>7360.7290970000004</v>
      </c>
      <c r="D84" s="7" t="str">
        <f t="shared" si="11"/>
        <v>N/A</v>
      </c>
      <c r="E84" s="26">
        <v>7333.2211054999998</v>
      </c>
      <c r="F84" s="7" t="str">
        <f t="shared" si="12"/>
        <v>N/A</v>
      </c>
      <c r="G84" s="26" t="s">
        <v>1747</v>
      </c>
      <c r="H84" s="7" t="str">
        <f t="shared" si="13"/>
        <v>N/A</v>
      </c>
      <c r="I84" s="8">
        <v>-0.374</v>
      </c>
      <c r="J84" s="8" t="s">
        <v>1747</v>
      </c>
      <c r="K84" s="25" t="s">
        <v>734</v>
      </c>
      <c r="L84" s="85" t="str">
        <f t="shared" si="14"/>
        <v>N/A</v>
      </c>
    </row>
    <row r="85" spans="1:12" x14ac:dyDescent="0.25">
      <c r="A85" s="116" t="s">
        <v>600</v>
      </c>
      <c r="B85" s="21" t="s">
        <v>213</v>
      </c>
      <c r="C85" s="26">
        <v>261586004</v>
      </c>
      <c r="D85" s="7" t="str">
        <f t="shared" si="11"/>
        <v>N/A</v>
      </c>
      <c r="E85" s="26">
        <v>264839831</v>
      </c>
      <c r="F85" s="7" t="str">
        <f t="shared" si="12"/>
        <v>N/A</v>
      </c>
      <c r="G85" s="26">
        <v>45732554</v>
      </c>
      <c r="H85" s="7" t="str">
        <f t="shared" si="13"/>
        <v>N/A</v>
      </c>
      <c r="I85" s="8">
        <v>1.244</v>
      </c>
      <c r="J85" s="8">
        <v>-82.7</v>
      </c>
      <c r="K85" s="25" t="s">
        <v>734</v>
      </c>
      <c r="L85" s="85" t="str">
        <f t="shared" si="14"/>
        <v>No</v>
      </c>
    </row>
    <row r="86" spans="1:12" x14ac:dyDescent="0.25">
      <c r="A86" s="116" t="s">
        <v>601</v>
      </c>
      <c r="B86" s="21" t="s">
        <v>213</v>
      </c>
      <c r="C86" s="22">
        <v>1516</v>
      </c>
      <c r="D86" s="7" t="str">
        <f t="shared" si="11"/>
        <v>N/A</v>
      </c>
      <c r="E86" s="22">
        <v>1375</v>
      </c>
      <c r="F86" s="7" t="str">
        <f t="shared" si="12"/>
        <v>N/A</v>
      </c>
      <c r="G86" s="22">
        <v>1158</v>
      </c>
      <c r="H86" s="7" t="str">
        <f t="shared" si="13"/>
        <v>N/A</v>
      </c>
      <c r="I86" s="8">
        <v>-9.3000000000000007</v>
      </c>
      <c r="J86" s="8">
        <v>-15.8</v>
      </c>
      <c r="K86" s="25" t="s">
        <v>734</v>
      </c>
      <c r="L86" s="85" t="str">
        <f t="shared" si="14"/>
        <v>Yes</v>
      </c>
    </row>
    <row r="87" spans="1:12" x14ac:dyDescent="0.25">
      <c r="A87" s="116" t="s">
        <v>1415</v>
      </c>
      <c r="B87" s="21" t="s">
        <v>213</v>
      </c>
      <c r="C87" s="26">
        <v>172550.13456000001</v>
      </c>
      <c r="D87" s="7" t="str">
        <f t="shared" si="11"/>
        <v>N/A</v>
      </c>
      <c r="E87" s="26">
        <v>192610.78618</v>
      </c>
      <c r="F87" s="7" t="str">
        <f t="shared" si="12"/>
        <v>N/A</v>
      </c>
      <c r="G87" s="26">
        <v>39492.706389999999</v>
      </c>
      <c r="H87" s="7" t="str">
        <f t="shared" si="13"/>
        <v>N/A</v>
      </c>
      <c r="I87" s="8">
        <v>11.63</v>
      </c>
      <c r="J87" s="8">
        <v>-79.5</v>
      </c>
      <c r="K87" s="25" t="s">
        <v>734</v>
      </c>
      <c r="L87" s="85" t="str">
        <f t="shared" si="14"/>
        <v>No</v>
      </c>
    </row>
    <row r="88" spans="1:12" x14ac:dyDescent="0.25">
      <c r="A88" s="142" t="s">
        <v>602</v>
      </c>
      <c r="B88" s="21" t="s">
        <v>213</v>
      </c>
      <c r="C88" s="26">
        <v>858178290</v>
      </c>
      <c r="D88" s="7" t="str">
        <f t="shared" si="11"/>
        <v>N/A</v>
      </c>
      <c r="E88" s="26">
        <v>873074796</v>
      </c>
      <c r="F88" s="7" t="str">
        <f t="shared" si="12"/>
        <v>N/A</v>
      </c>
      <c r="G88" s="26">
        <v>804413862</v>
      </c>
      <c r="H88" s="7" t="str">
        <f t="shared" si="13"/>
        <v>N/A</v>
      </c>
      <c r="I88" s="8">
        <v>1.736</v>
      </c>
      <c r="J88" s="8">
        <v>-7.86</v>
      </c>
      <c r="K88" s="25" t="s">
        <v>734</v>
      </c>
      <c r="L88" s="85" t="str">
        <f t="shared" si="14"/>
        <v>Yes</v>
      </c>
    </row>
    <row r="89" spans="1:12" x14ac:dyDescent="0.25">
      <c r="A89" s="145" t="s">
        <v>603</v>
      </c>
      <c r="B89" s="22" t="s">
        <v>213</v>
      </c>
      <c r="C89" s="22">
        <v>25774</v>
      </c>
      <c r="D89" s="7" t="str">
        <f t="shared" si="11"/>
        <v>N/A</v>
      </c>
      <c r="E89" s="22">
        <v>25187</v>
      </c>
      <c r="F89" s="7" t="str">
        <f t="shared" si="12"/>
        <v>N/A</v>
      </c>
      <c r="G89" s="22">
        <v>24377</v>
      </c>
      <c r="H89" s="7" t="str">
        <f t="shared" si="13"/>
        <v>N/A</v>
      </c>
      <c r="I89" s="8">
        <v>-2.2799999999999998</v>
      </c>
      <c r="J89" s="8">
        <v>-3.22</v>
      </c>
      <c r="K89" s="1" t="s">
        <v>734</v>
      </c>
      <c r="L89" s="85" t="str">
        <f t="shared" si="14"/>
        <v>Yes</v>
      </c>
    </row>
    <row r="90" spans="1:12" x14ac:dyDescent="0.25">
      <c r="A90" s="142" t="s">
        <v>1416</v>
      </c>
      <c r="B90" s="21" t="s">
        <v>213</v>
      </c>
      <c r="C90" s="26">
        <v>33296.278808000003</v>
      </c>
      <c r="D90" s="7" t="str">
        <f t="shared" si="11"/>
        <v>N/A</v>
      </c>
      <c r="E90" s="26">
        <v>34663.707308999998</v>
      </c>
      <c r="F90" s="7" t="str">
        <f t="shared" si="12"/>
        <v>N/A</v>
      </c>
      <c r="G90" s="26">
        <v>32998.886737000001</v>
      </c>
      <c r="H90" s="7" t="str">
        <f t="shared" si="13"/>
        <v>N/A</v>
      </c>
      <c r="I90" s="8">
        <v>4.1070000000000002</v>
      </c>
      <c r="J90" s="8">
        <v>-4.8</v>
      </c>
      <c r="K90" s="25" t="s">
        <v>734</v>
      </c>
      <c r="L90" s="85" t="str">
        <f t="shared" si="14"/>
        <v>Yes</v>
      </c>
    </row>
    <row r="91" spans="1:12" x14ac:dyDescent="0.25">
      <c r="A91" s="142" t="s">
        <v>604</v>
      </c>
      <c r="B91" s="21" t="s">
        <v>213</v>
      </c>
      <c r="C91" s="26">
        <v>87912032</v>
      </c>
      <c r="D91" s="7" t="str">
        <f t="shared" si="11"/>
        <v>N/A</v>
      </c>
      <c r="E91" s="26">
        <v>88888327</v>
      </c>
      <c r="F91" s="7" t="str">
        <f t="shared" si="12"/>
        <v>N/A</v>
      </c>
      <c r="G91" s="26">
        <v>103083589</v>
      </c>
      <c r="H91" s="7" t="str">
        <f t="shared" si="13"/>
        <v>N/A</v>
      </c>
      <c r="I91" s="8">
        <v>1.111</v>
      </c>
      <c r="J91" s="8">
        <v>15.97</v>
      </c>
      <c r="K91" s="25" t="s">
        <v>734</v>
      </c>
      <c r="L91" s="85" t="str">
        <f t="shared" si="14"/>
        <v>Yes</v>
      </c>
    </row>
    <row r="92" spans="1:12" x14ac:dyDescent="0.25">
      <c r="A92" s="142" t="s">
        <v>605</v>
      </c>
      <c r="B92" s="21" t="s">
        <v>213</v>
      </c>
      <c r="C92" s="22">
        <v>174821</v>
      </c>
      <c r="D92" s="7" t="str">
        <f t="shared" si="11"/>
        <v>N/A</v>
      </c>
      <c r="E92" s="22">
        <v>169946</v>
      </c>
      <c r="F92" s="7" t="str">
        <f t="shared" si="12"/>
        <v>N/A</v>
      </c>
      <c r="G92" s="22">
        <v>125308</v>
      </c>
      <c r="H92" s="7" t="str">
        <f t="shared" si="13"/>
        <v>N/A</v>
      </c>
      <c r="I92" s="8">
        <v>-2.79</v>
      </c>
      <c r="J92" s="8">
        <v>-26.3</v>
      </c>
      <c r="K92" s="25" t="s">
        <v>734</v>
      </c>
      <c r="L92" s="85" t="str">
        <f t="shared" si="14"/>
        <v>Yes</v>
      </c>
    </row>
    <row r="93" spans="1:12" x14ac:dyDescent="0.25">
      <c r="A93" s="142" t="s">
        <v>1417</v>
      </c>
      <c r="B93" s="21" t="s">
        <v>213</v>
      </c>
      <c r="C93" s="26">
        <v>502.86883154999998</v>
      </c>
      <c r="D93" s="7" t="str">
        <f t="shared" si="11"/>
        <v>N/A</v>
      </c>
      <c r="E93" s="26">
        <v>523.03865344999997</v>
      </c>
      <c r="F93" s="7" t="str">
        <f t="shared" si="12"/>
        <v>N/A</v>
      </c>
      <c r="G93" s="26">
        <v>822.64172280000003</v>
      </c>
      <c r="H93" s="7" t="str">
        <f t="shared" si="13"/>
        <v>N/A</v>
      </c>
      <c r="I93" s="8">
        <v>4.0110000000000001</v>
      </c>
      <c r="J93" s="8">
        <v>57.28</v>
      </c>
      <c r="K93" s="25" t="s">
        <v>734</v>
      </c>
      <c r="L93" s="85" t="str">
        <f t="shared" si="14"/>
        <v>No</v>
      </c>
    </row>
    <row r="94" spans="1:12" x14ac:dyDescent="0.25">
      <c r="A94" s="142" t="s">
        <v>606</v>
      </c>
      <c r="B94" s="21" t="s">
        <v>213</v>
      </c>
      <c r="C94" s="26">
        <v>2013692</v>
      </c>
      <c r="D94" s="7" t="str">
        <f t="shared" si="11"/>
        <v>N/A</v>
      </c>
      <c r="E94" s="26">
        <v>3199573</v>
      </c>
      <c r="F94" s="7" t="str">
        <f t="shared" si="12"/>
        <v>N/A</v>
      </c>
      <c r="G94" s="26">
        <v>1324538</v>
      </c>
      <c r="H94" s="7" t="str">
        <f t="shared" si="13"/>
        <v>N/A</v>
      </c>
      <c r="I94" s="8">
        <v>58.89</v>
      </c>
      <c r="J94" s="8">
        <v>-58.6</v>
      </c>
      <c r="K94" s="25" t="s">
        <v>734</v>
      </c>
      <c r="L94" s="85" t="str">
        <f t="shared" si="14"/>
        <v>No</v>
      </c>
    </row>
    <row r="95" spans="1:12" x14ac:dyDescent="0.25">
      <c r="A95" s="142" t="s">
        <v>607</v>
      </c>
      <c r="B95" s="21" t="s">
        <v>213</v>
      </c>
      <c r="C95" s="22">
        <v>15003</v>
      </c>
      <c r="D95" s="7" t="str">
        <f t="shared" si="11"/>
        <v>N/A</v>
      </c>
      <c r="E95" s="22">
        <v>27070</v>
      </c>
      <c r="F95" s="7" t="str">
        <f t="shared" si="12"/>
        <v>N/A</v>
      </c>
      <c r="G95" s="22">
        <v>9771</v>
      </c>
      <c r="H95" s="7" t="str">
        <f t="shared" si="13"/>
        <v>N/A</v>
      </c>
      <c r="I95" s="8">
        <v>80.430000000000007</v>
      </c>
      <c r="J95" s="8">
        <v>-63.9</v>
      </c>
      <c r="K95" s="25" t="s">
        <v>734</v>
      </c>
      <c r="L95" s="85" t="str">
        <f t="shared" si="14"/>
        <v>No</v>
      </c>
    </row>
    <row r="96" spans="1:12" x14ac:dyDescent="0.25">
      <c r="A96" s="142" t="s">
        <v>1418</v>
      </c>
      <c r="B96" s="21" t="s">
        <v>213</v>
      </c>
      <c r="C96" s="26">
        <v>134.21928947999999</v>
      </c>
      <c r="D96" s="7" t="str">
        <f t="shared" si="11"/>
        <v>N/A</v>
      </c>
      <c r="E96" s="26">
        <v>118.19626893</v>
      </c>
      <c r="F96" s="7" t="str">
        <f t="shared" si="12"/>
        <v>N/A</v>
      </c>
      <c r="G96" s="26">
        <v>135.55808003000001</v>
      </c>
      <c r="H96" s="7" t="str">
        <f t="shared" si="13"/>
        <v>N/A</v>
      </c>
      <c r="I96" s="8">
        <v>-11.9</v>
      </c>
      <c r="J96" s="8">
        <v>14.69</v>
      </c>
      <c r="K96" s="25" t="s">
        <v>734</v>
      </c>
      <c r="L96" s="85" t="str">
        <f t="shared" si="14"/>
        <v>Yes</v>
      </c>
    </row>
    <row r="97" spans="1:12" ht="25" x14ac:dyDescent="0.25">
      <c r="A97" s="142" t="s">
        <v>608</v>
      </c>
      <c r="B97" s="21" t="s">
        <v>213</v>
      </c>
      <c r="C97" s="26">
        <v>1548238</v>
      </c>
      <c r="D97" s="7" t="str">
        <f t="shared" si="11"/>
        <v>N/A</v>
      </c>
      <c r="E97" s="26">
        <v>1234700</v>
      </c>
      <c r="F97" s="7" t="str">
        <f t="shared" si="12"/>
        <v>N/A</v>
      </c>
      <c r="G97" s="26">
        <v>136515</v>
      </c>
      <c r="H97" s="7" t="str">
        <f t="shared" si="13"/>
        <v>N/A</v>
      </c>
      <c r="I97" s="8">
        <v>-20.3</v>
      </c>
      <c r="J97" s="8">
        <v>-88.9</v>
      </c>
      <c r="K97" s="25" t="s">
        <v>734</v>
      </c>
      <c r="L97" s="85" t="str">
        <f t="shared" si="14"/>
        <v>No</v>
      </c>
    </row>
    <row r="98" spans="1:12" x14ac:dyDescent="0.25">
      <c r="A98" s="142" t="s">
        <v>609</v>
      </c>
      <c r="B98" s="21" t="s">
        <v>213</v>
      </c>
      <c r="C98" s="22">
        <v>13136</v>
      </c>
      <c r="D98" s="7" t="str">
        <f t="shared" si="11"/>
        <v>N/A</v>
      </c>
      <c r="E98" s="22">
        <v>10585</v>
      </c>
      <c r="F98" s="7" t="str">
        <f t="shared" si="12"/>
        <v>N/A</v>
      </c>
      <c r="G98" s="22">
        <v>1665</v>
      </c>
      <c r="H98" s="7" t="str">
        <f t="shared" si="13"/>
        <v>N/A</v>
      </c>
      <c r="I98" s="8">
        <v>-19.399999999999999</v>
      </c>
      <c r="J98" s="8">
        <v>-84.3</v>
      </c>
      <c r="K98" s="25" t="s">
        <v>734</v>
      </c>
      <c r="L98" s="85" t="str">
        <f t="shared" si="14"/>
        <v>No</v>
      </c>
    </row>
    <row r="99" spans="1:12" ht="25" x14ac:dyDescent="0.25">
      <c r="A99" s="142" t="s">
        <v>1419</v>
      </c>
      <c r="B99" s="21" t="s">
        <v>213</v>
      </c>
      <c r="C99" s="26">
        <v>117.86221071999999</v>
      </c>
      <c r="D99" s="7" t="str">
        <f t="shared" si="11"/>
        <v>N/A</v>
      </c>
      <c r="E99" s="26">
        <v>116.64619745</v>
      </c>
      <c r="F99" s="7" t="str">
        <f t="shared" si="12"/>
        <v>N/A</v>
      </c>
      <c r="G99" s="26">
        <v>81.990990991000004</v>
      </c>
      <c r="H99" s="7" t="str">
        <f t="shared" si="13"/>
        <v>N/A</v>
      </c>
      <c r="I99" s="8">
        <v>-1.03</v>
      </c>
      <c r="J99" s="8">
        <v>-29.7</v>
      </c>
      <c r="K99" s="25" t="s">
        <v>734</v>
      </c>
      <c r="L99" s="85" t="str">
        <f t="shared" si="14"/>
        <v>Yes</v>
      </c>
    </row>
    <row r="100" spans="1:12" ht="25" x14ac:dyDescent="0.25">
      <c r="A100" s="142" t="s">
        <v>610</v>
      </c>
      <c r="B100" s="21" t="s">
        <v>213</v>
      </c>
      <c r="C100" s="26">
        <v>40970535</v>
      </c>
      <c r="D100" s="7" t="str">
        <f t="shared" si="11"/>
        <v>N/A</v>
      </c>
      <c r="E100" s="26">
        <v>38174846</v>
      </c>
      <c r="F100" s="7" t="str">
        <f t="shared" si="12"/>
        <v>N/A</v>
      </c>
      <c r="G100" s="26">
        <v>3241483</v>
      </c>
      <c r="H100" s="7" t="str">
        <f t="shared" si="13"/>
        <v>N/A</v>
      </c>
      <c r="I100" s="8">
        <v>-6.82</v>
      </c>
      <c r="J100" s="8">
        <v>-91.5</v>
      </c>
      <c r="K100" s="25" t="s">
        <v>734</v>
      </c>
      <c r="L100" s="85" t="str">
        <f t="shared" si="14"/>
        <v>No</v>
      </c>
    </row>
    <row r="101" spans="1:12" x14ac:dyDescent="0.25">
      <c r="A101" s="142" t="s">
        <v>611</v>
      </c>
      <c r="B101" s="21" t="s">
        <v>213</v>
      </c>
      <c r="C101" s="22">
        <v>30583</v>
      </c>
      <c r="D101" s="7" t="str">
        <f t="shared" si="11"/>
        <v>N/A</v>
      </c>
      <c r="E101" s="22">
        <v>25974</v>
      </c>
      <c r="F101" s="7" t="str">
        <f t="shared" si="12"/>
        <v>N/A</v>
      </c>
      <c r="G101" s="22">
        <v>3048</v>
      </c>
      <c r="H101" s="7" t="str">
        <f t="shared" si="13"/>
        <v>N/A</v>
      </c>
      <c r="I101" s="8">
        <v>-15.1</v>
      </c>
      <c r="J101" s="8">
        <v>-88.3</v>
      </c>
      <c r="K101" s="25" t="s">
        <v>734</v>
      </c>
      <c r="L101" s="85" t="str">
        <f t="shared" si="14"/>
        <v>No</v>
      </c>
    </row>
    <row r="102" spans="1:12" x14ac:dyDescent="0.25">
      <c r="A102" s="142" t="s">
        <v>1420</v>
      </c>
      <c r="B102" s="21" t="s">
        <v>213</v>
      </c>
      <c r="C102" s="26">
        <v>1339.6506228999999</v>
      </c>
      <c r="D102" s="7" t="str">
        <f t="shared" si="11"/>
        <v>N/A</v>
      </c>
      <c r="E102" s="26">
        <v>1469.7330406999999</v>
      </c>
      <c r="F102" s="7" t="str">
        <f t="shared" si="12"/>
        <v>N/A</v>
      </c>
      <c r="G102" s="26">
        <v>1063.4786744999999</v>
      </c>
      <c r="H102" s="7" t="str">
        <f t="shared" si="13"/>
        <v>N/A</v>
      </c>
      <c r="I102" s="8">
        <v>9.7100000000000009</v>
      </c>
      <c r="J102" s="8">
        <v>-27.6</v>
      </c>
      <c r="K102" s="25" t="s">
        <v>734</v>
      </c>
      <c r="L102" s="85" t="str">
        <f t="shared" si="14"/>
        <v>Yes</v>
      </c>
    </row>
    <row r="103" spans="1:12" x14ac:dyDescent="0.25">
      <c r="A103" s="142" t="s">
        <v>612</v>
      </c>
      <c r="B103" s="21" t="s">
        <v>213</v>
      </c>
      <c r="C103" s="26">
        <v>13464372</v>
      </c>
      <c r="D103" s="7" t="str">
        <f t="shared" si="11"/>
        <v>N/A</v>
      </c>
      <c r="E103" s="26">
        <v>15226215</v>
      </c>
      <c r="F103" s="7" t="str">
        <f t="shared" si="12"/>
        <v>N/A</v>
      </c>
      <c r="G103" s="26">
        <v>21460482</v>
      </c>
      <c r="H103" s="7" t="str">
        <f t="shared" si="13"/>
        <v>N/A</v>
      </c>
      <c r="I103" s="8">
        <v>13.09</v>
      </c>
      <c r="J103" s="8">
        <v>40.94</v>
      </c>
      <c r="K103" s="25" t="s">
        <v>734</v>
      </c>
      <c r="L103" s="85" t="str">
        <f t="shared" si="14"/>
        <v>No</v>
      </c>
    </row>
    <row r="104" spans="1:12" x14ac:dyDescent="0.25">
      <c r="A104" s="142" t="s">
        <v>613</v>
      </c>
      <c r="B104" s="21" t="s">
        <v>213</v>
      </c>
      <c r="C104" s="22">
        <v>16509</v>
      </c>
      <c r="D104" s="7" t="str">
        <f t="shared" si="11"/>
        <v>N/A</v>
      </c>
      <c r="E104" s="22">
        <v>18264</v>
      </c>
      <c r="F104" s="7" t="str">
        <f t="shared" si="12"/>
        <v>N/A</v>
      </c>
      <c r="G104" s="22">
        <v>12108</v>
      </c>
      <c r="H104" s="7" t="str">
        <f t="shared" si="13"/>
        <v>N/A</v>
      </c>
      <c r="I104" s="8">
        <v>10.63</v>
      </c>
      <c r="J104" s="8">
        <v>-33.700000000000003</v>
      </c>
      <c r="K104" s="25" t="s">
        <v>734</v>
      </c>
      <c r="L104" s="85" t="str">
        <f t="shared" si="14"/>
        <v>No</v>
      </c>
    </row>
    <row r="105" spans="1:12" x14ac:dyDescent="0.25">
      <c r="A105" s="142" t="s">
        <v>1421</v>
      </c>
      <c r="B105" s="21" t="s">
        <v>213</v>
      </c>
      <c r="C105" s="26">
        <v>815.57768490000001</v>
      </c>
      <c r="D105" s="7" t="str">
        <f t="shared" si="11"/>
        <v>N/A</v>
      </c>
      <c r="E105" s="26">
        <v>833.67362023999999</v>
      </c>
      <c r="F105" s="7" t="str">
        <f t="shared" si="12"/>
        <v>N/A</v>
      </c>
      <c r="G105" s="26">
        <v>1772.4217047</v>
      </c>
      <c r="H105" s="7" t="str">
        <f t="shared" si="13"/>
        <v>N/A</v>
      </c>
      <c r="I105" s="8">
        <v>2.2189999999999999</v>
      </c>
      <c r="J105" s="8">
        <v>112.6</v>
      </c>
      <c r="K105" s="25" t="s">
        <v>734</v>
      </c>
      <c r="L105" s="85" t="str">
        <f t="shared" si="14"/>
        <v>No</v>
      </c>
    </row>
    <row r="106" spans="1:12" ht="25" x14ac:dyDescent="0.25">
      <c r="A106" s="142" t="s">
        <v>614</v>
      </c>
      <c r="B106" s="21" t="s">
        <v>213</v>
      </c>
      <c r="C106" s="26">
        <v>4923005</v>
      </c>
      <c r="D106" s="7" t="str">
        <f t="shared" si="11"/>
        <v>N/A</v>
      </c>
      <c r="E106" s="26">
        <v>4249076</v>
      </c>
      <c r="F106" s="7" t="str">
        <f t="shared" si="12"/>
        <v>N/A</v>
      </c>
      <c r="G106" s="26">
        <v>203155</v>
      </c>
      <c r="H106" s="7" t="str">
        <f t="shared" si="13"/>
        <v>N/A</v>
      </c>
      <c r="I106" s="8">
        <v>-13.7</v>
      </c>
      <c r="J106" s="8">
        <v>-95.2</v>
      </c>
      <c r="K106" s="25" t="s">
        <v>734</v>
      </c>
      <c r="L106" s="85" t="str">
        <f t="shared" si="14"/>
        <v>No</v>
      </c>
    </row>
    <row r="107" spans="1:12" x14ac:dyDescent="0.25">
      <c r="A107" s="142" t="s">
        <v>615</v>
      </c>
      <c r="B107" s="21" t="s">
        <v>213</v>
      </c>
      <c r="C107" s="22">
        <v>2180</v>
      </c>
      <c r="D107" s="7" t="str">
        <f t="shared" si="11"/>
        <v>N/A</v>
      </c>
      <c r="E107" s="22">
        <v>1937</v>
      </c>
      <c r="F107" s="7" t="str">
        <f t="shared" si="12"/>
        <v>N/A</v>
      </c>
      <c r="G107" s="22">
        <v>193</v>
      </c>
      <c r="H107" s="7" t="str">
        <f t="shared" si="13"/>
        <v>N/A</v>
      </c>
      <c r="I107" s="8">
        <v>-11.1</v>
      </c>
      <c r="J107" s="8">
        <v>-90</v>
      </c>
      <c r="K107" s="25" t="s">
        <v>734</v>
      </c>
      <c r="L107" s="85" t="str">
        <f t="shared" si="14"/>
        <v>No</v>
      </c>
    </row>
    <row r="108" spans="1:12" x14ac:dyDescent="0.25">
      <c r="A108" s="142" t="s">
        <v>1422</v>
      </c>
      <c r="B108" s="21" t="s">
        <v>213</v>
      </c>
      <c r="C108" s="26">
        <v>2258.2591742999998</v>
      </c>
      <c r="D108" s="7" t="str">
        <f t="shared" si="11"/>
        <v>N/A</v>
      </c>
      <c r="E108" s="26">
        <v>2193.6375839000002</v>
      </c>
      <c r="F108" s="7" t="str">
        <f t="shared" si="12"/>
        <v>N/A</v>
      </c>
      <c r="G108" s="26">
        <v>1052.6165802999999</v>
      </c>
      <c r="H108" s="7" t="str">
        <f t="shared" si="13"/>
        <v>N/A</v>
      </c>
      <c r="I108" s="8">
        <v>-2.86</v>
      </c>
      <c r="J108" s="8">
        <v>-52</v>
      </c>
      <c r="K108" s="25" t="s">
        <v>734</v>
      </c>
      <c r="L108" s="85" t="str">
        <f t="shared" si="14"/>
        <v>No</v>
      </c>
    </row>
    <row r="109" spans="1:12" x14ac:dyDescent="0.25">
      <c r="A109" s="142" t="s">
        <v>616</v>
      </c>
      <c r="B109" s="21" t="s">
        <v>213</v>
      </c>
      <c r="C109" s="26">
        <v>27080508</v>
      </c>
      <c r="D109" s="7" t="str">
        <f t="shared" si="11"/>
        <v>N/A</v>
      </c>
      <c r="E109" s="26">
        <v>23995227</v>
      </c>
      <c r="F109" s="7" t="str">
        <f t="shared" si="12"/>
        <v>N/A</v>
      </c>
      <c r="G109" s="26">
        <v>10490476</v>
      </c>
      <c r="H109" s="7" t="str">
        <f t="shared" si="13"/>
        <v>N/A</v>
      </c>
      <c r="I109" s="8">
        <v>-11.4</v>
      </c>
      <c r="J109" s="8">
        <v>-56.3</v>
      </c>
      <c r="K109" s="25" t="s">
        <v>734</v>
      </c>
      <c r="L109" s="85" t="str">
        <f t="shared" si="14"/>
        <v>No</v>
      </c>
    </row>
    <row r="110" spans="1:12" x14ac:dyDescent="0.25">
      <c r="A110" s="142" t="s">
        <v>617</v>
      </c>
      <c r="B110" s="21" t="s">
        <v>213</v>
      </c>
      <c r="C110" s="22">
        <v>71515</v>
      </c>
      <c r="D110" s="7" t="str">
        <f t="shared" si="11"/>
        <v>N/A</v>
      </c>
      <c r="E110" s="22">
        <v>66663</v>
      </c>
      <c r="F110" s="7" t="str">
        <f t="shared" si="12"/>
        <v>N/A</v>
      </c>
      <c r="G110" s="22">
        <v>86316</v>
      </c>
      <c r="H110" s="7" t="str">
        <f t="shared" si="13"/>
        <v>N/A</v>
      </c>
      <c r="I110" s="8">
        <v>-6.78</v>
      </c>
      <c r="J110" s="8">
        <v>29.48</v>
      </c>
      <c r="K110" s="25" t="s">
        <v>734</v>
      </c>
      <c r="L110" s="85" t="str">
        <f t="shared" si="14"/>
        <v>Yes</v>
      </c>
    </row>
    <row r="111" spans="1:12" x14ac:dyDescent="0.25">
      <c r="A111" s="142" t="s">
        <v>1423</v>
      </c>
      <c r="B111" s="21" t="s">
        <v>213</v>
      </c>
      <c r="C111" s="26">
        <v>378.66892259999997</v>
      </c>
      <c r="D111" s="7" t="str">
        <f t="shared" si="11"/>
        <v>N/A</v>
      </c>
      <c r="E111" s="26">
        <v>359.94820214999999</v>
      </c>
      <c r="F111" s="7" t="str">
        <f t="shared" si="12"/>
        <v>N/A</v>
      </c>
      <c r="G111" s="26">
        <v>121.53570601</v>
      </c>
      <c r="H111" s="7" t="str">
        <f t="shared" si="13"/>
        <v>N/A</v>
      </c>
      <c r="I111" s="8">
        <v>-4.9400000000000004</v>
      </c>
      <c r="J111" s="8">
        <v>-66.2</v>
      </c>
      <c r="K111" s="25" t="s">
        <v>734</v>
      </c>
      <c r="L111" s="85" t="str">
        <f t="shared" si="14"/>
        <v>No</v>
      </c>
    </row>
    <row r="112" spans="1:12" x14ac:dyDescent="0.25">
      <c r="A112" s="142" t="s">
        <v>618</v>
      </c>
      <c r="B112" s="21" t="s">
        <v>213</v>
      </c>
      <c r="C112" s="26">
        <v>110014812</v>
      </c>
      <c r="D112" s="7" t="str">
        <f t="shared" si="11"/>
        <v>N/A</v>
      </c>
      <c r="E112" s="26">
        <v>99204870</v>
      </c>
      <c r="F112" s="7" t="str">
        <f t="shared" si="12"/>
        <v>N/A</v>
      </c>
      <c r="G112" s="26">
        <v>72551013</v>
      </c>
      <c r="H112" s="7" t="str">
        <f t="shared" si="13"/>
        <v>N/A</v>
      </c>
      <c r="I112" s="8">
        <v>-9.83</v>
      </c>
      <c r="J112" s="8">
        <v>-26.9</v>
      </c>
      <c r="K112" s="25" t="s">
        <v>734</v>
      </c>
      <c r="L112" s="85" t="str">
        <f t="shared" si="14"/>
        <v>Yes</v>
      </c>
    </row>
    <row r="113" spans="1:12" x14ac:dyDescent="0.25">
      <c r="A113" s="142" t="s">
        <v>619</v>
      </c>
      <c r="B113" s="21" t="s">
        <v>213</v>
      </c>
      <c r="C113" s="22">
        <v>125172</v>
      </c>
      <c r="D113" s="7" t="str">
        <f t="shared" si="11"/>
        <v>N/A</v>
      </c>
      <c r="E113" s="22">
        <v>107703</v>
      </c>
      <c r="F113" s="7" t="str">
        <f t="shared" si="12"/>
        <v>N/A</v>
      </c>
      <c r="G113" s="22">
        <v>83570</v>
      </c>
      <c r="H113" s="7" t="str">
        <f t="shared" si="13"/>
        <v>N/A</v>
      </c>
      <c r="I113" s="8">
        <v>-14</v>
      </c>
      <c r="J113" s="8">
        <v>-22.4</v>
      </c>
      <c r="K113" s="25" t="s">
        <v>734</v>
      </c>
      <c r="L113" s="85" t="str">
        <f t="shared" si="14"/>
        <v>Yes</v>
      </c>
    </row>
    <row r="114" spans="1:12" x14ac:dyDescent="0.25">
      <c r="A114" s="142" t="s">
        <v>1424</v>
      </c>
      <c r="B114" s="21" t="s">
        <v>213</v>
      </c>
      <c r="C114" s="26">
        <v>878.90911704999996</v>
      </c>
      <c r="D114" s="7" t="str">
        <f t="shared" si="11"/>
        <v>N/A</v>
      </c>
      <c r="E114" s="26">
        <v>921.09662682999999</v>
      </c>
      <c r="F114" s="7" t="str">
        <f t="shared" si="12"/>
        <v>N/A</v>
      </c>
      <c r="G114" s="26">
        <v>868.14661960000001</v>
      </c>
      <c r="H114" s="7" t="str">
        <f t="shared" si="13"/>
        <v>N/A</v>
      </c>
      <c r="I114" s="8">
        <v>4.8</v>
      </c>
      <c r="J114" s="8">
        <v>-5.75</v>
      </c>
      <c r="K114" s="25" t="s">
        <v>734</v>
      </c>
      <c r="L114" s="85" t="str">
        <f t="shared" si="14"/>
        <v>Yes</v>
      </c>
    </row>
    <row r="115" spans="1:12" ht="25" x14ac:dyDescent="0.25">
      <c r="A115" s="142" t="s">
        <v>620</v>
      </c>
      <c r="B115" s="21" t="s">
        <v>213</v>
      </c>
      <c r="C115" s="26">
        <v>671267446</v>
      </c>
      <c r="D115" s="7" t="str">
        <f t="shared" si="11"/>
        <v>N/A</v>
      </c>
      <c r="E115" s="26">
        <v>691528485</v>
      </c>
      <c r="F115" s="7" t="str">
        <f t="shared" si="12"/>
        <v>N/A</v>
      </c>
      <c r="G115" s="26">
        <v>535782108</v>
      </c>
      <c r="H115" s="7" t="str">
        <f t="shared" si="13"/>
        <v>N/A</v>
      </c>
      <c r="I115" s="8">
        <v>3.0179999999999998</v>
      </c>
      <c r="J115" s="8">
        <v>-22.5</v>
      </c>
      <c r="K115" s="25" t="s">
        <v>734</v>
      </c>
      <c r="L115" s="85" t="str">
        <f t="shared" si="14"/>
        <v>Yes</v>
      </c>
    </row>
    <row r="116" spans="1:12" x14ac:dyDescent="0.25">
      <c r="A116" s="145" t="s">
        <v>621</v>
      </c>
      <c r="B116" s="22" t="s">
        <v>213</v>
      </c>
      <c r="C116" s="22">
        <v>40407</v>
      </c>
      <c r="D116" s="7" t="str">
        <f t="shared" si="11"/>
        <v>N/A</v>
      </c>
      <c r="E116" s="22">
        <v>39943</v>
      </c>
      <c r="F116" s="7" t="str">
        <f t="shared" si="12"/>
        <v>N/A</v>
      </c>
      <c r="G116" s="22">
        <v>28438</v>
      </c>
      <c r="H116" s="7" t="str">
        <f t="shared" si="13"/>
        <v>N/A</v>
      </c>
      <c r="I116" s="8">
        <v>-1.1499999999999999</v>
      </c>
      <c r="J116" s="8">
        <v>-28.8</v>
      </c>
      <c r="K116" s="1" t="s">
        <v>734</v>
      </c>
      <c r="L116" s="85" t="str">
        <f t="shared" si="14"/>
        <v>Yes</v>
      </c>
    </row>
    <row r="117" spans="1:12" x14ac:dyDescent="0.25">
      <c r="A117" s="142" t="s">
        <v>1425</v>
      </c>
      <c r="B117" s="21" t="s">
        <v>213</v>
      </c>
      <c r="C117" s="26">
        <v>16612.652411999999</v>
      </c>
      <c r="D117" s="7" t="str">
        <f t="shared" si="11"/>
        <v>N/A</v>
      </c>
      <c r="E117" s="26">
        <v>17312.882983</v>
      </c>
      <c r="F117" s="7" t="str">
        <f t="shared" si="12"/>
        <v>N/A</v>
      </c>
      <c r="G117" s="26">
        <v>18840.358252999999</v>
      </c>
      <c r="H117" s="7" t="str">
        <f t="shared" si="13"/>
        <v>N/A</v>
      </c>
      <c r="I117" s="8">
        <v>4.2149999999999999</v>
      </c>
      <c r="J117" s="8">
        <v>8.8230000000000004</v>
      </c>
      <c r="K117" s="25" t="s">
        <v>734</v>
      </c>
      <c r="L117" s="85" t="str">
        <f t="shared" si="14"/>
        <v>Yes</v>
      </c>
    </row>
    <row r="118" spans="1:12" ht="25" x14ac:dyDescent="0.25">
      <c r="A118" s="142" t="s">
        <v>622</v>
      </c>
      <c r="B118" s="21" t="s">
        <v>213</v>
      </c>
      <c r="C118" s="26">
        <v>2224056</v>
      </c>
      <c r="D118" s="7" t="str">
        <f t="shared" si="11"/>
        <v>N/A</v>
      </c>
      <c r="E118" s="26">
        <v>2746972</v>
      </c>
      <c r="F118" s="7" t="str">
        <f t="shared" si="12"/>
        <v>N/A</v>
      </c>
      <c r="G118" s="26">
        <v>1991542</v>
      </c>
      <c r="H118" s="7" t="str">
        <f t="shared" si="13"/>
        <v>N/A</v>
      </c>
      <c r="I118" s="8">
        <v>23.51</v>
      </c>
      <c r="J118" s="8">
        <v>-27.5</v>
      </c>
      <c r="K118" s="25" t="s">
        <v>734</v>
      </c>
      <c r="L118" s="85" t="str">
        <f t="shared" si="14"/>
        <v>Yes</v>
      </c>
    </row>
    <row r="119" spans="1:12" x14ac:dyDescent="0.25">
      <c r="A119" s="142" t="s">
        <v>623</v>
      </c>
      <c r="B119" s="21" t="s">
        <v>213</v>
      </c>
      <c r="C119" s="22">
        <v>6270</v>
      </c>
      <c r="D119" s="7" t="str">
        <f t="shared" si="11"/>
        <v>N/A</v>
      </c>
      <c r="E119" s="22">
        <v>6946</v>
      </c>
      <c r="F119" s="7" t="str">
        <f t="shared" si="12"/>
        <v>N/A</v>
      </c>
      <c r="G119" s="22">
        <v>5281</v>
      </c>
      <c r="H119" s="7" t="str">
        <f t="shared" si="13"/>
        <v>N/A</v>
      </c>
      <c r="I119" s="8">
        <v>10.78</v>
      </c>
      <c r="J119" s="8">
        <v>-24</v>
      </c>
      <c r="K119" s="25" t="s">
        <v>734</v>
      </c>
      <c r="L119" s="85" t="str">
        <f t="shared" si="14"/>
        <v>Yes</v>
      </c>
    </row>
    <row r="120" spans="1:12" x14ac:dyDescent="0.25">
      <c r="A120" s="142" t="s">
        <v>1426</v>
      </c>
      <c r="B120" s="21" t="s">
        <v>213</v>
      </c>
      <c r="C120" s="26">
        <v>354.71387559999999</v>
      </c>
      <c r="D120" s="7" t="str">
        <f t="shared" si="11"/>
        <v>N/A</v>
      </c>
      <c r="E120" s="26">
        <v>395.47538150999998</v>
      </c>
      <c r="F120" s="7" t="str">
        <f t="shared" si="12"/>
        <v>N/A</v>
      </c>
      <c r="G120" s="26">
        <v>377.11456163999998</v>
      </c>
      <c r="H120" s="7" t="str">
        <f t="shared" si="13"/>
        <v>N/A</v>
      </c>
      <c r="I120" s="8">
        <v>11.49</v>
      </c>
      <c r="J120" s="8">
        <v>-4.6399999999999997</v>
      </c>
      <c r="K120" s="25" t="s">
        <v>734</v>
      </c>
      <c r="L120" s="85" t="str">
        <f t="shared" si="14"/>
        <v>Yes</v>
      </c>
    </row>
    <row r="121" spans="1:12" ht="25" x14ac:dyDescent="0.25">
      <c r="A121" s="142" t="s">
        <v>624</v>
      </c>
      <c r="B121" s="21" t="s">
        <v>213</v>
      </c>
      <c r="C121" s="26">
        <v>243046124</v>
      </c>
      <c r="D121" s="7" t="str">
        <f t="shared" si="11"/>
        <v>N/A</v>
      </c>
      <c r="E121" s="26">
        <v>257332289</v>
      </c>
      <c r="F121" s="7" t="str">
        <f t="shared" si="12"/>
        <v>N/A</v>
      </c>
      <c r="G121" s="26">
        <v>46414676</v>
      </c>
      <c r="H121" s="7" t="str">
        <f t="shared" si="13"/>
        <v>N/A</v>
      </c>
      <c r="I121" s="8">
        <v>5.8780000000000001</v>
      </c>
      <c r="J121" s="8">
        <v>-82</v>
      </c>
      <c r="K121" s="25" t="s">
        <v>734</v>
      </c>
      <c r="L121" s="85" t="str">
        <f t="shared" si="14"/>
        <v>No</v>
      </c>
    </row>
    <row r="122" spans="1:12" x14ac:dyDescent="0.25">
      <c r="A122" s="142" t="s">
        <v>625</v>
      </c>
      <c r="B122" s="21" t="s">
        <v>213</v>
      </c>
      <c r="C122" s="22">
        <v>15386</v>
      </c>
      <c r="D122" s="7" t="str">
        <f t="shared" si="11"/>
        <v>N/A</v>
      </c>
      <c r="E122" s="22">
        <v>15688</v>
      </c>
      <c r="F122" s="7" t="str">
        <f t="shared" si="12"/>
        <v>N/A</v>
      </c>
      <c r="G122" s="22">
        <v>11159</v>
      </c>
      <c r="H122" s="7" t="str">
        <f t="shared" si="13"/>
        <v>N/A</v>
      </c>
      <c r="I122" s="8">
        <v>1.9630000000000001</v>
      </c>
      <c r="J122" s="8">
        <v>-28.9</v>
      </c>
      <c r="K122" s="25" t="s">
        <v>734</v>
      </c>
      <c r="L122" s="85" t="str">
        <f t="shared" si="14"/>
        <v>Yes</v>
      </c>
    </row>
    <row r="123" spans="1:12" ht="25" x14ac:dyDescent="0.25">
      <c r="A123" s="142" t="s">
        <v>1427</v>
      </c>
      <c r="B123" s="21" t="s">
        <v>213</v>
      </c>
      <c r="C123" s="26">
        <v>15796.576368</v>
      </c>
      <c r="D123" s="7" t="str">
        <f t="shared" si="11"/>
        <v>N/A</v>
      </c>
      <c r="E123" s="26">
        <v>16403.129079999999</v>
      </c>
      <c r="F123" s="7" t="str">
        <f t="shared" si="12"/>
        <v>N/A</v>
      </c>
      <c r="G123" s="26">
        <v>4159.3938525000003</v>
      </c>
      <c r="H123" s="7" t="str">
        <f t="shared" si="13"/>
        <v>N/A</v>
      </c>
      <c r="I123" s="8">
        <v>3.84</v>
      </c>
      <c r="J123" s="8">
        <v>-74.599999999999994</v>
      </c>
      <c r="K123" s="25" t="s">
        <v>734</v>
      </c>
      <c r="L123" s="85" t="str">
        <f t="shared" si="14"/>
        <v>No</v>
      </c>
    </row>
    <row r="124" spans="1:12" ht="25" x14ac:dyDescent="0.25">
      <c r="A124" s="142" t="s">
        <v>626</v>
      </c>
      <c r="B124" s="21" t="s">
        <v>213</v>
      </c>
      <c r="C124" s="26">
        <v>6031464</v>
      </c>
      <c r="D124" s="7" t="str">
        <f t="shared" si="11"/>
        <v>N/A</v>
      </c>
      <c r="E124" s="26">
        <v>7042488</v>
      </c>
      <c r="F124" s="7" t="str">
        <f t="shared" si="12"/>
        <v>N/A</v>
      </c>
      <c r="G124" s="26">
        <v>1592231</v>
      </c>
      <c r="H124" s="7" t="str">
        <f t="shared" si="13"/>
        <v>N/A</v>
      </c>
      <c r="I124" s="8">
        <v>16.760000000000002</v>
      </c>
      <c r="J124" s="8">
        <v>-77.400000000000006</v>
      </c>
      <c r="K124" s="25" t="s">
        <v>734</v>
      </c>
      <c r="L124" s="85" t="str">
        <f t="shared" si="14"/>
        <v>No</v>
      </c>
    </row>
    <row r="125" spans="1:12" x14ac:dyDescent="0.25">
      <c r="A125" s="142" t="s">
        <v>627</v>
      </c>
      <c r="B125" s="21" t="s">
        <v>213</v>
      </c>
      <c r="C125" s="22">
        <v>13637</v>
      </c>
      <c r="D125" s="7" t="str">
        <f t="shared" si="11"/>
        <v>N/A</v>
      </c>
      <c r="E125" s="22">
        <v>15306</v>
      </c>
      <c r="F125" s="7" t="str">
        <f t="shared" si="12"/>
        <v>N/A</v>
      </c>
      <c r="G125" s="22">
        <v>8347</v>
      </c>
      <c r="H125" s="7" t="str">
        <f t="shared" si="13"/>
        <v>N/A</v>
      </c>
      <c r="I125" s="8">
        <v>12.24</v>
      </c>
      <c r="J125" s="8">
        <v>-45.5</v>
      </c>
      <c r="K125" s="25" t="s">
        <v>734</v>
      </c>
      <c r="L125" s="85" t="str">
        <f t="shared" si="14"/>
        <v>No</v>
      </c>
    </row>
    <row r="126" spans="1:12" ht="25" x14ac:dyDescent="0.25">
      <c r="A126" s="142" t="s">
        <v>1428</v>
      </c>
      <c r="B126" s="21" t="s">
        <v>213</v>
      </c>
      <c r="C126" s="26">
        <v>442.28671995000002</v>
      </c>
      <c r="D126" s="7" t="str">
        <f t="shared" si="11"/>
        <v>N/A</v>
      </c>
      <c r="E126" s="26">
        <v>460.11289690000001</v>
      </c>
      <c r="F126" s="7" t="str">
        <f t="shared" si="12"/>
        <v>N/A</v>
      </c>
      <c r="G126" s="26">
        <v>190.75488199</v>
      </c>
      <c r="H126" s="7" t="str">
        <f t="shared" si="13"/>
        <v>N/A</v>
      </c>
      <c r="I126" s="8">
        <v>4.03</v>
      </c>
      <c r="J126" s="8">
        <v>-58.5</v>
      </c>
      <c r="K126" s="25" t="s">
        <v>734</v>
      </c>
      <c r="L126" s="85" t="str">
        <f t="shared" si="14"/>
        <v>No</v>
      </c>
    </row>
    <row r="127" spans="1:12" ht="25" x14ac:dyDescent="0.25">
      <c r="A127" s="142" t="s">
        <v>628</v>
      </c>
      <c r="B127" s="21" t="s">
        <v>213</v>
      </c>
      <c r="C127" s="26">
        <v>5674265</v>
      </c>
      <c r="D127" s="7" t="str">
        <f t="shared" si="11"/>
        <v>N/A</v>
      </c>
      <c r="E127" s="26">
        <v>9450442</v>
      </c>
      <c r="F127" s="7" t="str">
        <f t="shared" si="12"/>
        <v>N/A</v>
      </c>
      <c r="G127" s="26">
        <v>82778992</v>
      </c>
      <c r="H127" s="7" t="str">
        <f t="shared" si="13"/>
        <v>N/A</v>
      </c>
      <c r="I127" s="8">
        <v>66.55</v>
      </c>
      <c r="J127" s="8">
        <v>775.9</v>
      </c>
      <c r="K127" s="25" t="s">
        <v>734</v>
      </c>
      <c r="L127" s="85" t="str">
        <f t="shared" si="14"/>
        <v>No</v>
      </c>
    </row>
    <row r="128" spans="1:12" x14ac:dyDescent="0.25">
      <c r="A128" s="142" t="s">
        <v>629</v>
      </c>
      <c r="B128" s="21" t="s">
        <v>213</v>
      </c>
      <c r="C128" s="22">
        <v>2670</v>
      </c>
      <c r="D128" s="7" t="str">
        <f t="shared" si="11"/>
        <v>N/A</v>
      </c>
      <c r="E128" s="22">
        <v>9635</v>
      </c>
      <c r="F128" s="7" t="str">
        <f t="shared" si="12"/>
        <v>N/A</v>
      </c>
      <c r="G128" s="22">
        <v>40425</v>
      </c>
      <c r="H128" s="7" t="str">
        <f t="shared" si="13"/>
        <v>N/A</v>
      </c>
      <c r="I128" s="8">
        <v>260.89999999999998</v>
      </c>
      <c r="J128" s="8">
        <v>319.60000000000002</v>
      </c>
      <c r="K128" s="25" t="s">
        <v>734</v>
      </c>
      <c r="L128" s="85" t="str">
        <f t="shared" si="14"/>
        <v>No</v>
      </c>
    </row>
    <row r="129" spans="1:12" ht="25" x14ac:dyDescent="0.25">
      <c r="A129" s="142" t="s">
        <v>1429</v>
      </c>
      <c r="B129" s="21" t="s">
        <v>213</v>
      </c>
      <c r="C129" s="26">
        <v>2125.1928839000002</v>
      </c>
      <c r="D129" s="7" t="str">
        <f t="shared" si="11"/>
        <v>N/A</v>
      </c>
      <c r="E129" s="26">
        <v>980.84504411</v>
      </c>
      <c r="F129" s="7" t="str">
        <f t="shared" si="12"/>
        <v>N/A</v>
      </c>
      <c r="G129" s="26">
        <v>2047.7177984</v>
      </c>
      <c r="H129" s="7" t="str">
        <f t="shared" si="13"/>
        <v>N/A</v>
      </c>
      <c r="I129" s="8">
        <v>-53.8</v>
      </c>
      <c r="J129" s="8">
        <v>108.8</v>
      </c>
      <c r="K129" s="25" t="s">
        <v>734</v>
      </c>
      <c r="L129" s="85" t="str">
        <f t="shared" si="14"/>
        <v>No</v>
      </c>
    </row>
    <row r="130" spans="1:12" ht="25" x14ac:dyDescent="0.25">
      <c r="A130" s="142" t="s">
        <v>630</v>
      </c>
      <c r="B130" s="21" t="s">
        <v>213</v>
      </c>
      <c r="C130" s="26">
        <v>53330</v>
      </c>
      <c r="D130" s="7" t="str">
        <f t="shared" si="11"/>
        <v>N/A</v>
      </c>
      <c r="E130" s="26">
        <v>57635</v>
      </c>
      <c r="F130" s="7" t="str">
        <f t="shared" si="12"/>
        <v>N/A</v>
      </c>
      <c r="G130" s="26">
        <v>4380</v>
      </c>
      <c r="H130" s="7" t="str">
        <f t="shared" si="13"/>
        <v>N/A</v>
      </c>
      <c r="I130" s="8">
        <v>8.0719999999999992</v>
      </c>
      <c r="J130" s="8">
        <v>-92.4</v>
      </c>
      <c r="K130" s="25" t="s">
        <v>734</v>
      </c>
      <c r="L130" s="85" t="str">
        <f t="shared" si="14"/>
        <v>No</v>
      </c>
    </row>
    <row r="131" spans="1:12" x14ac:dyDescent="0.25">
      <c r="A131" s="142" t="s">
        <v>631</v>
      </c>
      <c r="B131" s="21" t="s">
        <v>213</v>
      </c>
      <c r="C131" s="22">
        <v>545</v>
      </c>
      <c r="D131" s="7" t="str">
        <f t="shared" si="11"/>
        <v>N/A</v>
      </c>
      <c r="E131" s="22">
        <v>504</v>
      </c>
      <c r="F131" s="7" t="str">
        <f t="shared" si="12"/>
        <v>N/A</v>
      </c>
      <c r="G131" s="22">
        <v>59</v>
      </c>
      <c r="H131" s="7" t="str">
        <f t="shared" si="13"/>
        <v>N/A</v>
      </c>
      <c r="I131" s="8">
        <v>-7.52</v>
      </c>
      <c r="J131" s="8">
        <v>-88.3</v>
      </c>
      <c r="K131" s="25" t="s">
        <v>734</v>
      </c>
      <c r="L131" s="85" t="str">
        <f t="shared" si="14"/>
        <v>No</v>
      </c>
    </row>
    <row r="132" spans="1:12" ht="25" x14ac:dyDescent="0.25">
      <c r="A132" s="142" t="s">
        <v>1430</v>
      </c>
      <c r="B132" s="21" t="s">
        <v>213</v>
      </c>
      <c r="C132" s="26">
        <v>97.853211009000006</v>
      </c>
      <c r="D132" s="7" t="str">
        <f t="shared" si="11"/>
        <v>N/A</v>
      </c>
      <c r="E132" s="26">
        <v>114.35515873</v>
      </c>
      <c r="F132" s="7" t="str">
        <f t="shared" si="12"/>
        <v>N/A</v>
      </c>
      <c r="G132" s="26">
        <v>74.237288136000004</v>
      </c>
      <c r="H132" s="7" t="str">
        <f t="shared" si="13"/>
        <v>N/A</v>
      </c>
      <c r="I132" s="8">
        <v>16.86</v>
      </c>
      <c r="J132" s="8">
        <v>-35.1</v>
      </c>
      <c r="K132" s="25" t="s">
        <v>734</v>
      </c>
      <c r="L132" s="85" t="str">
        <f t="shared" si="14"/>
        <v>No</v>
      </c>
    </row>
    <row r="133" spans="1:12" x14ac:dyDescent="0.25">
      <c r="A133" s="142" t="s">
        <v>632</v>
      </c>
      <c r="B133" s="21" t="s">
        <v>213</v>
      </c>
      <c r="C133" s="26">
        <v>35583470</v>
      </c>
      <c r="D133" s="7" t="str">
        <f t="shared" si="11"/>
        <v>N/A</v>
      </c>
      <c r="E133" s="26">
        <v>34761930</v>
      </c>
      <c r="F133" s="7" t="str">
        <f t="shared" si="12"/>
        <v>N/A</v>
      </c>
      <c r="G133" s="26">
        <v>4111493</v>
      </c>
      <c r="H133" s="7" t="str">
        <f t="shared" si="13"/>
        <v>N/A</v>
      </c>
      <c r="I133" s="8">
        <v>-2.31</v>
      </c>
      <c r="J133" s="8">
        <v>-88.2</v>
      </c>
      <c r="K133" s="25" t="s">
        <v>734</v>
      </c>
      <c r="L133" s="85" t="str">
        <f t="shared" si="14"/>
        <v>No</v>
      </c>
    </row>
    <row r="134" spans="1:12" x14ac:dyDescent="0.25">
      <c r="A134" s="142" t="s">
        <v>633</v>
      </c>
      <c r="B134" s="21" t="s">
        <v>213</v>
      </c>
      <c r="C134" s="22">
        <v>3204</v>
      </c>
      <c r="D134" s="7" t="str">
        <f t="shared" si="11"/>
        <v>N/A</v>
      </c>
      <c r="E134" s="22">
        <v>3111</v>
      </c>
      <c r="F134" s="7" t="str">
        <f t="shared" si="12"/>
        <v>N/A</v>
      </c>
      <c r="G134" s="22">
        <v>793</v>
      </c>
      <c r="H134" s="7" t="str">
        <f t="shared" si="13"/>
        <v>N/A</v>
      </c>
      <c r="I134" s="8">
        <v>-2.9</v>
      </c>
      <c r="J134" s="8">
        <v>-74.5</v>
      </c>
      <c r="K134" s="25" t="s">
        <v>734</v>
      </c>
      <c r="L134" s="85" t="str">
        <f t="shared" si="14"/>
        <v>No</v>
      </c>
    </row>
    <row r="135" spans="1:12" x14ac:dyDescent="0.25">
      <c r="A135" s="142" t="s">
        <v>1431</v>
      </c>
      <c r="B135" s="21" t="s">
        <v>213</v>
      </c>
      <c r="C135" s="26">
        <v>11105.951934999999</v>
      </c>
      <c r="D135" s="7" t="str">
        <f t="shared" si="11"/>
        <v>N/A</v>
      </c>
      <c r="E135" s="26">
        <v>11173.876566999999</v>
      </c>
      <c r="F135" s="7" t="str">
        <f t="shared" si="12"/>
        <v>N/A</v>
      </c>
      <c r="G135" s="26">
        <v>5184.7326608000003</v>
      </c>
      <c r="H135" s="7" t="str">
        <f t="shared" si="13"/>
        <v>N/A</v>
      </c>
      <c r="I135" s="8">
        <v>0.61160000000000003</v>
      </c>
      <c r="J135" s="8">
        <v>-53.6</v>
      </c>
      <c r="K135" s="25" t="s">
        <v>734</v>
      </c>
      <c r="L135" s="85" t="str">
        <f t="shared" si="14"/>
        <v>No</v>
      </c>
    </row>
    <row r="136" spans="1:12" ht="25" x14ac:dyDescent="0.25">
      <c r="A136" s="142" t="s">
        <v>634</v>
      </c>
      <c r="B136" s="21" t="s">
        <v>213</v>
      </c>
      <c r="C136" s="26">
        <v>1220807</v>
      </c>
      <c r="D136" s="7" t="str">
        <f t="shared" si="11"/>
        <v>N/A</v>
      </c>
      <c r="E136" s="26">
        <v>1450527</v>
      </c>
      <c r="F136" s="7" t="str">
        <f t="shared" si="12"/>
        <v>N/A</v>
      </c>
      <c r="G136" s="26">
        <v>1428152</v>
      </c>
      <c r="H136" s="7" t="str">
        <f t="shared" si="13"/>
        <v>N/A</v>
      </c>
      <c r="I136" s="8">
        <v>18.82</v>
      </c>
      <c r="J136" s="8">
        <v>-1.54</v>
      </c>
      <c r="K136" s="25" t="s">
        <v>734</v>
      </c>
      <c r="L136" s="85" t="str">
        <f>IF(J136="Div by 0", "N/A", IF(OR(J136="N/A",K136="N/A"),"N/A", IF(J136&gt;VALUE(MID(K136,1,2)), "No", IF(J136&lt;-1*VALUE(MID(K136,1,2)), "No", "Yes"))))</f>
        <v>Yes</v>
      </c>
    </row>
    <row r="137" spans="1:12" x14ac:dyDescent="0.25">
      <c r="A137" s="142" t="s">
        <v>635</v>
      </c>
      <c r="B137" s="21" t="s">
        <v>213</v>
      </c>
      <c r="C137" s="22">
        <v>8258</v>
      </c>
      <c r="D137" s="7" t="str">
        <f t="shared" si="11"/>
        <v>N/A</v>
      </c>
      <c r="E137" s="22">
        <v>9932</v>
      </c>
      <c r="F137" s="7" t="str">
        <f t="shared" si="12"/>
        <v>N/A</v>
      </c>
      <c r="G137" s="22">
        <v>29897</v>
      </c>
      <c r="H137" s="7" t="str">
        <f t="shared" si="13"/>
        <v>N/A</v>
      </c>
      <c r="I137" s="8">
        <v>20.27</v>
      </c>
      <c r="J137" s="8">
        <v>201</v>
      </c>
      <c r="K137" s="25" t="s">
        <v>734</v>
      </c>
      <c r="L137" s="85" t="str">
        <f t="shared" ref="L137:L141" si="15">IF(J137="Div by 0", "N/A", IF(OR(J137="N/A",K137="N/A"),"N/A", IF(J137&gt;VALUE(MID(K137,1,2)), "No", IF(J137&lt;-1*VALUE(MID(K137,1,2)), "No", "Yes"))))</f>
        <v>No</v>
      </c>
    </row>
    <row r="138" spans="1:12" ht="25" x14ac:dyDescent="0.25">
      <c r="A138" s="142" t="s">
        <v>1432</v>
      </c>
      <c r="B138" s="21" t="s">
        <v>213</v>
      </c>
      <c r="C138" s="26">
        <v>147.83325260000001</v>
      </c>
      <c r="D138" s="7" t="str">
        <f t="shared" si="11"/>
        <v>N/A</v>
      </c>
      <c r="E138" s="26">
        <v>146.04581152</v>
      </c>
      <c r="F138" s="7" t="str">
        <f t="shared" si="12"/>
        <v>N/A</v>
      </c>
      <c r="G138" s="26">
        <v>47.769073820000003</v>
      </c>
      <c r="H138" s="7" t="str">
        <f t="shared" si="13"/>
        <v>N/A</v>
      </c>
      <c r="I138" s="8">
        <v>-1.21</v>
      </c>
      <c r="J138" s="8">
        <v>-67.3</v>
      </c>
      <c r="K138" s="25" t="s">
        <v>734</v>
      </c>
      <c r="L138" s="85" t="str">
        <f t="shared" si="15"/>
        <v>No</v>
      </c>
    </row>
    <row r="139" spans="1:12" ht="25" x14ac:dyDescent="0.25">
      <c r="A139" s="142" t="s">
        <v>636</v>
      </c>
      <c r="B139" s="21" t="s">
        <v>213</v>
      </c>
      <c r="C139" s="26">
        <v>53573362</v>
      </c>
      <c r="D139" s="7" t="str">
        <f t="shared" si="11"/>
        <v>N/A</v>
      </c>
      <c r="E139" s="26">
        <v>55614166</v>
      </c>
      <c r="F139" s="7" t="str">
        <f t="shared" si="12"/>
        <v>N/A</v>
      </c>
      <c r="G139" s="26">
        <v>84797625</v>
      </c>
      <c r="H139" s="7" t="str">
        <f t="shared" si="13"/>
        <v>N/A</v>
      </c>
      <c r="I139" s="8">
        <v>3.8090000000000002</v>
      </c>
      <c r="J139" s="8">
        <v>52.47</v>
      </c>
      <c r="K139" s="25" t="s">
        <v>734</v>
      </c>
      <c r="L139" s="85" t="str">
        <f t="shared" si="15"/>
        <v>No</v>
      </c>
    </row>
    <row r="140" spans="1:12" x14ac:dyDescent="0.25">
      <c r="A140" s="142" t="s">
        <v>637</v>
      </c>
      <c r="B140" s="21" t="s">
        <v>213</v>
      </c>
      <c r="C140" s="22">
        <v>831</v>
      </c>
      <c r="D140" s="7" t="str">
        <f t="shared" si="11"/>
        <v>N/A</v>
      </c>
      <c r="E140" s="22">
        <v>898</v>
      </c>
      <c r="F140" s="7" t="str">
        <f t="shared" si="12"/>
        <v>N/A</v>
      </c>
      <c r="G140" s="22">
        <v>990</v>
      </c>
      <c r="H140" s="7" t="str">
        <f t="shared" si="13"/>
        <v>N/A</v>
      </c>
      <c r="I140" s="8">
        <v>8.0630000000000006</v>
      </c>
      <c r="J140" s="8">
        <v>10.24</v>
      </c>
      <c r="K140" s="25" t="s">
        <v>734</v>
      </c>
      <c r="L140" s="85" t="str">
        <f t="shared" si="15"/>
        <v>Yes</v>
      </c>
    </row>
    <row r="141" spans="1:12" ht="25" x14ac:dyDescent="0.25">
      <c r="A141" s="142" t="s">
        <v>1433</v>
      </c>
      <c r="B141" s="21" t="s">
        <v>213</v>
      </c>
      <c r="C141" s="26">
        <v>64468.546329999997</v>
      </c>
      <c r="D141" s="7" t="str">
        <f t="shared" si="11"/>
        <v>N/A</v>
      </c>
      <c r="E141" s="26">
        <v>61931.142539</v>
      </c>
      <c r="F141" s="7" t="str">
        <f t="shared" si="12"/>
        <v>N/A</v>
      </c>
      <c r="G141" s="26">
        <v>85654.166666999998</v>
      </c>
      <c r="H141" s="7" t="str">
        <f t="shared" si="13"/>
        <v>N/A</v>
      </c>
      <c r="I141" s="8">
        <v>-3.94</v>
      </c>
      <c r="J141" s="8">
        <v>38.31</v>
      </c>
      <c r="K141" s="25" t="s">
        <v>734</v>
      </c>
      <c r="L141" s="85" t="str">
        <f t="shared" si="15"/>
        <v>No</v>
      </c>
    </row>
    <row r="142" spans="1:12" ht="25" x14ac:dyDescent="0.25">
      <c r="A142" s="142" t="s">
        <v>638</v>
      </c>
      <c r="B142" s="21" t="s">
        <v>213</v>
      </c>
      <c r="C142" s="26">
        <v>55855029</v>
      </c>
      <c r="D142" s="7" t="str">
        <f t="shared" si="11"/>
        <v>N/A</v>
      </c>
      <c r="E142" s="26">
        <v>54849203</v>
      </c>
      <c r="F142" s="7" t="str">
        <f t="shared" si="12"/>
        <v>N/A</v>
      </c>
      <c r="G142" s="26">
        <v>42246254</v>
      </c>
      <c r="H142" s="7" t="str">
        <f t="shared" si="13"/>
        <v>N/A</v>
      </c>
      <c r="I142" s="8">
        <v>-1.8</v>
      </c>
      <c r="J142" s="8">
        <v>-23</v>
      </c>
      <c r="K142" s="25" t="s">
        <v>734</v>
      </c>
      <c r="L142" s="85" t="str">
        <f t="shared" ref="L142:L153" si="16">IF(J142="Div by 0", "N/A", IF(K142="N/A","N/A", IF(J142&gt;VALUE(MID(K142,1,2)), "No", IF(J142&lt;-1*VALUE(MID(K142,1,2)), "No", "Yes"))))</f>
        <v>Yes</v>
      </c>
    </row>
    <row r="143" spans="1:12" x14ac:dyDescent="0.25">
      <c r="A143" s="142" t="s">
        <v>639</v>
      </c>
      <c r="B143" s="21" t="s">
        <v>213</v>
      </c>
      <c r="C143" s="22">
        <v>42708</v>
      </c>
      <c r="D143" s="7" t="str">
        <f t="shared" si="11"/>
        <v>N/A</v>
      </c>
      <c r="E143" s="22">
        <v>41559</v>
      </c>
      <c r="F143" s="7" t="str">
        <f t="shared" si="12"/>
        <v>N/A</v>
      </c>
      <c r="G143" s="22">
        <v>53904</v>
      </c>
      <c r="H143" s="7" t="str">
        <f t="shared" si="13"/>
        <v>N/A</v>
      </c>
      <c r="I143" s="8">
        <v>-2.69</v>
      </c>
      <c r="J143" s="8">
        <v>29.7</v>
      </c>
      <c r="K143" s="25" t="s">
        <v>734</v>
      </c>
      <c r="L143" s="85" t="str">
        <f t="shared" si="16"/>
        <v>Yes</v>
      </c>
    </row>
    <row r="144" spans="1:12" ht="25" x14ac:dyDescent="0.25">
      <c r="A144" s="142" t="s">
        <v>1434</v>
      </c>
      <c r="B144" s="21" t="s">
        <v>213</v>
      </c>
      <c r="C144" s="26">
        <v>1307.8352768</v>
      </c>
      <c r="D144" s="7" t="str">
        <f t="shared" si="11"/>
        <v>N/A</v>
      </c>
      <c r="E144" s="26">
        <v>1319.7912125</v>
      </c>
      <c r="F144" s="7" t="str">
        <f t="shared" si="12"/>
        <v>N/A</v>
      </c>
      <c r="G144" s="26">
        <v>783.73133718999998</v>
      </c>
      <c r="H144" s="7" t="str">
        <f t="shared" si="13"/>
        <v>N/A</v>
      </c>
      <c r="I144" s="8">
        <v>0.91420000000000001</v>
      </c>
      <c r="J144" s="8">
        <v>-40.6</v>
      </c>
      <c r="K144" s="25" t="s">
        <v>734</v>
      </c>
      <c r="L144" s="85" t="str">
        <f t="shared" si="16"/>
        <v>No</v>
      </c>
    </row>
    <row r="145" spans="1:12" ht="25" x14ac:dyDescent="0.25">
      <c r="A145" s="142" t="s">
        <v>640</v>
      </c>
      <c r="B145" s="21" t="s">
        <v>213</v>
      </c>
      <c r="C145" s="26">
        <v>615891</v>
      </c>
      <c r="D145" s="7" t="str">
        <f t="shared" ref="D145:D153" si="17">IF($B145="N/A","N/A",IF(C145&gt;10,"No",IF(C145&lt;-10,"No","Yes")))</f>
        <v>N/A</v>
      </c>
      <c r="E145" s="26">
        <v>512578</v>
      </c>
      <c r="F145" s="7" t="str">
        <f t="shared" ref="F145:F153" si="18">IF($B145="N/A","N/A",IF(E145&gt;10,"No",IF(E145&lt;-10,"No","Yes")))</f>
        <v>N/A</v>
      </c>
      <c r="G145" s="26">
        <v>720218</v>
      </c>
      <c r="H145" s="7" t="str">
        <f t="shared" ref="H145:H153" si="19">IF($B145="N/A","N/A",IF(G145&gt;10,"No",IF(G145&lt;-10,"No","Yes")))</f>
        <v>N/A</v>
      </c>
      <c r="I145" s="8">
        <v>-16.8</v>
      </c>
      <c r="J145" s="8">
        <v>40.51</v>
      </c>
      <c r="K145" s="25" t="s">
        <v>734</v>
      </c>
      <c r="L145" s="85" t="str">
        <f t="shared" si="16"/>
        <v>No</v>
      </c>
    </row>
    <row r="146" spans="1:12" x14ac:dyDescent="0.25">
      <c r="A146" s="142" t="s">
        <v>641</v>
      </c>
      <c r="B146" s="21" t="s">
        <v>213</v>
      </c>
      <c r="C146" s="22">
        <v>53</v>
      </c>
      <c r="D146" s="7" t="str">
        <f t="shared" si="17"/>
        <v>N/A</v>
      </c>
      <c r="E146" s="22">
        <v>40</v>
      </c>
      <c r="F146" s="7" t="str">
        <f t="shared" si="18"/>
        <v>N/A</v>
      </c>
      <c r="G146" s="22">
        <v>65</v>
      </c>
      <c r="H146" s="7" t="str">
        <f t="shared" si="19"/>
        <v>N/A</v>
      </c>
      <c r="I146" s="8">
        <v>-24.5</v>
      </c>
      <c r="J146" s="8">
        <v>62.5</v>
      </c>
      <c r="K146" s="25" t="s">
        <v>734</v>
      </c>
      <c r="L146" s="85" t="str">
        <f t="shared" si="16"/>
        <v>No</v>
      </c>
    </row>
    <row r="147" spans="1:12" ht="25" x14ac:dyDescent="0.25">
      <c r="A147" s="142" t="s">
        <v>1435</v>
      </c>
      <c r="B147" s="21" t="s">
        <v>213</v>
      </c>
      <c r="C147" s="26">
        <v>11620.584906</v>
      </c>
      <c r="D147" s="7" t="str">
        <f t="shared" si="17"/>
        <v>N/A</v>
      </c>
      <c r="E147" s="26">
        <v>12814.45</v>
      </c>
      <c r="F147" s="7" t="str">
        <f t="shared" si="18"/>
        <v>N/A</v>
      </c>
      <c r="G147" s="26">
        <v>11080.276922999999</v>
      </c>
      <c r="H147" s="7" t="str">
        <f t="shared" si="19"/>
        <v>N/A</v>
      </c>
      <c r="I147" s="8">
        <v>10.27</v>
      </c>
      <c r="J147" s="8">
        <v>-13.5</v>
      </c>
      <c r="K147" s="25" t="s">
        <v>734</v>
      </c>
      <c r="L147" s="85" t="str">
        <f t="shared" si="16"/>
        <v>Yes</v>
      </c>
    </row>
    <row r="148" spans="1:12" ht="25" x14ac:dyDescent="0.25">
      <c r="A148" s="142" t="s">
        <v>642</v>
      </c>
      <c r="B148" s="21" t="s">
        <v>213</v>
      </c>
      <c r="C148" s="26">
        <v>183199798</v>
      </c>
      <c r="D148" s="7" t="str">
        <f t="shared" si="17"/>
        <v>N/A</v>
      </c>
      <c r="E148" s="26">
        <v>207467169</v>
      </c>
      <c r="F148" s="7" t="str">
        <f t="shared" si="18"/>
        <v>N/A</v>
      </c>
      <c r="G148" s="26">
        <v>10202322</v>
      </c>
      <c r="H148" s="7" t="str">
        <f t="shared" si="19"/>
        <v>N/A</v>
      </c>
      <c r="I148" s="8">
        <v>13.25</v>
      </c>
      <c r="J148" s="8">
        <v>-95.1</v>
      </c>
      <c r="K148" s="25" t="s">
        <v>734</v>
      </c>
      <c r="L148" s="85" t="str">
        <f t="shared" si="16"/>
        <v>No</v>
      </c>
    </row>
    <row r="149" spans="1:12" x14ac:dyDescent="0.25">
      <c r="A149" s="142" t="s">
        <v>643</v>
      </c>
      <c r="B149" s="21" t="s">
        <v>213</v>
      </c>
      <c r="C149" s="22">
        <v>28650</v>
      </c>
      <c r="D149" s="7" t="str">
        <f t="shared" si="17"/>
        <v>N/A</v>
      </c>
      <c r="E149" s="22">
        <v>26772</v>
      </c>
      <c r="F149" s="7" t="str">
        <f t="shared" si="18"/>
        <v>N/A</v>
      </c>
      <c r="G149" s="22">
        <v>7879</v>
      </c>
      <c r="H149" s="7" t="str">
        <f t="shared" si="19"/>
        <v>N/A</v>
      </c>
      <c r="I149" s="8">
        <v>-6.55</v>
      </c>
      <c r="J149" s="8">
        <v>-70.599999999999994</v>
      </c>
      <c r="K149" s="25" t="s">
        <v>734</v>
      </c>
      <c r="L149" s="85" t="str">
        <f t="shared" si="16"/>
        <v>No</v>
      </c>
    </row>
    <row r="150" spans="1:12" ht="25" x14ac:dyDescent="0.25">
      <c r="A150" s="142" t="s">
        <v>1436</v>
      </c>
      <c r="B150" s="21" t="s">
        <v>213</v>
      </c>
      <c r="C150" s="26">
        <v>6394.4083072000003</v>
      </c>
      <c r="D150" s="7" t="str">
        <f t="shared" si="17"/>
        <v>N/A</v>
      </c>
      <c r="E150" s="26">
        <v>7749.4086731999996</v>
      </c>
      <c r="F150" s="7" t="str">
        <f t="shared" si="18"/>
        <v>N/A</v>
      </c>
      <c r="G150" s="26">
        <v>1294.8752380000001</v>
      </c>
      <c r="H150" s="7" t="str">
        <f t="shared" si="19"/>
        <v>N/A</v>
      </c>
      <c r="I150" s="8">
        <v>21.19</v>
      </c>
      <c r="J150" s="8">
        <v>-83.3</v>
      </c>
      <c r="K150" s="25" t="s">
        <v>734</v>
      </c>
      <c r="L150" s="85" t="str">
        <f t="shared" si="16"/>
        <v>No</v>
      </c>
    </row>
    <row r="151" spans="1:12" ht="25" x14ac:dyDescent="0.25">
      <c r="A151" s="142" t="s">
        <v>644</v>
      </c>
      <c r="B151" s="21" t="s">
        <v>213</v>
      </c>
      <c r="C151" s="26">
        <v>5686995</v>
      </c>
      <c r="D151" s="7" t="str">
        <f t="shared" si="17"/>
        <v>N/A</v>
      </c>
      <c r="E151" s="26">
        <v>6400390</v>
      </c>
      <c r="F151" s="7" t="str">
        <f t="shared" si="18"/>
        <v>N/A</v>
      </c>
      <c r="G151" s="26">
        <v>6600948</v>
      </c>
      <c r="H151" s="7" t="str">
        <f t="shared" si="19"/>
        <v>N/A</v>
      </c>
      <c r="I151" s="8">
        <v>12.54</v>
      </c>
      <c r="J151" s="8">
        <v>3.1339999999999999</v>
      </c>
      <c r="K151" s="25" t="s">
        <v>734</v>
      </c>
      <c r="L151" s="85" t="str">
        <f t="shared" si="16"/>
        <v>Yes</v>
      </c>
    </row>
    <row r="152" spans="1:12" x14ac:dyDescent="0.25">
      <c r="A152" s="142" t="s">
        <v>645</v>
      </c>
      <c r="B152" s="21" t="s">
        <v>213</v>
      </c>
      <c r="C152" s="22">
        <v>798</v>
      </c>
      <c r="D152" s="7" t="str">
        <f t="shared" si="17"/>
        <v>N/A</v>
      </c>
      <c r="E152" s="22">
        <v>768</v>
      </c>
      <c r="F152" s="7" t="str">
        <f t="shared" si="18"/>
        <v>N/A</v>
      </c>
      <c r="G152" s="22">
        <v>743</v>
      </c>
      <c r="H152" s="7" t="str">
        <f t="shared" si="19"/>
        <v>N/A</v>
      </c>
      <c r="I152" s="8">
        <v>-3.76</v>
      </c>
      <c r="J152" s="8">
        <v>-3.26</v>
      </c>
      <c r="K152" s="25" t="s">
        <v>734</v>
      </c>
      <c r="L152" s="85" t="str">
        <f t="shared" si="16"/>
        <v>Yes</v>
      </c>
    </row>
    <row r="153" spans="1:12" ht="25" x14ac:dyDescent="0.25">
      <c r="A153" s="142" t="s">
        <v>1437</v>
      </c>
      <c r="B153" s="21" t="s">
        <v>213</v>
      </c>
      <c r="C153" s="26">
        <v>7126.5601503999997</v>
      </c>
      <c r="D153" s="7" t="str">
        <f t="shared" si="17"/>
        <v>N/A</v>
      </c>
      <c r="E153" s="26">
        <v>8333.8411457999991</v>
      </c>
      <c r="F153" s="7" t="str">
        <f t="shared" si="18"/>
        <v>N/A</v>
      </c>
      <c r="G153" s="26">
        <v>8884.1830417000001</v>
      </c>
      <c r="H153" s="7" t="str">
        <f t="shared" si="19"/>
        <v>N/A</v>
      </c>
      <c r="I153" s="8">
        <v>16.940000000000001</v>
      </c>
      <c r="J153" s="8">
        <v>6.6040000000000001</v>
      </c>
      <c r="K153" s="25" t="s">
        <v>734</v>
      </c>
      <c r="L153" s="85" t="str">
        <f t="shared" si="16"/>
        <v>Yes</v>
      </c>
    </row>
    <row r="154" spans="1:12" x14ac:dyDescent="0.25">
      <c r="A154" s="142" t="s">
        <v>1503</v>
      </c>
      <c r="B154" s="21" t="s">
        <v>213</v>
      </c>
      <c r="C154" s="26">
        <v>1119.0485120000001</v>
      </c>
      <c r="D154" s="7" t="str">
        <f t="shared" ref="D154:D173" si="20">IF($B154="N/A","N/A",IF(C154&gt;10,"No",IF(C154&lt;-10,"No","Yes")))</f>
        <v>N/A</v>
      </c>
      <c r="E154" s="26">
        <v>938.32926724000004</v>
      </c>
      <c r="F154" s="7" t="str">
        <f t="shared" ref="F154:F173" si="21">IF($B154="N/A","N/A",IF(E154&gt;10,"No",IF(E154&lt;-10,"No","Yes")))</f>
        <v>N/A</v>
      </c>
      <c r="G154" s="26">
        <v>95.576986125999994</v>
      </c>
      <c r="H154" s="7" t="str">
        <f t="shared" ref="H154:H173" si="22">IF($B154="N/A","N/A",IF(G154&gt;10,"No",IF(G154&lt;-10,"No","Yes")))</f>
        <v>N/A</v>
      </c>
      <c r="I154" s="8">
        <v>-16.100000000000001</v>
      </c>
      <c r="J154" s="8">
        <v>-89.8</v>
      </c>
      <c r="K154" s="25" t="s">
        <v>734</v>
      </c>
      <c r="L154" s="85" t="str">
        <f t="shared" ref="L154:L173" si="23">IF(J154="Div by 0", "N/A", IF(K154="N/A","N/A", IF(J154&gt;VALUE(MID(K154,1,2)), "No", IF(J154&lt;-1*VALUE(MID(K154,1,2)), "No", "Yes"))))</f>
        <v>No</v>
      </c>
    </row>
    <row r="155" spans="1:12" x14ac:dyDescent="0.25">
      <c r="A155" s="146" t="s">
        <v>1504</v>
      </c>
      <c r="B155" s="21" t="s">
        <v>213</v>
      </c>
      <c r="C155" s="26">
        <v>660.20780767999997</v>
      </c>
      <c r="D155" s="7" t="str">
        <f t="shared" si="20"/>
        <v>N/A</v>
      </c>
      <c r="E155" s="26">
        <v>687.0029796</v>
      </c>
      <c r="F155" s="7" t="str">
        <f t="shared" si="21"/>
        <v>N/A</v>
      </c>
      <c r="G155" s="26">
        <v>147.30172091</v>
      </c>
      <c r="H155" s="7" t="str">
        <f t="shared" si="22"/>
        <v>N/A</v>
      </c>
      <c r="I155" s="8">
        <v>4.0590000000000002</v>
      </c>
      <c r="J155" s="8">
        <v>-78.599999999999994</v>
      </c>
      <c r="K155" s="25" t="s">
        <v>734</v>
      </c>
      <c r="L155" s="85" t="str">
        <f t="shared" si="23"/>
        <v>No</v>
      </c>
    </row>
    <row r="156" spans="1:12" x14ac:dyDescent="0.25">
      <c r="A156" s="146" t="s">
        <v>1505</v>
      </c>
      <c r="B156" s="21" t="s">
        <v>213</v>
      </c>
      <c r="C156" s="26">
        <v>2342.5009642</v>
      </c>
      <c r="D156" s="7" t="str">
        <f t="shared" si="20"/>
        <v>N/A</v>
      </c>
      <c r="E156" s="26">
        <v>2012.5557096</v>
      </c>
      <c r="F156" s="7" t="str">
        <f t="shared" si="21"/>
        <v>N/A</v>
      </c>
      <c r="G156" s="26">
        <v>1233.5340650999999</v>
      </c>
      <c r="H156" s="7" t="str">
        <f t="shared" si="22"/>
        <v>N/A</v>
      </c>
      <c r="I156" s="8">
        <v>-14.1</v>
      </c>
      <c r="J156" s="8">
        <v>-38.700000000000003</v>
      </c>
      <c r="K156" s="25" t="s">
        <v>734</v>
      </c>
      <c r="L156" s="85" t="str">
        <f t="shared" si="23"/>
        <v>No</v>
      </c>
    </row>
    <row r="157" spans="1:12" x14ac:dyDescent="0.25">
      <c r="A157" s="146" t="s">
        <v>1506</v>
      </c>
      <c r="B157" s="21" t="s">
        <v>213</v>
      </c>
      <c r="C157" s="26">
        <v>417.12787603999999</v>
      </c>
      <c r="D157" s="7" t="str">
        <f t="shared" si="20"/>
        <v>N/A</v>
      </c>
      <c r="E157" s="26">
        <v>283.97992312000002</v>
      </c>
      <c r="F157" s="7" t="str">
        <f t="shared" si="21"/>
        <v>N/A</v>
      </c>
      <c r="G157" s="26">
        <v>82.750784146000001</v>
      </c>
      <c r="H157" s="7" t="str">
        <f t="shared" si="22"/>
        <v>N/A</v>
      </c>
      <c r="I157" s="8">
        <v>-31.9</v>
      </c>
      <c r="J157" s="8">
        <v>-70.900000000000006</v>
      </c>
      <c r="K157" s="25" t="s">
        <v>734</v>
      </c>
      <c r="L157" s="85" t="str">
        <f t="shared" si="23"/>
        <v>No</v>
      </c>
    </row>
    <row r="158" spans="1:12" x14ac:dyDescent="0.25">
      <c r="A158" s="146" t="s">
        <v>1507</v>
      </c>
      <c r="B158" s="21" t="s">
        <v>213</v>
      </c>
      <c r="C158" s="26">
        <v>477.05744067000001</v>
      </c>
      <c r="D158" s="7" t="str">
        <f t="shared" si="20"/>
        <v>N/A</v>
      </c>
      <c r="E158" s="26">
        <v>378.60410789999997</v>
      </c>
      <c r="F158" s="7" t="str">
        <f t="shared" si="21"/>
        <v>N/A</v>
      </c>
      <c r="G158" s="26">
        <v>179.18937025</v>
      </c>
      <c r="H158" s="7" t="str">
        <f t="shared" si="22"/>
        <v>N/A</v>
      </c>
      <c r="I158" s="8">
        <v>-20.6</v>
      </c>
      <c r="J158" s="8">
        <v>-52.7</v>
      </c>
      <c r="K158" s="25" t="s">
        <v>734</v>
      </c>
      <c r="L158" s="85" t="str">
        <f t="shared" si="23"/>
        <v>No</v>
      </c>
    </row>
    <row r="159" spans="1:12" x14ac:dyDescent="0.25">
      <c r="A159" s="142" t="s">
        <v>1508</v>
      </c>
      <c r="B159" s="21" t="s">
        <v>213</v>
      </c>
      <c r="C159" s="26">
        <v>4348.8362426000003</v>
      </c>
      <c r="D159" s="7" t="str">
        <f t="shared" si="20"/>
        <v>N/A</v>
      </c>
      <c r="E159" s="26">
        <v>4017.9296476</v>
      </c>
      <c r="F159" s="7" t="str">
        <f t="shared" si="21"/>
        <v>N/A</v>
      </c>
      <c r="G159" s="26">
        <v>3561.6070700999999</v>
      </c>
      <c r="H159" s="7" t="str">
        <f t="shared" si="22"/>
        <v>N/A</v>
      </c>
      <c r="I159" s="8">
        <v>-7.61</v>
      </c>
      <c r="J159" s="8">
        <v>-11.4</v>
      </c>
      <c r="K159" s="25" t="s">
        <v>734</v>
      </c>
      <c r="L159" s="85" t="str">
        <f t="shared" si="23"/>
        <v>Yes</v>
      </c>
    </row>
    <row r="160" spans="1:12" x14ac:dyDescent="0.25">
      <c r="A160" s="146" t="s">
        <v>1509</v>
      </c>
      <c r="B160" s="21" t="s">
        <v>213</v>
      </c>
      <c r="C160" s="26">
        <v>9911.4735479999999</v>
      </c>
      <c r="D160" s="7" t="str">
        <f t="shared" si="20"/>
        <v>N/A</v>
      </c>
      <c r="E160" s="26">
        <v>10176.460066</v>
      </c>
      <c r="F160" s="7" t="str">
        <f t="shared" si="21"/>
        <v>N/A</v>
      </c>
      <c r="G160" s="26">
        <v>15997.894313999999</v>
      </c>
      <c r="H160" s="7" t="str">
        <f t="shared" si="22"/>
        <v>N/A</v>
      </c>
      <c r="I160" s="8">
        <v>2.6739999999999999</v>
      </c>
      <c r="J160" s="8">
        <v>57.2</v>
      </c>
      <c r="K160" s="25" t="s">
        <v>734</v>
      </c>
      <c r="L160" s="85" t="str">
        <f t="shared" si="23"/>
        <v>No</v>
      </c>
    </row>
    <row r="161" spans="1:12" x14ac:dyDescent="0.25">
      <c r="A161" s="146" t="s">
        <v>1510</v>
      </c>
      <c r="B161" s="21" t="s">
        <v>213</v>
      </c>
      <c r="C161" s="26">
        <v>5277.5376519000001</v>
      </c>
      <c r="D161" s="7" t="str">
        <f t="shared" si="20"/>
        <v>N/A</v>
      </c>
      <c r="E161" s="26">
        <v>5019.9227226000003</v>
      </c>
      <c r="F161" s="7" t="str">
        <f t="shared" si="21"/>
        <v>N/A</v>
      </c>
      <c r="G161" s="26">
        <v>1787.9106737</v>
      </c>
      <c r="H161" s="7" t="str">
        <f t="shared" si="22"/>
        <v>N/A</v>
      </c>
      <c r="I161" s="8">
        <v>-4.88</v>
      </c>
      <c r="J161" s="8">
        <v>-64.400000000000006</v>
      </c>
      <c r="K161" s="25" t="s">
        <v>734</v>
      </c>
      <c r="L161" s="85" t="str">
        <f t="shared" si="23"/>
        <v>No</v>
      </c>
    </row>
    <row r="162" spans="1:12" x14ac:dyDescent="0.25">
      <c r="A162" s="146" t="s">
        <v>1511</v>
      </c>
      <c r="B162" s="21" t="s">
        <v>213</v>
      </c>
      <c r="C162" s="26">
        <v>154.80208671</v>
      </c>
      <c r="D162" s="7" t="str">
        <f t="shared" si="20"/>
        <v>N/A</v>
      </c>
      <c r="E162" s="26">
        <v>173.54150827999999</v>
      </c>
      <c r="F162" s="7" t="str">
        <f t="shared" si="21"/>
        <v>N/A</v>
      </c>
      <c r="G162" s="26">
        <v>3.253493014</v>
      </c>
      <c r="H162" s="7" t="str">
        <f t="shared" si="22"/>
        <v>N/A</v>
      </c>
      <c r="I162" s="8">
        <v>12.11</v>
      </c>
      <c r="J162" s="8">
        <v>-98.1</v>
      </c>
      <c r="K162" s="25" t="s">
        <v>734</v>
      </c>
      <c r="L162" s="85" t="str">
        <f t="shared" si="23"/>
        <v>No</v>
      </c>
    </row>
    <row r="163" spans="1:12" x14ac:dyDescent="0.25">
      <c r="A163" s="146" t="s">
        <v>1512</v>
      </c>
      <c r="B163" s="21" t="s">
        <v>213</v>
      </c>
      <c r="C163" s="26">
        <v>16.968216806000001</v>
      </c>
      <c r="D163" s="7" t="str">
        <f t="shared" si="20"/>
        <v>N/A</v>
      </c>
      <c r="E163" s="26">
        <v>15.509105847000001</v>
      </c>
      <c r="F163" s="7" t="str">
        <f t="shared" si="21"/>
        <v>N/A</v>
      </c>
      <c r="G163" s="26">
        <v>0</v>
      </c>
      <c r="H163" s="7" t="str">
        <f t="shared" si="22"/>
        <v>N/A</v>
      </c>
      <c r="I163" s="8">
        <v>-8.6</v>
      </c>
      <c r="J163" s="8">
        <v>-100</v>
      </c>
      <c r="K163" s="25" t="s">
        <v>734</v>
      </c>
      <c r="L163" s="85" t="str">
        <f t="shared" si="23"/>
        <v>No</v>
      </c>
    </row>
    <row r="164" spans="1:12" x14ac:dyDescent="0.25">
      <c r="A164" s="142" t="s">
        <v>1513</v>
      </c>
      <c r="B164" s="21" t="s">
        <v>213</v>
      </c>
      <c r="C164" s="26">
        <v>419.38043739</v>
      </c>
      <c r="D164" s="7" t="str">
        <f t="shared" si="20"/>
        <v>N/A</v>
      </c>
      <c r="E164" s="26">
        <v>343.68924672999998</v>
      </c>
      <c r="F164" s="7" t="str">
        <f t="shared" si="21"/>
        <v>N/A</v>
      </c>
      <c r="G164" s="26">
        <v>301.09277097</v>
      </c>
      <c r="H164" s="7" t="str">
        <f t="shared" si="22"/>
        <v>N/A</v>
      </c>
      <c r="I164" s="8">
        <v>-18</v>
      </c>
      <c r="J164" s="8">
        <v>-12.4</v>
      </c>
      <c r="K164" s="25" t="s">
        <v>734</v>
      </c>
      <c r="L164" s="85" t="str">
        <f t="shared" si="23"/>
        <v>Yes</v>
      </c>
    </row>
    <row r="165" spans="1:12" x14ac:dyDescent="0.25">
      <c r="A165" s="146" t="s">
        <v>1514</v>
      </c>
      <c r="B165" s="21" t="s">
        <v>213</v>
      </c>
      <c r="C165" s="26">
        <v>105.85946183999999</v>
      </c>
      <c r="D165" s="7" t="str">
        <f t="shared" si="20"/>
        <v>N/A</v>
      </c>
      <c r="E165" s="26">
        <v>93.192333477000005</v>
      </c>
      <c r="F165" s="7" t="str">
        <f t="shared" si="21"/>
        <v>N/A</v>
      </c>
      <c r="G165" s="26">
        <v>77.901795734999993</v>
      </c>
      <c r="H165" s="7" t="str">
        <f t="shared" si="22"/>
        <v>N/A</v>
      </c>
      <c r="I165" s="8">
        <v>-12</v>
      </c>
      <c r="J165" s="8">
        <v>-16.399999999999999</v>
      </c>
      <c r="K165" s="25" t="s">
        <v>734</v>
      </c>
      <c r="L165" s="85" t="str">
        <f t="shared" si="23"/>
        <v>Yes</v>
      </c>
    </row>
    <row r="166" spans="1:12" x14ac:dyDescent="0.25">
      <c r="A166" s="146" t="s">
        <v>1515</v>
      </c>
      <c r="B166" s="21" t="s">
        <v>213</v>
      </c>
      <c r="C166" s="26">
        <v>805.82903878000002</v>
      </c>
      <c r="D166" s="7" t="str">
        <f t="shared" si="20"/>
        <v>N/A</v>
      </c>
      <c r="E166" s="26">
        <v>682.02203714999996</v>
      </c>
      <c r="F166" s="7" t="str">
        <f t="shared" si="21"/>
        <v>N/A</v>
      </c>
      <c r="G166" s="26">
        <v>213.6657835</v>
      </c>
      <c r="H166" s="7" t="str">
        <f t="shared" si="22"/>
        <v>N/A</v>
      </c>
      <c r="I166" s="8">
        <v>-15.4</v>
      </c>
      <c r="J166" s="8">
        <v>-68.7</v>
      </c>
      <c r="K166" s="25" t="s">
        <v>734</v>
      </c>
      <c r="L166" s="85" t="str">
        <f t="shared" si="23"/>
        <v>No</v>
      </c>
    </row>
    <row r="167" spans="1:12" x14ac:dyDescent="0.25">
      <c r="A167" s="146" t="s">
        <v>1516</v>
      </c>
      <c r="B167" s="21" t="s">
        <v>213</v>
      </c>
      <c r="C167" s="26">
        <v>394.10811196999998</v>
      </c>
      <c r="D167" s="7" t="str">
        <f t="shared" si="20"/>
        <v>N/A</v>
      </c>
      <c r="E167" s="26">
        <v>296.21568459000002</v>
      </c>
      <c r="F167" s="7" t="str">
        <f t="shared" si="21"/>
        <v>N/A</v>
      </c>
      <c r="G167" s="26">
        <v>27.705731394000001</v>
      </c>
      <c r="H167" s="7" t="str">
        <f t="shared" si="22"/>
        <v>N/A</v>
      </c>
      <c r="I167" s="8">
        <v>-24.8</v>
      </c>
      <c r="J167" s="8">
        <v>-90.6</v>
      </c>
      <c r="K167" s="25" t="s">
        <v>734</v>
      </c>
      <c r="L167" s="85" t="str">
        <f t="shared" si="23"/>
        <v>No</v>
      </c>
    </row>
    <row r="168" spans="1:12" x14ac:dyDescent="0.25">
      <c r="A168" s="146" t="s">
        <v>1517</v>
      </c>
      <c r="B168" s="21" t="s">
        <v>213</v>
      </c>
      <c r="C168" s="26">
        <v>98.831975624999998</v>
      </c>
      <c r="D168" s="7" t="str">
        <f t="shared" si="20"/>
        <v>N/A</v>
      </c>
      <c r="E168" s="26">
        <v>76.684841845999998</v>
      </c>
      <c r="F168" s="7" t="str">
        <f t="shared" si="21"/>
        <v>N/A</v>
      </c>
      <c r="G168" s="26">
        <v>19.732916481</v>
      </c>
      <c r="H168" s="7" t="str">
        <f t="shared" si="22"/>
        <v>N/A</v>
      </c>
      <c r="I168" s="8">
        <v>-22.4</v>
      </c>
      <c r="J168" s="8">
        <v>-74.3</v>
      </c>
      <c r="K168" s="25" t="s">
        <v>734</v>
      </c>
      <c r="L168" s="85" t="str">
        <f t="shared" si="23"/>
        <v>No</v>
      </c>
    </row>
    <row r="169" spans="1:12" x14ac:dyDescent="0.25">
      <c r="A169" s="142" t="s">
        <v>1518</v>
      </c>
      <c r="B169" s="21" t="s">
        <v>213</v>
      </c>
      <c r="C169" s="26">
        <v>5501.4623619000004</v>
      </c>
      <c r="D169" s="7" t="str">
        <f t="shared" si="20"/>
        <v>N/A</v>
      </c>
      <c r="E169" s="26">
        <v>5222.4158643999999</v>
      </c>
      <c r="F169" s="7" t="str">
        <f t="shared" si="21"/>
        <v>N/A</v>
      </c>
      <c r="G169" s="26">
        <v>4868.3316996000003</v>
      </c>
      <c r="H169" s="7" t="str">
        <f t="shared" si="22"/>
        <v>N/A</v>
      </c>
      <c r="I169" s="8">
        <v>-5.07</v>
      </c>
      <c r="J169" s="8">
        <v>-6.78</v>
      </c>
      <c r="K169" s="25" t="s">
        <v>734</v>
      </c>
      <c r="L169" s="85" t="str">
        <f t="shared" si="23"/>
        <v>Yes</v>
      </c>
    </row>
    <row r="170" spans="1:12" x14ac:dyDescent="0.25">
      <c r="A170" s="146" t="s">
        <v>1519</v>
      </c>
      <c r="B170" s="21" t="s">
        <v>213</v>
      </c>
      <c r="C170" s="26">
        <v>3994.5361711999999</v>
      </c>
      <c r="D170" s="7" t="str">
        <f t="shared" si="20"/>
        <v>N/A</v>
      </c>
      <c r="E170" s="26">
        <v>4249.3202031999999</v>
      </c>
      <c r="F170" s="7" t="str">
        <f t="shared" si="21"/>
        <v>N/A</v>
      </c>
      <c r="G170" s="26">
        <v>1338.4835390999999</v>
      </c>
      <c r="H170" s="7" t="str">
        <f t="shared" si="22"/>
        <v>N/A</v>
      </c>
      <c r="I170" s="8">
        <v>6.3780000000000001</v>
      </c>
      <c r="J170" s="8">
        <v>-68.5</v>
      </c>
      <c r="K170" s="25" t="s">
        <v>734</v>
      </c>
      <c r="L170" s="85" t="str">
        <f t="shared" si="23"/>
        <v>No</v>
      </c>
    </row>
    <row r="171" spans="1:12" x14ac:dyDescent="0.25">
      <c r="A171" s="146" t="s">
        <v>1520</v>
      </c>
      <c r="B171" s="21" t="s">
        <v>213</v>
      </c>
      <c r="C171" s="26">
        <v>11246.470771</v>
      </c>
      <c r="D171" s="7" t="str">
        <f t="shared" si="20"/>
        <v>N/A</v>
      </c>
      <c r="E171" s="26">
        <v>11072.340774</v>
      </c>
      <c r="F171" s="7" t="str">
        <f t="shared" si="21"/>
        <v>N/A</v>
      </c>
      <c r="G171" s="26">
        <v>4894.2543527999997</v>
      </c>
      <c r="H171" s="7" t="str">
        <f t="shared" si="22"/>
        <v>N/A</v>
      </c>
      <c r="I171" s="8">
        <v>-1.55</v>
      </c>
      <c r="J171" s="8">
        <v>-55.8</v>
      </c>
      <c r="K171" s="25" t="s">
        <v>734</v>
      </c>
      <c r="L171" s="85" t="str">
        <f t="shared" si="23"/>
        <v>No</v>
      </c>
    </row>
    <row r="172" spans="1:12" x14ac:dyDescent="0.25">
      <c r="A172" s="146" t="s">
        <v>1521</v>
      </c>
      <c r="B172" s="21" t="s">
        <v>213</v>
      </c>
      <c r="C172" s="26">
        <v>2350.9497397999999</v>
      </c>
      <c r="D172" s="7" t="str">
        <f t="shared" si="20"/>
        <v>N/A</v>
      </c>
      <c r="E172" s="26">
        <v>1941.7077019999999</v>
      </c>
      <c r="F172" s="7" t="str">
        <f t="shared" si="21"/>
        <v>N/A</v>
      </c>
      <c r="G172" s="26">
        <v>70.155403479</v>
      </c>
      <c r="H172" s="7" t="str">
        <f t="shared" si="22"/>
        <v>N/A</v>
      </c>
      <c r="I172" s="8">
        <v>-17.399999999999999</v>
      </c>
      <c r="J172" s="8">
        <v>-96.4</v>
      </c>
      <c r="K172" s="25" t="s">
        <v>734</v>
      </c>
      <c r="L172" s="85" t="str">
        <f t="shared" si="23"/>
        <v>No</v>
      </c>
    </row>
    <row r="173" spans="1:12" x14ac:dyDescent="0.25">
      <c r="A173" s="146" t="s">
        <v>1522</v>
      </c>
      <c r="B173" s="21" t="s">
        <v>213</v>
      </c>
      <c r="C173" s="26">
        <v>714.50176395000005</v>
      </c>
      <c r="D173" s="7" t="str">
        <f t="shared" si="20"/>
        <v>N/A</v>
      </c>
      <c r="E173" s="26">
        <v>724.19036013000004</v>
      </c>
      <c r="F173" s="7" t="str">
        <f t="shared" si="21"/>
        <v>N/A</v>
      </c>
      <c r="G173" s="26">
        <v>184.88744975</v>
      </c>
      <c r="H173" s="7" t="str">
        <f t="shared" si="22"/>
        <v>N/A</v>
      </c>
      <c r="I173" s="8">
        <v>1.3560000000000001</v>
      </c>
      <c r="J173" s="8">
        <v>-74.5</v>
      </c>
      <c r="K173" s="25" t="s">
        <v>734</v>
      </c>
      <c r="L173" s="85" t="str">
        <f t="shared" si="23"/>
        <v>No</v>
      </c>
    </row>
    <row r="174" spans="1:12" x14ac:dyDescent="0.25">
      <c r="A174" s="142" t="s">
        <v>371</v>
      </c>
      <c r="B174" s="21" t="s">
        <v>213</v>
      </c>
      <c r="C174" s="4">
        <v>33.110583355999999</v>
      </c>
      <c r="D174" s="7" t="str">
        <f t="shared" ref="D174:D203" si="24">IF($B174="N/A","N/A",IF(C174&gt;10,"No",IF(C174&lt;-10,"No","Yes")))</f>
        <v>N/A</v>
      </c>
      <c r="E174" s="4">
        <v>30.106670085000001</v>
      </c>
      <c r="F174" s="7" t="str">
        <f t="shared" ref="F174:F203" si="25">IF($B174="N/A","N/A",IF(E174&gt;10,"No",IF(E174&lt;-10,"No","Yes")))</f>
        <v>N/A</v>
      </c>
      <c r="G174" s="4">
        <v>12.030677418</v>
      </c>
      <c r="H174" s="7" t="str">
        <f t="shared" ref="H174:H203" si="26">IF($B174="N/A","N/A",IF(G174&gt;10,"No",IF(G174&lt;-10,"No","Yes")))</f>
        <v>N/A</v>
      </c>
      <c r="I174" s="8">
        <v>-9.07</v>
      </c>
      <c r="J174" s="8">
        <v>-60</v>
      </c>
      <c r="K174" s="25" t="s">
        <v>734</v>
      </c>
      <c r="L174" s="85" t="str">
        <f t="shared" ref="L174:L203" si="27">IF(J174="Div by 0", "N/A", IF(K174="N/A","N/A", IF(J174&gt;VALUE(MID(K174,1,2)), "No", IF(J174&lt;-1*VALUE(MID(K174,1,2)), "No", "Yes"))))</f>
        <v>No</v>
      </c>
    </row>
    <row r="175" spans="1:12" x14ac:dyDescent="0.25">
      <c r="A175" s="146" t="s">
        <v>480</v>
      </c>
      <c r="B175" s="21" t="s">
        <v>213</v>
      </c>
      <c r="C175" s="4">
        <v>51.154242023000002</v>
      </c>
      <c r="D175" s="7" t="str">
        <f t="shared" si="24"/>
        <v>N/A</v>
      </c>
      <c r="E175" s="4">
        <v>52.458918701000002</v>
      </c>
      <c r="F175" s="7" t="str">
        <f t="shared" si="25"/>
        <v>N/A</v>
      </c>
      <c r="G175" s="4">
        <v>20.445192667000001</v>
      </c>
      <c r="H175" s="7" t="str">
        <f t="shared" si="26"/>
        <v>N/A</v>
      </c>
      <c r="I175" s="8">
        <v>2.5499999999999998</v>
      </c>
      <c r="J175" s="8">
        <v>-61</v>
      </c>
      <c r="K175" s="25" t="s">
        <v>734</v>
      </c>
      <c r="L175" s="85" t="str">
        <f t="shared" si="27"/>
        <v>No</v>
      </c>
    </row>
    <row r="176" spans="1:12" x14ac:dyDescent="0.25">
      <c r="A176" s="146" t="s">
        <v>481</v>
      </c>
      <c r="B176" s="21" t="s">
        <v>213</v>
      </c>
      <c r="C176" s="4">
        <v>50.579706778000002</v>
      </c>
      <c r="D176" s="7" t="str">
        <f t="shared" si="24"/>
        <v>N/A</v>
      </c>
      <c r="E176" s="4">
        <v>48.522124472999998</v>
      </c>
      <c r="F176" s="7" t="str">
        <f t="shared" si="25"/>
        <v>N/A</v>
      </c>
      <c r="G176" s="4">
        <v>23.088569266</v>
      </c>
      <c r="H176" s="7" t="str">
        <f t="shared" si="26"/>
        <v>N/A</v>
      </c>
      <c r="I176" s="8">
        <v>-4.07</v>
      </c>
      <c r="J176" s="8">
        <v>-52.4</v>
      </c>
      <c r="K176" s="25" t="s">
        <v>734</v>
      </c>
      <c r="L176" s="85" t="str">
        <f t="shared" si="27"/>
        <v>No</v>
      </c>
    </row>
    <row r="177" spans="1:12" x14ac:dyDescent="0.25">
      <c r="A177" s="146" t="s">
        <v>482</v>
      </c>
      <c r="B177" s="21" t="s">
        <v>213</v>
      </c>
      <c r="C177" s="4">
        <v>6.7610532189999999</v>
      </c>
      <c r="D177" s="7" t="str">
        <f t="shared" si="24"/>
        <v>N/A</v>
      </c>
      <c r="E177" s="4">
        <v>4.6899594178999999</v>
      </c>
      <c r="F177" s="7" t="str">
        <f t="shared" si="25"/>
        <v>N/A</v>
      </c>
      <c r="G177" s="4">
        <v>1.1120615911</v>
      </c>
      <c r="H177" s="7" t="str">
        <f t="shared" si="26"/>
        <v>N/A</v>
      </c>
      <c r="I177" s="8">
        <v>-30.6</v>
      </c>
      <c r="J177" s="8">
        <v>-76.3</v>
      </c>
      <c r="K177" s="25" t="s">
        <v>734</v>
      </c>
      <c r="L177" s="85" t="str">
        <f t="shared" si="27"/>
        <v>No</v>
      </c>
    </row>
    <row r="178" spans="1:12" x14ac:dyDescent="0.25">
      <c r="A178" s="146" t="s">
        <v>483</v>
      </c>
      <c r="B178" s="21" t="s">
        <v>213</v>
      </c>
      <c r="C178" s="4">
        <v>10.647851187000001</v>
      </c>
      <c r="D178" s="7" t="str">
        <f t="shared" si="24"/>
        <v>N/A</v>
      </c>
      <c r="E178" s="4">
        <v>7.8187046419000001</v>
      </c>
      <c r="F178" s="7" t="str">
        <f t="shared" si="25"/>
        <v>N/A</v>
      </c>
      <c r="G178" s="4">
        <v>3.7070120590000002</v>
      </c>
      <c r="H178" s="7" t="str">
        <f t="shared" si="26"/>
        <v>N/A</v>
      </c>
      <c r="I178" s="8">
        <v>-26.6</v>
      </c>
      <c r="J178" s="8">
        <v>-52.6</v>
      </c>
      <c r="K178" s="25" t="s">
        <v>734</v>
      </c>
      <c r="L178" s="85" t="str">
        <f t="shared" si="27"/>
        <v>No</v>
      </c>
    </row>
    <row r="179" spans="1:12" x14ac:dyDescent="0.25">
      <c r="A179" s="142" t="s">
        <v>1523</v>
      </c>
      <c r="B179" s="21" t="s">
        <v>213</v>
      </c>
      <c r="C179" s="4">
        <v>10.555528023999999</v>
      </c>
      <c r="D179" s="7" t="str">
        <f t="shared" si="24"/>
        <v>N/A</v>
      </c>
      <c r="E179" s="4">
        <v>9.3023658656000006</v>
      </c>
      <c r="F179" s="7" t="str">
        <f t="shared" si="25"/>
        <v>N/A</v>
      </c>
      <c r="G179" s="4">
        <v>10.611763827000001</v>
      </c>
      <c r="H179" s="7" t="str">
        <f t="shared" si="26"/>
        <v>N/A</v>
      </c>
      <c r="I179" s="8">
        <v>-11.9</v>
      </c>
      <c r="J179" s="8">
        <v>14.08</v>
      </c>
      <c r="K179" s="25" t="s">
        <v>734</v>
      </c>
      <c r="L179" s="85" t="str">
        <f t="shared" si="27"/>
        <v>Yes</v>
      </c>
    </row>
    <row r="180" spans="1:12" x14ac:dyDescent="0.25">
      <c r="A180" s="146" t="s">
        <v>1524</v>
      </c>
      <c r="B180" s="21" t="s">
        <v>213</v>
      </c>
      <c r="C180" s="4">
        <v>29.836788708</v>
      </c>
      <c r="D180" s="7" t="str">
        <f t="shared" si="24"/>
        <v>N/A</v>
      </c>
      <c r="E180" s="4">
        <v>29.277594863000001</v>
      </c>
      <c r="F180" s="7" t="str">
        <f t="shared" si="25"/>
        <v>N/A</v>
      </c>
      <c r="G180" s="4">
        <v>58.885147774000004</v>
      </c>
      <c r="H180" s="7" t="str">
        <f t="shared" si="26"/>
        <v>N/A</v>
      </c>
      <c r="I180" s="8">
        <v>-1.87</v>
      </c>
      <c r="J180" s="8">
        <v>101.1</v>
      </c>
      <c r="K180" s="25" t="s">
        <v>734</v>
      </c>
      <c r="L180" s="85" t="str">
        <f t="shared" si="27"/>
        <v>No</v>
      </c>
    </row>
    <row r="181" spans="1:12" x14ac:dyDescent="0.25">
      <c r="A181" s="146" t="s">
        <v>1525</v>
      </c>
      <c r="B181" s="21" t="s">
        <v>213</v>
      </c>
      <c r="C181" s="4">
        <v>8.1867608448000002</v>
      </c>
      <c r="D181" s="7" t="str">
        <f t="shared" si="24"/>
        <v>N/A</v>
      </c>
      <c r="E181" s="4">
        <v>7.5290881703999997</v>
      </c>
      <c r="F181" s="7" t="str">
        <f t="shared" si="25"/>
        <v>N/A</v>
      </c>
      <c r="G181" s="4">
        <v>10.181680545000001</v>
      </c>
      <c r="H181" s="7" t="str">
        <f t="shared" si="26"/>
        <v>N/A</v>
      </c>
      <c r="I181" s="8">
        <v>-8.0299999999999994</v>
      </c>
      <c r="J181" s="8">
        <v>35.229999999999997</v>
      </c>
      <c r="K181" s="25" t="s">
        <v>734</v>
      </c>
      <c r="L181" s="85" t="str">
        <f t="shared" si="27"/>
        <v>No</v>
      </c>
    </row>
    <row r="182" spans="1:12" x14ac:dyDescent="0.25">
      <c r="A182" s="146" t="s">
        <v>1526</v>
      </c>
      <c r="B182" s="21" t="s">
        <v>213</v>
      </c>
      <c r="C182" s="4">
        <v>0.41396851759999997</v>
      </c>
      <c r="D182" s="7" t="str">
        <f t="shared" si="24"/>
        <v>N/A</v>
      </c>
      <c r="E182" s="4">
        <v>0.28054095150000002</v>
      </c>
      <c r="F182" s="7" t="str">
        <f t="shared" si="25"/>
        <v>N/A</v>
      </c>
      <c r="G182" s="4">
        <v>2.85143998E-2</v>
      </c>
      <c r="H182" s="7" t="str">
        <f t="shared" si="26"/>
        <v>N/A</v>
      </c>
      <c r="I182" s="8">
        <v>-32.200000000000003</v>
      </c>
      <c r="J182" s="8">
        <v>-89.8</v>
      </c>
      <c r="K182" s="25" t="s">
        <v>734</v>
      </c>
      <c r="L182" s="85" t="str">
        <f t="shared" si="27"/>
        <v>No</v>
      </c>
    </row>
    <row r="183" spans="1:12" x14ac:dyDescent="0.25">
      <c r="A183" s="146" t="s">
        <v>1527</v>
      </c>
      <c r="B183" s="21" t="s">
        <v>213</v>
      </c>
      <c r="C183" s="4">
        <v>0.102629891</v>
      </c>
      <c r="D183" s="7" t="str">
        <f t="shared" si="24"/>
        <v>N/A</v>
      </c>
      <c r="E183" s="4">
        <v>0.1068054224</v>
      </c>
      <c r="F183" s="7" t="str">
        <f t="shared" si="25"/>
        <v>N/A</v>
      </c>
      <c r="G183" s="4">
        <v>0</v>
      </c>
      <c r="H183" s="7" t="str">
        <f t="shared" si="26"/>
        <v>N/A</v>
      </c>
      <c r="I183" s="8">
        <v>4.069</v>
      </c>
      <c r="J183" s="8">
        <v>-100</v>
      </c>
      <c r="K183" s="25" t="s">
        <v>734</v>
      </c>
      <c r="L183" s="85" t="str">
        <f t="shared" si="27"/>
        <v>No</v>
      </c>
    </row>
    <row r="184" spans="1:12" x14ac:dyDescent="0.25">
      <c r="A184" s="142" t="s">
        <v>97</v>
      </c>
      <c r="B184" s="21" t="s">
        <v>213</v>
      </c>
      <c r="C184" s="4">
        <v>47.716018556999998</v>
      </c>
      <c r="D184" s="7" t="str">
        <f t="shared" si="24"/>
        <v>N/A</v>
      </c>
      <c r="E184" s="4">
        <v>37.313050195999999</v>
      </c>
      <c r="F184" s="7" t="str">
        <f t="shared" si="25"/>
        <v>N/A</v>
      </c>
      <c r="G184" s="4">
        <v>34.682248846999997</v>
      </c>
      <c r="H184" s="7" t="str">
        <f t="shared" si="26"/>
        <v>N/A</v>
      </c>
      <c r="I184" s="8">
        <v>-21.8</v>
      </c>
      <c r="J184" s="8">
        <v>-7.05</v>
      </c>
      <c r="K184" s="25" t="s">
        <v>734</v>
      </c>
      <c r="L184" s="85" t="str">
        <f t="shared" si="27"/>
        <v>Yes</v>
      </c>
    </row>
    <row r="185" spans="1:12" x14ac:dyDescent="0.25">
      <c r="A185" s="146" t="s">
        <v>484</v>
      </c>
      <c r="B185" s="21" t="s">
        <v>213</v>
      </c>
      <c r="C185" s="4">
        <v>51.860020585000001</v>
      </c>
      <c r="D185" s="7" t="str">
        <f t="shared" si="24"/>
        <v>N/A</v>
      </c>
      <c r="E185" s="4">
        <v>45.416623213999998</v>
      </c>
      <c r="F185" s="7" t="str">
        <f t="shared" si="25"/>
        <v>N/A</v>
      </c>
      <c r="G185" s="4">
        <v>54.302282079999998</v>
      </c>
      <c r="H185" s="7" t="str">
        <f t="shared" si="26"/>
        <v>N/A</v>
      </c>
      <c r="I185" s="8">
        <v>-12.4</v>
      </c>
      <c r="J185" s="8">
        <v>19.559999999999999</v>
      </c>
      <c r="K185" s="25" t="s">
        <v>734</v>
      </c>
      <c r="L185" s="85" t="str">
        <f t="shared" si="27"/>
        <v>Yes</v>
      </c>
    </row>
    <row r="186" spans="1:12" x14ac:dyDescent="0.25">
      <c r="A186" s="146" t="s">
        <v>485</v>
      </c>
      <c r="B186" s="21" t="s">
        <v>213</v>
      </c>
      <c r="C186" s="4">
        <v>55.130230720999997</v>
      </c>
      <c r="D186" s="7" t="str">
        <f t="shared" si="24"/>
        <v>N/A</v>
      </c>
      <c r="E186" s="4">
        <v>44.567661377</v>
      </c>
      <c r="F186" s="7" t="str">
        <f t="shared" si="25"/>
        <v>N/A</v>
      </c>
      <c r="G186" s="4">
        <v>32.286146858000002</v>
      </c>
      <c r="H186" s="7" t="str">
        <f t="shared" si="26"/>
        <v>N/A</v>
      </c>
      <c r="I186" s="8">
        <v>-19.2</v>
      </c>
      <c r="J186" s="8">
        <v>-27.6</v>
      </c>
      <c r="K186" s="25" t="s">
        <v>734</v>
      </c>
      <c r="L186" s="85" t="str">
        <f t="shared" si="27"/>
        <v>Yes</v>
      </c>
    </row>
    <row r="187" spans="1:12" x14ac:dyDescent="0.25">
      <c r="A187" s="146" t="s">
        <v>486</v>
      </c>
      <c r="B187" s="21" t="s">
        <v>213</v>
      </c>
      <c r="C187" s="4">
        <v>38.657392387999998</v>
      </c>
      <c r="D187" s="7" t="str">
        <f t="shared" si="24"/>
        <v>N/A</v>
      </c>
      <c r="E187" s="4">
        <v>26.639611953999999</v>
      </c>
      <c r="F187" s="7" t="str">
        <f t="shared" si="25"/>
        <v>N/A</v>
      </c>
      <c r="G187" s="4">
        <v>11.177644710999999</v>
      </c>
      <c r="H187" s="7" t="str">
        <f t="shared" si="26"/>
        <v>N/A</v>
      </c>
      <c r="I187" s="8">
        <v>-31.1</v>
      </c>
      <c r="J187" s="8">
        <v>-58</v>
      </c>
      <c r="K187" s="25" t="s">
        <v>734</v>
      </c>
      <c r="L187" s="85" t="str">
        <f t="shared" si="27"/>
        <v>No</v>
      </c>
    </row>
    <row r="188" spans="1:12" x14ac:dyDescent="0.25">
      <c r="A188" s="146" t="s">
        <v>487</v>
      </c>
      <c r="B188" s="21" t="s">
        <v>213</v>
      </c>
      <c r="C188" s="4">
        <v>40.596536241000003</v>
      </c>
      <c r="D188" s="7" t="str">
        <f t="shared" si="24"/>
        <v>N/A</v>
      </c>
      <c r="E188" s="4">
        <v>31.513076817999998</v>
      </c>
      <c r="F188" s="7" t="str">
        <f t="shared" si="25"/>
        <v>N/A</v>
      </c>
      <c r="G188" s="4">
        <v>17.641804377</v>
      </c>
      <c r="H188" s="7" t="str">
        <f t="shared" si="26"/>
        <v>N/A</v>
      </c>
      <c r="I188" s="8">
        <v>-22.4</v>
      </c>
      <c r="J188" s="8">
        <v>-44</v>
      </c>
      <c r="K188" s="25" t="s">
        <v>734</v>
      </c>
      <c r="L188" s="85" t="str">
        <f t="shared" si="27"/>
        <v>No</v>
      </c>
    </row>
    <row r="189" spans="1:12" x14ac:dyDescent="0.25">
      <c r="A189" s="142" t="s">
        <v>118</v>
      </c>
      <c r="B189" s="21" t="s">
        <v>213</v>
      </c>
      <c r="C189" s="4">
        <v>76.450003240000001</v>
      </c>
      <c r="D189" s="7" t="str">
        <f t="shared" si="24"/>
        <v>N/A</v>
      </c>
      <c r="E189" s="4">
        <v>72.023613617999999</v>
      </c>
      <c r="F189" s="7" t="str">
        <f t="shared" si="25"/>
        <v>N/A</v>
      </c>
      <c r="G189" s="4">
        <v>70.491245398999993</v>
      </c>
      <c r="H189" s="7" t="str">
        <f t="shared" si="26"/>
        <v>N/A</v>
      </c>
      <c r="I189" s="8">
        <v>-5.79</v>
      </c>
      <c r="J189" s="8">
        <v>-2.13</v>
      </c>
      <c r="K189" s="25" t="s">
        <v>734</v>
      </c>
      <c r="L189" s="85" t="str">
        <f t="shared" si="27"/>
        <v>Yes</v>
      </c>
    </row>
    <row r="190" spans="1:12" x14ac:dyDescent="0.25">
      <c r="A190" s="146" t="s">
        <v>488</v>
      </c>
      <c r="B190" s="21" t="s">
        <v>213</v>
      </c>
      <c r="C190" s="4">
        <v>85.087487134</v>
      </c>
      <c r="D190" s="7" t="str">
        <f t="shared" si="24"/>
        <v>N/A</v>
      </c>
      <c r="E190" s="4">
        <v>85.204773326999998</v>
      </c>
      <c r="F190" s="7" t="str">
        <f t="shared" si="25"/>
        <v>N/A</v>
      </c>
      <c r="G190" s="4">
        <v>74.728769173000003</v>
      </c>
      <c r="H190" s="7" t="str">
        <f t="shared" si="26"/>
        <v>N/A</v>
      </c>
      <c r="I190" s="8">
        <v>0.13780000000000001</v>
      </c>
      <c r="J190" s="8">
        <v>-12.3</v>
      </c>
      <c r="K190" s="25" t="s">
        <v>734</v>
      </c>
      <c r="L190" s="85" t="str">
        <f t="shared" si="27"/>
        <v>Yes</v>
      </c>
    </row>
    <row r="191" spans="1:12" x14ac:dyDescent="0.25">
      <c r="A191" s="146" t="s">
        <v>489</v>
      </c>
      <c r="B191" s="21" t="s">
        <v>213</v>
      </c>
      <c r="C191" s="4">
        <v>89.267873324000007</v>
      </c>
      <c r="D191" s="7" t="str">
        <f t="shared" si="24"/>
        <v>N/A</v>
      </c>
      <c r="E191" s="4">
        <v>86.899954156999996</v>
      </c>
      <c r="F191" s="7" t="str">
        <f t="shared" si="25"/>
        <v>N/A</v>
      </c>
      <c r="G191" s="4">
        <v>69.114307342999993</v>
      </c>
      <c r="H191" s="7" t="str">
        <f t="shared" si="26"/>
        <v>N/A</v>
      </c>
      <c r="I191" s="8">
        <v>-2.65</v>
      </c>
      <c r="J191" s="8">
        <v>-20.5</v>
      </c>
      <c r="K191" s="25" t="s">
        <v>734</v>
      </c>
      <c r="L191" s="85" t="str">
        <f t="shared" si="27"/>
        <v>Yes</v>
      </c>
    </row>
    <row r="192" spans="1:12" x14ac:dyDescent="0.25">
      <c r="A192" s="146" t="s">
        <v>490</v>
      </c>
      <c r="B192" s="21" t="s">
        <v>213</v>
      </c>
      <c r="C192" s="4">
        <v>60.021541935000002</v>
      </c>
      <c r="D192" s="7" t="str">
        <f t="shared" si="24"/>
        <v>N/A</v>
      </c>
      <c r="E192" s="4">
        <v>55.157349209000003</v>
      </c>
      <c r="F192" s="7" t="str">
        <f t="shared" si="25"/>
        <v>N/A</v>
      </c>
      <c r="G192" s="4">
        <v>18.962075848000001</v>
      </c>
      <c r="H192" s="7" t="str">
        <f t="shared" si="26"/>
        <v>N/A</v>
      </c>
      <c r="I192" s="8">
        <v>-8.1</v>
      </c>
      <c r="J192" s="8">
        <v>-65.599999999999994</v>
      </c>
      <c r="K192" s="25" t="s">
        <v>734</v>
      </c>
      <c r="L192" s="85" t="str">
        <f t="shared" si="27"/>
        <v>No</v>
      </c>
    </row>
    <row r="193" spans="1:12" x14ac:dyDescent="0.25">
      <c r="A193" s="146" t="s">
        <v>491</v>
      </c>
      <c r="B193" s="21" t="s">
        <v>213</v>
      </c>
      <c r="C193" s="4">
        <v>62.825529185000001</v>
      </c>
      <c r="D193" s="7" t="str">
        <f t="shared" si="24"/>
        <v>N/A</v>
      </c>
      <c r="E193" s="4">
        <v>53.605367657000002</v>
      </c>
      <c r="F193" s="7" t="str">
        <f t="shared" si="25"/>
        <v>N/A</v>
      </c>
      <c r="G193" s="4">
        <v>26.529700759000001</v>
      </c>
      <c r="H193" s="7" t="str">
        <f t="shared" si="26"/>
        <v>N/A</v>
      </c>
      <c r="I193" s="8">
        <v>-14.7</v>
      </c>
      <c r="J193" s="8">
        <v>-50.5</v>
      </c>
      <c r="K193" s="25" t="s">
        <v>734</v>
      </c>
      <c r="L193" s="85" t="str">
        <f t="shared" si="27"/>
        <v>No</v>
      </c>
    </row>
    <row r="194" spans="1:12" x14ac:dyDescent="0.25">
      <c r="A194" s="142" t="s">
        <v>1528</v>
      </c>
      <c r="B194" s="21" t="s">
        <v>213</v>
      </c>
      <c r="C194" s="22">
        <v>1.5094982615000001</v>
      </c>
      <c r="D194" s="7" t="str">
        <f t="shared" si="24"/>
        <v>N/A</v>
      </c>
      <c r="E194" s="22">
        <v>1.2887045177000001</v>
      </c>
      <c r="F194" s="7" t="str">
        <f t="shared" si="25"/>
        <v>N/A</v>
      </c>
      <c r="G194" s="22">
        <v>0.28448721929999998</v>
      </c>
      <c r="H194" s="7" t="str">
        <f t="shared" si="26"/>
        <v>N/A</v>
      </c>
      <c r="I194" s="8">
        <v>-14.6</v>
      </c>
      <c r="J194" s="8">
        <v>-77.900000000000006</v>
      </c>
      <c r="K194" s="25" t="s">
        <v>734</v>
      </c>
      <c r="L194" s="85" t="str">
        <f t="shared" si="27"/>
        <v>No</v>
      </c>
    </row>
    <row r="195" spans="1:12" x14ac:dyDescent="0.25">
      <c r="A195" s="146" t="s">
        <v>1529</v>
      </c>
      <c r="B195" s="21" t="s">
        <v>213</v>
      </c>
      <c r="C195" s="22">
        <v>0.13636102329999999</v>
      </c>
      <c r="D195" s="7" t="str">
        <f t="shared" si="24"/>
        <v>N/A</v>
      </c>
      <c r="E195" s="22">
        <v>0.13807792799999999</v>
      </c>
      <c r="F195" s="7" t="str">
        <f t="shared" si="25"/>
        <v>N/A</v>
      </c>
      <c r="G195" s="22">
        <v>0.1171088747</v>
      </c>
      <c r="H195" s="7" t="str">
        <f t="shared" si="26"/>
        <v>N/A</v>
      </c>
      <c r="I195" s="8">
        <v>1.2589999999999999</v>
      </c>
      <c r="J195" s="8">
        <v>-15.2</v>
      </c>
      <c r="K195" s="25" t="s">
        <v>734</v>
      </c>
      <c r="L195" s="85" t="str">
        <f t="shared" si="27"/>
        <v>Yes</v>
      </c>
    </row>
    <row r="196" spans="1:12" x14ac:dyDescent="0.25">
      <c r="A196" s="146" t="s">
        <v>1530</v>
      </c>
      <c r="B196" s="21" t="s">
        <v>213</v>
      </c>
      <c r="C196" s="22">
        <v>2.0661491111000001</v>
      </c>
      <c r="D196" s="7" t="str">
        <f t="shared" si="24"/>
        <v>N/A</v>
      </c>
      <c r="E196" s="22">
        <v>1.7056124171</v>
      </c>
      <c r="F196" s="7" t="str">
        <f t="shared" si="25"/>
        <v>N/A</v>
      </c>
      <c r="G196" s="22">
        <v>2.2967213114999998</v>
      </c>
      <c r="H196" s="7" t="str">
        <f t="shared" si="26"/>
        <v>N/A</v>
      </c>
      <c r="I196" s="8">
        <v>-17.399999999999999</v>
      </c>
      <c r="J196" s="8">
        <v>34.659999999999997</v>
      </c>
      <c r="K196" s="25" t="s">
        <v>734</v>
      </c>
      <c r="L196" s="85" t="str">
        <f t="shared" si="27"/>
        <v>No</v>
      </c>
    </row>
    <row r="197" spans="1:12" x14ac:dyDescent="0.25">
      <c r="A197" s="146" t="s">
        <v>1531</v>
      </c>
      <c r="B197" s="21" t="s">
        <v>213</v>
      </c>
      <c r="C197" s="22">
        <v>4.8571976967000001</v>
      </c>
      <c r="D197" s="7" t="str">
        <f t="shared" si="24"/>
        <v>N/A</v>
      </c>
      <c r="E197" s="22">
        <v>5.0041095889999996</v>
      </c>
      <c r="F197" s="7" t="str">
        <f t="shared" si="25"/>
        <v>N/A</v>
      </c>
      <c r="G197" s="22">
        <v>5.7435897436000003</v>
      </c>
      <c r="H197" s="7" t="str">
        <f t="shared" si="26"/>
        <v>N/A</v>
      </c>
      <c r="I197" s="8">
        <v>3.0249999999999999</v>
      </c>
      <c r="J197" s="8">
        <v>14.78</v>
      </c>
      <c r="K197" s="25" t="s">
        <v>734</v>
      </c>
      <c r="L197" s="85" t="str">
        <f t="shared" si="27"/>
        <v>Yes</v>
      </c>
    </row>
    <row r="198" spans="1:12" x14ac:dyDescent="0.25">
      <c r="A198" s="146" t="s">
        <v>1532</v>
      </c>
      <c r="B198" s="21" t="s">
        <v>213</v>
      </c>
      <c r="C198" s="22">
        <v>3.3451807228999999</v>
      </c>
      <c r="D198" s="7" t="str">
        <f t="shared" si="24"/>
        <v>N/A</v>
      </c>
      <c r="E198" s="22">
        <v>3.2882661996000002</v>
      </c>
      <c r="F198" s="7" t="str">
        <f t="shared" si="25"/>
        <v>N/A</v>
      </c>
      <c r="G198" s="22">
        <v>3.3614457831000002</v>
      </c>
      <c r="H198" s="7" t="str">
        <f t="shared" si="26"/>
        <v>N/A</v>
      </c>
      <c r="I198" s="8">
        <v>-1.7</v>
      </c>
      <c r="J198" s="8">
        <v>2.2250000000000001</v>
      </c>
      <c r="K198" s="25" t="s">
        <v>734</v>
      </c>
      <c r="L198" s="85" t="str">
        <f t="shared" si="27"/>
        <v>Yes</v>
      </c>
    </row>
    <row r="199" spans="1:12" x14ac:dyDescent="0.25">
      <c r="A199" s="142" t="s">
        <v>1533</v>
      </c>
      <c r="B199" s="21" t="s">
        <v>213</v>
      </c>
      <c r="C199" s="22">
        <v>244.16092452000001</v>
      </c>
      <c r="D199" s="7" t="str">
        <f t="shared" si="24"/>
        <v>N/A</v>
      </c>
      <c r="E199" s="22">
        <v>245.94048638999999</v>
      </c>
      <c r="F199" s="7" t="str">
        <f t="shared" si="25"/>
        <v>N/A</v>
      </c>
      <c r="G199" s="22">
        <v>43.054243253999999</v>
      </c>
      <c r="H199" s="7" t="str">
        <f t="shared" si="26"/>
        <v>N/A</v>
      </c>
      <c r="I199" s="8">
        <v>0.7288</v>
      </c>
      <c r="J199" s="8">
        <v>-82.5</v>
      </c>
      <c r="K199" s="25" t="s">
        <v>734</v>
      </c>
      <c r="L199" s="85" t="str">
        <f t="shared" si="27"/>
        <v>No</v>
      </c>
    </row>
    <row r="200" spans="1:12" x14ac:dyDescent="0.25">
      <c r="A200" s="146" t="s">
        <v>1534</v>
      </c>
      <c r="B200" s="21" t="s">
        <v>213</v>
      </c>
      <c r="C200" s="22">
        <v>245.24334712999999</v>
      </c>
      <c r="D200" s="7" t="str">
        <f t="shared" si="24"/>
        <v>N/A</v>
      </c>
      <c r="E200" s="22">
        <v>246.43674944</v>
      </c>
      <c r="F200" s="7" t="str">
        <f t="shared" si="25"/>
        <v>N/A</v>
      </c>
      <c r="G200" s="22">
        <v>47.977128335000003</v>
      </c>
      <c r="H200" s="7" t="str">
        <f t="shared" si="26"/>
        <v>N/A</v>
      </c>
      <c r="I200" s="8">
        <v>0.48659999999999998</v>
      </c>
      <c r="J200" s="8">
        <v>-80.5</v>
      </c>
      <c r="K200" s="25" t="s">
        <v>734</v>
      </c>
      <c r="L200" s="85" t="str">
        <f t="shared" si="27"/>
        <v>No</v>
      </c>
    </row>
    <row r="201" spans="1:12" x14ac:dyDescent="0.25">
      <c r="A201" s="146" t="s">
        <v>1535</v>
      </c>
      <c r="B201" s="21" t="s">
        <v>213</v>
      </c>
      <c r="C201" s="22">
        <v>250.31048673000001</v>
      </c>
      <c r="D201" s="7" t="str">
        <f t="shared" si="24"/>
        <v>N/A</v>
      </c>
      <c r="E201" s="22">
        <v>251.43418381999999</v>
      </c>
      <c r="F201" s="7" t="str">
        <f t="shared" si="25"/>
        <v>N/A</v>
      </c>
      <c r="G201" s="22">
        <v>33.698884757999998</v>
      </c>
      <c r="H201" s="7" t="str">
        <f t="shared" si="26"/>
        <v>N/A</v>
      </c>
      <c r="I201" s="8">
        <v>0.44890000000000002</v>
      </c>
      <c r="J201" s="8">
        <v>-86.6</v>
      </c>
      <c r="K201" s="25" t="s">
        <v>734</v>
      </c>
      <c r="L201" s="85" t="str">
        <f t="shared" si="27"/>
        <v>No</v>
      </c>
    </row>
    <row r="202" spans="1:12" x14ac:dyDescent="0.25">
      <c r="A202" s="146" t="s">
        <v>1536</v>
      </c>
      <c r="B202" s="21" t="s">
        <v>213</v>
      </c>
      <c r="C202" s="22">
        <v>58.376175549000003</v>
      </c>
      <c r="D202" s="7" t="str">
        <f t="shared" si="24"/>
        <v>N/A</v>
      </c>
      <c r="E202" s="22">
        <v>91.427480915999993</v>
      </c>
      <c r="F202" s="7" t="str">
        <f t="shared" si="25"/>
        <v>N/A</v>
      </c>
      <c r="G202" s="22">
        <v>22</v>
      </c>
      <c r="H202" s="7" t="str">
        <f t="shared" si="26"/>
        <v>N/A</v>
      </c>
      <c r="I202" s="8">
        <v>56.62</v>
      </c>
      <c r="J202" s="8">
        <v>-75.900000000000006</v>
      </c>
      <c r="K202" s="25" t="s">
        <v>734</v>
      </c>
      <c r="L202" s="85" t="str">
        <f t="shared" si="27"/>
        <v>No</v>
      </c>
    </row>
    <row r="203" spans="1:12" x14ac:dyDescent="0.25">
      <c r="A203" s="146" t="s">
        <v>1537</v>
      </c>
      <c r="B203" s="21" t="s">
        <v>213</v>
      </c>
      <c r="C203" s="22">
        <v>55.5625</v>
      </c>
      <c r="D203" s="7" t="str">
        <f t="shared" si="24"/>
        <v>N/A</v>
      </c>
      <c r="E203" s="22">
        <v>62.205128205000001</v>
      </c>
      <c r="F203" s="7" t="str">
        <f t="shared" si="25"/>
        <v>N/A</v>
      </c>
      <c r="G203" s="22" t="s">
        <v>1747</v>
      </c>
      <c r="H203" s="7" t="str">
        <f t="shared" si="26"/>
        <v>N/A</v>
      </c>
      <c r="I203" s="8">
        <v>11.96</v>
      </c>
      <c r="J203" s="8" t="s">
        <v>1747</v>
      </c>
      <c r="K203" s="25" t="s">
        <v>734</v>
      </c>
      <c r="L203" s="85" t="str">
        <f t="shared" si="27"/>
        <v>N/A</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0</v>
      </c>
      <c r="H204" s="7" t="str">
        <f t="shared" ref="H204:H214" si="30">IF($B204="N/A","N/A",IF(G204&gt;10,"No",IF(G204&lt;-10,"No","Yes")))</f>
        <v>N/A</v>
      </c>
      <c r="I204" s="8">
        <v>-75</v>
      </c>
      <c r="J204" s="8">
        <v>-100</v>
      </c>
      <c r="K204" s="10" t="s">
        <v>213</v>
      </c>
      <c r="L204" s="85" t="str">
        <f t="shared" ref="L204:L214" si="31">IF(J204="Div by 0", "N/A", IF(K204="N/A","N/A", IF(J204&gt;VALUE(MID(K204,1,2)), "No", IF(J204&lt;-1*VALUE(MID(K204,1,2)), "No", "Yes"))))</f>
        <v>N/A</v>
      </c>
    </row>
    <row r="205" spans="1:12" x14ac:dyDescent="0.25">
      <c r="A205" s="142" t="s">
        <v>128</v>
      </c>
      <c r="B205" s="21" t="s">
        <v>213</v>
      </c>
      <c r="C205" s="22">
        <v>22</v>
      </c>
      <c r="D205" s="7" t="str">
        <f t="shared" si="28"/>
        <v>N/A</v>
      </c>
      <c r="E205" s="22">
        <v>14</v>
      </c>
      <c r="F205" s="7" t="str">
        <f t="shared" si="29"/>
        <v>N/A</v>
      </c>
      <c r="G205" s="22">
        <v>11</v>
      </c>
      <c r="H205" s="7" t="str">
        <f t="shared" si="30"/>
        <v>N/A</v>
      </c>
      <c r="I205" s="8">
        <v>-36.4</v>
      </c>
      <c r="J205" s="8">
        <v>-85.7</v>
      </c>
      <c r="K205" s="10" t="s">
        <v>213</v>
      </c>
      <c r="L205" s="85" t="str">
        <f t="shared" si="31"/>
        <v>N/A</v>
      </c>
    </row>
    <row r="206" spans="1:12" ht="25" x14ac:dyDescent="0.25">
      <c r="A206" s="142" t="s">
        <v>1585</v>
      </c>
      <c r="B206" s="21" t="s">
        <v>213</v>
      </c>
      <c r="C206" s="22">
        <v>12</v>
      </c>
      <c r="D206" s="7" t="str">
        <f t="shared" si="28"/>
        <v>N/A</v>
      </c>
      <c r="E206" s="22">
        <v>0</v>
      </c>
      <c r="F206" s="7" t="str">
        <f t="shared" si="29"/>
        <v>N/A</v>
      </c>
      <c r="G206" s="22">
        <v>0</v>
      </c>
      <c r="H206" s="7" t="str">
        <f t="shared" si="30"/>
        <v>N/A</v>
      </c>
      <c r="I206" s="8">
        <v>-100</v>
      </c>
      <c r="J206" s="8" t="s">
        <v>1747</v>
      </c>
      <c r="K206" s="10" t="s">
        <v>213</v>
      </c>
      <c r="L206" s="85" t="str">
        <f t="shared" si="31"/>
        <v>N/A</v>
      </c>
    </row>
    <row r="207" spans="1:12" ht="25" x14ac:dyDescent="0.25">
      <c r="A207" s="142" t="s">
        <v>1538</v>
      </c>
      <c r="B207" s="21" t="s">
        <v>213</v>
      </c>
      <c r="C207" s="22">
        <v>619</v>
      </c>
      <c r="D207" s="7" t="str">
        <f t="shared" si="28"/>
        <v>N/A</v>
      </c>
      <c r="E207" s="22">
        <v>906</v>
      </c>
      <c r="F207" s="7" t="str">
        <f t="shared" si="29"/>
        <v>N/A</v>
      </c>
      <c r="G207" s="22">
        <v>84</v>
      </c>
      <c r="H207" s="7" t="str">
        <f t="shared" si="30"/>
        <v>N/A</v>
      </c>
      <c r="I207" s="8">
        <v>46.37</v>
      </c>
      <c r="J207" s="8">
        <v>-90.7</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-33.299999999999997</v>
      </c>
      <c r="J208" s="8">
        <v>0</v>
      </c>
      <c r="K208" s="10" t="s">
        <v>213</v>
      </c>
      <c r="L208" s="85" t="str">
        <f t="shared" si="31"/>
        <v>N/A</v>
      </c>
    </row>
    <row r="209" spans="1:12" x14ac:dyDescent="0.25">
      <c r="A209" s="142" t="s">
        <v>1587</v>
      </c>
      <c r="B209" s="21" t="s">
        <v>213</v>
      </c>
      <c r="C209" s="22">
        <v>35</v>
      </c>
      <c r="D209" s="7" t="str">
        <f t="shared" si="28"/>
        <v>N/A</v>
      </c>
      <c r="E209" s="22">
        <v>53</v>
      </c>
      <c r="F209" s="7" t="str">
        <f t="shared" si="29"/>
        <v>N/A</v>
      </c>
      <c r="G209" s="22">
        <v>272</v>
      </c>
      <c r="H209" s="7" t="str">
        <f t="shared" si="30"/>
        <v>N/A</v>
      </c>
      <c r="I209" s="8">
        <v>51.43</v>
      </c>
      <c r="J209" s="8">
        <v>413.2</v>
      </c>
      <c r="K209" s="10" t="s">
        <v>213</v>
      </c>
      <c r="L209" s="85" t="str">
        <f t="shared" si="31"/>
        <v>N/A</v>
      </c>
    </row>
    <row r="210" spans="1:12" x14ac:dyDescent="0.25">
      <c r="A210" s="142" t="s">
        <v>125</v>
      </c>
      <c r="B210" s="21" t="s">
        <v>213</v>
      </c>
      <c r="C210" s="26">
        <v>3189767</v>
      </c>
      <c r="D210" s="7" t="str">
        <f t="shared" si="28"/>
        <v>N/A</v>
      </c>
      <c r="E210" s="26">
        <v>3267303</v>
      </c>
      <c r="F210" s="7" t="str">
        <f t="shared" si="29"/>
        <v>N/A</v>
      </c>
      <c r="G210" s="26">
        <v>706337</v>
      </c>
      <c r="H210" s="7" t="str">
        <f t="shared" si="30"/>
        <v>N/A</v>
      </c>
      <c r="I210" s="8">
        <v>2.431</v>
      </c>
      <c r="J210" s="8">
        <v>-78.400000000000006</v>
      </c>
      <c r="K210" s="10" t="s">
        <v>213</v>
      </c>
      <c r="L210" s="85" t="str">
        <f t="shared" si="31"/>
        <v>N/A</v>
      </c>
    </row>
    <row r="211" spans="1:12" x14ac:dyDescent="0.25">
      <c r="A211" s="142" t="s">
        <v>1588</v>
      </c>
      <c r="B211" s="21" t="s">
        <v>213</v>
      </c>
      <c r="C211" s="26">
        <v>1359119</v>
      </c>
      <c r="D211" s="7" t="str">
        <f t="shared" si="28"/>
        <v>N/A</v>
      </c>
      <c r="E211" s="26">
        <v>482745</v>
      </c>
      <c r="F211" s="7" t="str">
        <f t="shared" si="29"/>
        <v>N/A</v>
      </c>
      <c r="G211" s="26">
        <v>180847</v>
      </c>
      <c r="H211" s="7" t="str">
        <f t="shared" si="30"/>
        <v>N/A</v>
      </c>
      <c r="I211" s="8">
        <v>-64.5</v>
      </c>
      <c r="J211" s="8">
        <v>-62.5</v>
      </c>
      <c r="K211" s="10" t="s">
        <v>213</v>
      </c>
      <c r="L211" s="85" t="str">
        <f t="shared" si="31"/>
        <v>N/A</v>
      </c>
    </row>
    <row r="212" spans="1:12" x14ac:dyDescent="0.25">
      <c r="A212" s="142" t="s">
        <v>1539</v>
      </c>
      <c r="B212" s="21" t="s">
        <v>213</v>
      </c>
      <c r="C212" s="26">
        <v>772309</v>
      </c>
      <c r="D212" s="7" t="str">
        <f t="shared" si="28"/>
        <v>N/A</v>
      </c>
      <c r="E212" s="26">
        <v>742453</v>
      </c>
      <c r="F212" s="7" t="str">
        <f t="shared" si="29"/>
        <v>N/A</v>
      </c>
      <c r="G212" s="26">
        <v>300029</v>
      </c>
      <c r="H212" s="7" t="str">
        <f t="shared" si="30"/>
        <v>N/A</v>
      </c>
      <c r="I212" s="8">
        <v>-3.87</v>
      </c>
      <c r="J212" s="8">
        <v>-59.6</v>
      </c>
      <c r="K212" s="10" t="s">
        <v>213</v>
      </c>
      <c r="L212" s="85" t="str">
        <f t="shared" si="31"/>
        <v>N/A</v>
      </c>
    </row>
    <row r="213" spans="1:12" x14ac:dyDescent="0.25">
      <c r="A213" s="142" t="s">
        <v>1589</v>
      </c>
      <c r="B213" s="21" t="s">
        <v>213</v>
      </c>
      <c r="C213" s="26">
        <v>3146890</v>
      </c>
      <c r="D213" s="7" t="str">
        <f t="shared" si="28"/>
        <v>N/A</v>
      </c>
      <c r="E213" s="26">
        <v>3260699</v>
      </c>
      <c r="F213" s="7" t="str">
        <f t="shared" si="29"/>
        <v>N/A</v>
      </c>
      <c r="G213" s="26">
        <v>444080</v>
      </c>
      <c r="H213" s="7" t="str">
        <f t="shared" si="30"/>
        <v>N/A</v>
      </c>
      <c r="I213" s="8">
        <v>3.617</v>
      </c>
      <c r="J213" s="8">
        <v>-86.4</v>
      </c>
      <c r="K213" s="10" t="s">
        <v>213</v>
      </c>
      <c r="L213" s="85" t="str">
        <f t="shared" si="31"/>
        <v>N/A</v>
      </c>
    </row>
    <row r="214" spans="1:12" x14ac:dyDescent="0.25">
      <c r="A214" s="146" t="s">
        <v>1590</v>
      </c>
      <c r="B214" s="21" t="s">
        <v>213</v>
      </c>
      <c r="C214" s="26">
        <v>304535</v>
      </c>
      <c r="D214" s="7" t="str">
        <f t="shared" si="28"/>
        <v>N/A</v>
      </c>
      <c r="E214" s="26">
        <v>284614</v>
      </c>
      <c r="F214" s="7" t="str">
        <f t="shared" si="29"/>
        <v>N/A</v>
      </c>
      <c r="G214" s="26">
        <v>452026</v>
      </c>
      <c r="H214" s="7" t="str">
        <f t="shared" si="30"/>
        <v>N/A</v>
      </c>
      <c r="I214" s="8">
        <v>-6.54</v>
      </c>
      <c r="J214" s="8">
        <v>58.82</v>
      </c>
      <c r="K214" s="10" t="s">
        <v>213</v>
      </c>
      <c r="L214" s="85" t="str">
        <f t="shared" si="31"/>
        <v>N/A</v>
      </c>
    </row>
    <row r="215" spans="1:12" ht="25" x14ac:dyDescent="0.25">
      <c r="A215" s="142" t="s">
        <v>1353</v>
      </c>
      <c r="B215" s="21" t="s">
        <v>213</v>
      </c>
      <c r="C215" s="26">
        <v>817673</v>
      </c>
      <c r="D215" s="7" t="str">
        <f t="shared" ref="D215:D229" si="32">IF($B215="N/A","N/A",IF(C215&gt;10,"No",IF(C215&lt;-10,"No","Yes")))</f>
        <v>N/A</v>
      </c>
      <c r="E215" s="26">
        <v>1969249</v>
      </c>
      <c r="F215" s="7" t="str">
        <f t="shared" ref="F215:F229" si="33">IF($B215="N/A","N/A",IF(E215&gt;10,"No",IF(E215&lt;-10,"No","Yes")))</f>
        <v>N/A</v>
      </c>
      <c r="G215" s="26">
        <v>93390</v>
      </c>
      <c r="H215" s="7" t="str">
        <f t="shared" ref="H215:H229" si="34">IF($B215="N/A","N/A",IF(G215&gt;10,"No",IF(G215&lt;-10,"No","Yes")))</f>
        <v>N/A</v>
      </c>
      <c r="I215" s="8">
        <v>140.80000000000001</v>
      </c>
      <c r="J215" s="8">
        <v>-95.3</v>
      </c>
      <c r="K215" s="25" t="s">
        <v>734</v>
      </c>
      <c r="L215" s="85" t="str">
        <f t="shared" ref="L215:L229" si="35">IF(J215="Div by 0", "N/A", IF(K215="N/A","N/A", IF(J215&gt;VALUE(MID(K215,1,2)), "No", IF(J215&lt;-1*VALUE(MID(K215,1,2)), "No", "Yes"))))</f>
        <v>No</v>
      </c>
    </row>
    <row r="216" spans="1:12" x14ac:dyDescent="0.25">
      <c r="A216" s="142" t="s">
        <v>646</v>
      </c>
      <c r="B216" s="21" t="s">
        <v>213</v>
      </c>
      <c r="C216" s="22">
        <v>4808</v>
      </c>
      <c r="D216" s="7" t="str">
        <f t="shared" si="32"/>
        <v>N/A</v>
      </c>
      <c r="E216" s="22">
        <v>3925</v>
      </c>
      <c r="F216" s="7" t="str">
        <f t="shared" si="33"/>
        <v>N/A</v>
      </c>
      <c r="G216" s="22">
        <v>1117</v>
      </c>
      <c r="H216" s="7" t="str">
        <f t="shared" si="34"/>
        <v>N/A</v>
      </c>
      <c r="I216" s="8">
        <v>-18.399999999999999</v>
      </c>
      <c r="J216" s="8">
        <v>-71.5</v>
      </c>
      <c r="K216" s="25" t="s">
        <v>734</v>
      </c>
      <c r="L216" s="85" t="str">
        <f t="shared" si="35"/>
        <v>No</v>
      </c>
    </row>
    <row r="217" spans="1:12" x14ac:dyDescent="0.25">
      <c r="A217" s="142" t="s">
        <v>1354</v>
      </c>
      <c r="B217" s="21" t="s">
        <v>213</v>
      </c>
      <c r="C217" s="26">
        <v>170.06509983000001</v>
      </c>
      <c r="D217" s="7" t="str">
        <f t="shared" si="32"/>
        <v>N/A</v>
      </c>
      <c r="E217" s="26">
        <v>501.71949045000002</v>
      </c>
      <c r="F217" s="7" t="str">
        <f t="shared" si="33"/>
        <v>N/A</v>
      </c>
      <c r="G217" s="26">
        <v>83.607878244999995</v>
      </c>
      <c r="H217" s="7" t="str">
        <f t="shared" si="34"/>
        <v>N/A</v>
      </c>
      <c r="I217" s="8">
        <v>195</v>
      </c>
      <c r="J217" s="8">
        <v>-83.3</v>
      </c>
      <c r="K217" s="25" t="s">
        <v>734</v>
      </c>
      <c r="L217" s="85" t="str">
        <f t="shared" si="35"/>
        <v>No</v>
      </c>
    </row>
    <row r="218" spans="1:12" ht="25" x14ac:dyDescent="0.25">
      <c r="A218" s="142" t="s">
        <v>1355</v>
      </c>
      <c r="B218" s="21" t="s">
        <v>213</v>
      </c>
      <c r="C218" s="26">
        <v>641682</v>
      </c>
      <c r="D218" s="7" t="str">
        <f t="shared" si="32"/>
        <v>N/A</v>
      </c>
      <c r="E218" s="26">
        <v>342347</v>
      </c>
      <c r="F218" s="7" t="str">
        <f t="shared" si="33"/>
        <v>N/A</v>
      </c>
      <c r="G218" s="26">
        <v>229415</v>
      </c>
      <c r="H218" s="7" t="str">
        <f t="shared" si="34"/>
        <v>N/A</v>
      </c>
      <c r="I218" s="8">
        <v>-46.6</v>
      </c>
      <c r="J218" s="8">
        <v>-33</v>
      </c>
      <c r="K218" s="25" t="s">
        <v>734</v>
      </c>
      <c r="L218" s="85" t="str">
        <f t="shared" si="35"/>
        <v>No</v>
      </c>
    </row>
    <row r="219" spans="1:12" x14ac:dyDescent="0.25">
      <c r="A219" s="142" t="s">
        <v>513</v>
      </c>
      <c r="B219" s="21" t="s">
        <v>213</v>
      </c>
      <c r="C219" s="22">
        <v>3780</v>
      </c>
      <c r="D219" s="7" t="str">
        <f t="shared" si="32"/>
        <v>N/A</v>
      </c>
      <c r="E219" s="22">
        <v>2096</v>
      </c>
      <c r="F219" s="7" t="str">
        <f t="shared" si="33"/>
        <v>N/A</v>
      </c>
      <c r="G219" s="22">
        <v>1365</v>
      </c>
      <c r="H219" s="7" t="str">
        <f t="shared" si="34"/>
        <v>N/A</v>
      </c>
      <c r="I219" s="8">
        <v>-44.6</v>
      </c>
      <c r="J219" s="8">
        <v>-34.9</v>
      </c>
      <c r="K219" s="25" t="s">
        <v>734</v>
      </c>
      <c r="L219" s="85" t="str">
        <f t="shared" si="35"/>
        <v>No</v>
      </c>
    </row>
    <row r="220" spans="1:12" x14ac:dyDescent="0.25">
      <c r="A220" s="142" t="s">
        <v>1356</v>
      </c>
      <c r="B220" s="21" t="s">
        <v>213</v>
      </c>
      <c r="C220" s="26">
        <v>169.75714285999999</v>
      </c>
      <c r="D220" s="7" t="str">
        <f t="shared" si="32"/>
        <v>N/A</v>
      </c>
      <c r="E220" s="26">
        <v>163.33349236999999</v>
      </c>
      <c r="F220" s="7" t="str">
        <f t="shared" si="33"/>
        <v>N/A</v>
      </c>
      <c r="G220" s="26">
        <v>168.06959706999999</v>
      </c>
      <c r="H220" s="7" t="str">
        <f t="shared" si="34"/>
        <v>N/A</v>
      </c>
      <c r="I220" s="8">
        <v>-3.78</v>
      </c>
      <c r="J220" s="8">
        <v>2.9</v>
      </c>
      <c r="K220" s="25" t="s">
        <v>734</v>
      </c>
      <c r="L220" s="85" t="str">
        <f t="shared" si="35"/>
        <v>Yes</v>
      </c>
    </row>
    <row r="221" spans="1:12" ht="25" x14ac:dyDescent="0.25">
      <c r="A221" s="142" t="s">
        <v>1357</v>
      </c>
      <c r="B221" s="21" t="s">
        <v>213</v>
      </c>
      <c r="C221" s="26">
        <v>1683016</v>
      </c>
      <c r="D221" s="7" t="str">
        <f t="shared" si="32"/>
        <v>N/A</v>
      </c>
      <c r="E221" s="26">
        <v>1275659</v>
      </c>
      <c r="F221" s="7" t="str">
        <f t="shared" si="33"/>
        <v>N/A</v>
      </c>
      <c r="G221" s="26">
        <v>638432</v>
      </c>
      <c r="H221" s="7" t="str">
        <f t="shared" si="34"/>
        <v>N/A</v>
      </c>
      <c r="I221" s="8">
        <v>-24.2</v>
      </c>
      <c r="J221" s="8">
        <v>-50</v>
      </c>
      <c r="K221" s="25" t="s">
        <v>734</v>
      </c>
      <c r="L221" s="85" t="str">
        <f t="shared" si="35"/>
        <v>No</v>
      </c>
    </row>
    <row r="222" spans="1:12" x14ac:dyDescent="0.25">
      <c r="A222" s="142" t="s">
        <v>514</v>
      </c>
      <c r="B222" s="21" t="s">
        <v>213</v>
      </c>
      <c r="C222" s="22">
        <v>11214</v>
      </c>
      <c r="D222" s="7" t="str">
        <f t="shared" si="32"/>
        <v>N/A</v>
      </c>
      <c r="E222" s="22">
        <v>7248</v>
      </c>
      <c r="F222" s="7" t="str">
        <f t="shared" si="33"/>
        <v>N/A</v>
      </c>
      <c r="G222" s="22">
        <v>4337</v>
      </c>
      <c r="H222" s="7" t="str">
        <f t="shared" si="34"/>
        <v>N/A</v>
      </c>
      <c r="I222" s="8">
        <v>-35.4</v>
      </c>
      <c r="J222" s="8">
        <v>-40.200000000000003</v>
      </c>
      <c r="K222" s="25" t="s">
        <v>734</v>
      </c>
      <c r="L222" s="85" t="str">
        <f t="shared" si="35"/>
        <v>No</v>
      </c>
    </row>
    <row r="223" spans="1:12" ht="25" x14ac:dyDescent="0.25">
      <c r="A223" s="142" t="s">
        <v>1358</v>
      </c>
      <c r="B223" s="21" t="s">
        <v>213</v>
      </c>
      <c r="C223" s="26">
        <v>150.08168361</v>
      </c>
      <c r="D223" s="7" t="str">
        <f t="shared" si="32"/>
        <v>N/A</v>
      </c>
      <c r="E223" s="26">
        <v>176.00151765999999</v>
      </c>
      <c r="F223" s="7" t="str">
        <f t="shared" si="33"/>
        <v>N/A</v>
      </c>
      <c r="G223" s="26">
        <v>147.2059027</v>
      </c>
      <c r="H223" s="7" t="str">
        <f t="shared" si="34"/>
        <v>N/A</v>
      </c>
      <c r="I223" s="8">
        <v>17.27</v>
      </c>
      <c r="J223" s="8">
        <v>-16.399999999999999</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1006904706</v>
      </c>
      <c r="D227" s="7" t="str">
        <f t="shared" si="32"/>
        <v>N/A</v>
      </c>
      <c r="E227" s="26">
        <v>1069146968</v>
      </c>
      <c r="F227" s="7" t="str">
        <f t="shared" si="33"/>
        <v>N/A</v>
      </c>
      <c r="G227" s="26">
        <v>1093365569</v>
      </c>
      <c r="H227" s="7" t="str">
        <f t="shared" si="34"/>
        <v>N/A</v>
      </c>
      <c r="I227" s="8">
        <v>6.1820000000000004</v>
      </c>
      <c r="J227" s="8">
        <v>2.2650000000000001</v>
      </c>
      <c r="K227" s="25" t="s">
        <v>734</v>
      </c>
      <c r="L227" s="85" t="str">
        <f t="shared" si="35"/>
        <v>Yes</v>
      </c>
    </row>
    <row r="228" spans="1:12" ht="25" x14ac:dyDescent="0.25">
      <c r="A228" s="142" t="s">
        <v>516</v>
      </c>
      <c r="B228" s="21" t="s">
        <v>213</v>
      </c>
      <c r="C228" s="22">
        <v>36749</v>
      </c>
      <c r="D228" s="7" t="str">
        <f t="shared" si="32"/>
        <v>N/A</v>
      </c>
      <c r="E228" s="22">
        <v>39245</v>
      </c>
      <c r="F228" s="7" t="str">
        <f t="shared" si="33"/>
        <v>N/A</v>
      </c>
      <c r="G228" s="22">
        <v>37875</v>
      </c>
      <c r="H228" s="7" t="str">
        <f t="shared" si="34"/>
        <v>N/A</v>
      </c>
      <c r="I228" s="8">
        <v>6.7919999999999998</v>
      </c>
      <c r="J228" s="8">
        <v>-3.49</v>
      </c>
      <c r="K228" s="25" t="s">
        <v>734</v>
      </c>
      <c r="L228" s="85" t="str">
        <f t="shared" si="35"/>
        <v>Yes</v>
      </c>
    </row>
    <row r="229" spans="1:12" ht="25" x14ac:dyDescent="0.25">
      <c r="A229" s="142" t="s">
        <v>1362</v>
      </c>
      <c r="B229" s="21" t="s">
        <v>213</v>
      </c>
      <c r="C229" s="26">
        <v>27399.513074999999</v>
      </c>
      <c r="D229" s="7" t="str">
        <f t="shared" si="32"/>
        <v>N/A</v>
      </c>
      <c r="E229" s="26">
        <v>27242.883628</v>
      </c>
      <c r="F229" s="7" t="str">
        <f t="shared" si="33"/>
        <v>N/A</v>
      </c>
      <c r="G229" s="26">
        <v>28867.737795000001</v>
      </c>
      <c r="H229" s="7" t="str">
        <f t="shared" si="34"/>
        <v>N/A</v>
      </c>
      <c r="I229" s="8">
        <v>-0.57199999999999995</v>
      </c>
      <c r="J229" s="8">
        <v>5.9640000000000004</v>
      </c>
      <c r="K229" s="25" t="s">
        <v>734</v>
      </c>
      <c r="L229" s="85" t="str">
        <f t="shared" si="35"/>
        <v>Yes</v>
      </c>
    </row>
    <row r="230" spans="1:12" x14ac:dyDescent="0.25">
      <c r="A230" s="116" t="s">
        <v>1363</v>
      </c>
      <c r="B230" s="21" t="s">
        <v>213</v>
      </c>
      <c r="C230" s="10">
        <v>1011688621</v>
      </c>
      <c r="D230" s="7" t="str">
        <f t="shared" ref="D230:D253" si="36">IF($B230="N/A","N/A",IF(C230&gt;10,"No",IF(C230&lt;-10,"No","Yes")))</f>
        <v>N/A</v>
      </c>
      <c r="E230" s="10">
        <v>1073279176</v>
      </c>
      <c r="F230" s="7" t="str">
        <f t="shared" ref="F230:F253" si="37">IF($B230="N/A","N/A",IF(E230&gt;10,"No",IF(E230&lt;-10,"No","Yes")))</f>
        <v>N/A</v>
      </c>
      <c r="G230" s="10">
        <v>1045615555</v>
      </c>
      <c r="H230" s="7" t="str">
        <f t="shared" ref="H230:H253" si="38">IF($B230="N/A","N/A",IF(G230&gt;10,"No",IF(G230&lt;-10,"No","Yes")))</f>
        <v>N/A</v>
      </c>
      <c r="I230" s="8">
        <v>6.0880000000000001</v>
      </c>
      <c r="J230" s="8">
        <v>-2.58</v>
      </c>
      <c r="K230" s="25" t="s">
        <v>734</v>
      </c>
      <c r="L230" s="85" t="str">
        <f t="shared" ref="L230:L253" si="39">IF(J230="Div by 0", "N/A", IF(K230="N/A","N/A", IF(J230&gt;VALUE(MID(K230,1,2)), "No", IF(J230&lt;-1*VALUE(MID(K230,1,2)), "No", "Yes"))))</f>
        <v>Yes</v>
      </c>
    </row>
    <row r="231" spans="1:12" x14ac:dyDescent="0.25">
      <c r="A231" s="116" t="s">
        <v>1540</v>
      </c>
      <c r="B231" s="21" t="s">
        <v>213</v>
      </c>
      <c r="C231" s="1">
        <v>37840</v>
      </c>
      <c r="D231" s="1" t="str">
        <f t="shared" si="36"/>
        <v>N/A</v>
      </c>
      <c r="E231" s="1">
        <v>40165</v>
      </c>
      <c r="F231" s="1" t="str">
        <f t="shared" si="37"/>
        <v>N/A</v>
      </c>
      <c r="G231" s="1">
        <v>37918</v>
      </c>
      <c r="H231" s="7" t="str">
        <f t="shared" si="38"/>
        <v>N/A</v>
      </c>
      <c r="I231" s="8">
        <v>6.1440000000000001</v>
      </c>
      <c r="J231" s="8">
        <v>-5.59</v>
      </c>
      <c r="K231" s="25" t="s">
        <v>734</v>
      </c>
      <c r="L231" s="85" t="str">
        <f t="shared" si="39"/>
        <v>Yes</v>
      </c>
    </row>
    <row r="232" spans="1:12" x14ac:dyDescent="0.25">
      <c r="A232" s="116" t="s">
        <v>1541</v>
      </c>
      <c r="B232" s="21" t="s">
        <v>213</v>
      </c>
      <c r="C232" s="10">
        <v>26735.957214999999</v>
      </c>
      <c r="D232" s="7" t="str">
        <f t="shared" si="36"/>
        <v>N/A</v>
      </c>
      <c r="E232" s="10">
        <v>26721.752172</v>
      </c>
      <c r="F232" s="7" t="str">
        <f t="shared" si="37"/>
        <v>N/A</v>
      </c>
      <c r="G232" s="10">
        <v>27575.704282999999</v>
      </c>
      <c r="H232" s="7" t="str">
        <f t="shared" si="38"/>
        <v>N/A</v>
      </c>
      <c r="I232" s="8">
        <v>-5.2999999999999999E-2</v>
      </c>
      <c r="J232" s="8">
        <v>3.1960000000000002</v>
      </c>
      <c r="K232" s="25" t="s">
        <v>734</v>
      </c>
      <c r="L232" s="85" t="str">
        <f t="shared" si="39"/>
        <v>Yes</v>
      </c>
    </row>
    <row r="233" spans="1:12" x14ac:dyDescent="0.25">
      <c r="A233" s="147" t="s">
        <v>1542</v>
      </c>
      <c r="B233" s="21" t="s">
        <v>213</v>
      </c>
      <c r="C233" s="10">
        <v>15006.004745</v>
      </c>
      <c r="D233" s="7" t="str">
        <f t="shared" si="36"/>
        <v>N/A</v>
      </c>
      <c r="E233" s="10">
        <v>15397.614836999999</v>
      </c>
      <c r="F233" s="7" t="str">
        <f t="shared" si="37"/>
        <v>N/A</v>
      </c>
      <c r="G233" s="10">
        <v>6152.1905274000001</v>
      </c>
      <c r="H233" s="7" t="str">
        <f t="shared" si="38"/>
        <v>N/A</v>
      </c>
      <c r="I233" s="8">
        <v>2.61</v>
      </c>
      <c r="J233" s="8">
        <v>-60</v>
      </c>
      <c r="K233" s="25" t="s">
        <v>734</v>
      </c>
      <c r="L233" s="85" t="str">
        <f t="shared" si="39"/>
        <v>No</v>
      </c>
    </row>
    <row r="234" spans="1:12" x14ac:dyDescent="0.25">
      <c r="A234" s="147" t="s">
        <v>1543</v>
      </c>
      <c r="B234" s="21" t="s">
        <v>213</v>
      </c>
      <c r="C234" s="10">
        <v>37440.867425999997</v>
      </c>
      <c r="D234" s="7" t="str">
        <f t="shared" si="36"/>
        <v>N/A</v>
      </c>
      <c r="E234" s="10">
        <v>36736.731455000001</v>
      </c>
      <c r="F234" s="7" t="str">
        <f t="shared" si="37"/>
        <v>N/A</v>
      </c>
      <c r="G234" s="10">
        <v>18562.784411000001</v>
      </c>
      <c r="H234" s="7" t="str">
        <f t="shared" si="38"/>
        <v>N/A</v>
      </c>
      <c r="I234" s="8">
        <v>-1.88</v>
      </c>
      <c r="J234" s="8">
        <v>-49.5</v>
      </c>
      <c r="K234" s="25" t="s">
        <v>734</v>
      </c>
      <c r="L234" s="85" t="str">
        <f t="shared" si="39"/>
        <v>No</v>
      </c>
    </row>
    <row r="235" spans="1:12" x14ac:dyDescent="0.25">
      <c r="A235" s="147" t="s">
        <v>1544</v>
      </c>
      <c r="B235" s="21" t="s">
        <v>213</v>
      </c>
      <c r="C235" s="10">
        <v>16207.740142000001</v>
      </c>
      <c r="D235" s="7" t="str">
        <f t="shared" si="36"/>
        <v>N/A</v>
      </c>
      <c r="E235" s="10">
        <v>16605.89343</v>
      </c>
      <c r="F235" s="7" t="str">
        <f t="shared" si="37"/>
        <v>N/A</v>
      </c>
      <c r="G235" s="10">
        <v>296</v>
      </c>
      <c r="H235" s="7" t="str">
        <f t="shared" si="38"/>
        <v>N/A</v>
      </c>
      <c r="I235" s="8">
        <v>2.4569999999999999</v>
      </c>
      <c r="J235" s="8">
        <v>-98.2</v>
      </c>
      <c r="K235" s="25" t="s">
        <v>734</v>
      </c>
      <c r="L235" s="85" t="str">
        <f t="shared" si="39"/>
        <v>No</v>
      </c>
    </row>
    <row r="236" spans="1:12" x14ac:dyDescent="0.25">
      <c r="A236" s="147" t="s">
        <v>1545</v>
      </c>
      <c r="B236" s="21" t="s">
        <v>213</v>
      </c>
      <c r="C236" s="10">
        <v>3136.9396551999998</v>
      </c>
      <c r="D236" s="7" t="str">
        <f t="shared" si="36"/>
        <v>N/A</v>
      </c>
      <c r="E236" s="10">
        <v>4151.0952380999997</v>
      </c>
      <c r="F236" s="7" t="str">
        <f t="shared" si="37"/>
        <v>N/A</v>
      </c>
      <c r="G236" s="10">
        <v>1116.3333333</v>
      </c>
      <c r="H236" s="7" t="str">
        <f t="shared" si="38"/>
        <v>N/A</v>
      </c>
      <c r="I236" s="8">
        <v>32.33</v>
      </c>
      <c r="J236" s="8">
        <v>-73.099999999999994</v>
      </c>
      <c r="K236" s="25" t="s">
        <v>734</v>
      </c>
      <c r="L236" s="85" t="str">
        <f t="shared" si="39"/>
        <v>No</v>
      </c>
    </row>
    <row r="237" spans="1:12" x14ac:dyDescent="0.25">
      <c r="A237" s="142" t="s">
        <v>1546</v>
      </c>
      <c r="B237" s="21" t="s">
        <v>213</v>
      </c>
      <c r="C237" s="7">
        <v>14.424744689000001</v>
      </c>
      <c r="D237" s="7" t="str">
        <f t="shared" si="36"/>
        <v>N/A</v>
      </c>
      <c r="E237" s="7">
        <v>13.914920301</v>
      </c>
      <c r="F237" s="7" t="str">
        <f t="shared" si="37"/>
        <v>N/A</v>
      </c>
      <c r="G237" s="7">
        <v>15.736287086000001</v>
      </c>
      <c r="H237" s="7" t="str">
        <f t="shared" si="38"/>
        <v>N/A</v>
      </c>
      <c r="I237" s="8">
        <v>-3.53</v>
      </c>
      <c r="J237" s="8">
        <v>13.09</v>
      </c>
      <c r="K237" s="25" t="s">
        <v>734</v>
      </c>
      <c r="L237" s="85" t="str">
        <f t="shared" si="39"/>
        <v>Yes</v>
      </c>
    </row>
    <row r="238" spans="1:12" x14ac:dyDescent="0.25">
      <c r="A238" s="146" t="s">
        <v>1547</v>
      </c>
      <c r="B238" s="21" t="s">
        <v>213</v>
      </c>
      <c r="C238" s="7">
        <v>21.382149684000002</v>
      </c>
      <c r="D238" s="7" t="str">
        <f t="shared" si="36"/>
        <v>N/A</v>
      </c>
      <c r="E238" s="7">
        <v>22.411096048000001</v>
      </c>
      <c r="F238" s="7" t="str">
        <f t="shared" si="37"/>
        <v>N/A</v>
      </c>
      <c r="G238" s="7">
        <v>17.377478489000001</v>
      </c>
      <c r="H238" s="7" t="str">
        <f t="shared" si="38"/>
        <v>N/A</v>
      </c>
      <c r="I238" s="8">
        <v>4.8120000000000003</v>
      </c>
      <c r="J238" s="8">
        <v>-22.5</v>
      </c>
      <c r="K238" s="25" t="s">
        <v>734</v>
      </c>
      <c r="L238" s="85" t="str">
        <f t="shared" si="39"/>
        <v>Yes</v>
      </c>
    </row>
    <row r="239" spans="1:12" x14ac:dyDescent="0.25">
      <c r="A239" s="146" t="s">
        <v>1548</v>
      </c>
      <c r="B239" s="21" t="s">
        <v>213</v>
      </c>
      <c r="C239" s="7">
        <v>22.836264783000001</v>
      </c>
      <c r="D239" s="7" t="str">
        <f t="shared" si="36"/>
        <v>N/A</v>
      </c>
      <c r="E239" s="7">
        <v>23.086074789000001</v>
      </c>
      <c r="F239" s="7" t="str">
        <f t="shared" si="37"/>
        <v>N/A</v>
      </c>
      <c r="G239" s="7">
        <v>22.823618471</v>
      </c>
      <c r="H239" s="7" t="str">
        <f t="shared" si="38"/>
        <v>N/A</v>
      </c>
      <c r="I239" s="8">
        <v>1.0940000000000001</v>
      </c>
      <c r="J239" s="8">
        <v>-1.1399999999999999</v>
      </c>
      <c r="K239" s="25" t="s">
        <v>734</v>
      </c>
      <c r="L239" s="85" t="str">
        <f t="shared" si="39"/>
        <v>Yes</v>
      </c>
    </row>
    <row r="240" spans="1:12" x14ac:dyDescent="0.25">
      <c r="A240" s="146" t="s">
        <v>1549</v>
      </c>
      <c r="B240" s="21" t="s">
        <v>213</v>
      </c>
      <c r="C240" s="7">
        <v>4.5744170051999999</v>
      </c>
      <c r="D240" s="7" t="str">
        <f t="shared" si="36"/>
        <v>N/A</v>
      </c>
      <c r="E240" s="7">
        <v>4.1395851848999996</v>
      </c>
      <c r="F240" s="7" t="str">
        <f t="shared" si="37"/>
        <v>N/A</v>
      </c>
      <c r="G240" s="7">
        <v>0.31365839750000002</v>
      </c>
      <c r="H240" s="7" t="str">
        <f t="shared" si="38"/>
        <v>N/A</v>
      </c>
      <c r="I240" s="8">
        <v>-9.51</v>
      </c>
      <c r="J240" s="8">
        <v>-92.4</v>
      </c>
      <c r="K240" s="25" t="s">
        <v>734</v>
      </c>
      <c r="L240" s="85" t="str">
        <f t="shared" si="39"/>
        <v>No</v>
      </c>
    </row>
    <row r="241" spans="1:12" x14ac:dyDescent="0.25">
      <c r="A241" s="146" t="s">
        <v>1550</v>
      </c>
      <c r="B241" s="21" t="s">
        <v>213</v>
      </c>
      <c r="C241" s="7">
        <v>0.37203335469999999</v>
      </c>
      <c r="D241" s="7" t="str">
        <f t="shared" si="36"/>
        <v>N/A</v>
      </c>
      <c r="E241" s="7">
        <v>0.2875530604</v>
      </c>
      <c r="F241" s="7" t="str">
        <f t="shared" si="37"/>
        <v>N/A</v>
      </c>
      <c r="G241" s="7">
        <v>0.13398838769999999</v>
      </c>
      <c r="H241" s="7" t="str">
        <f t="shared" si="38"/>
        <v>N/A</v>
      </c>
      <c r="I241" s="8">
        <v>-22.7</v>
      </c>
      <c r="J241" s="8">
        <v>-53.4</v>
      </c>
      <c r="K241" s="25" t="s">
        <v>734</v>
      </c>
      <c r="L241" s="85" t="str">
        <f t="shared" si="39"/>
        <v>No</v>
      </c>
    </row>
    <row r="242" spans="1:12" x14ac:dyDescent="0.25">
      <c r="A242" s="116" t="s">
        <v>1375</v>
      </c>
      <c r="B242" s="21" t="s">
        <v>213</v>
      </c>
      <c r="C242" s="10">
        <v>1006803226</v>
      </c>
      <c r="D242" s="7" t="str">
        <f t="shared" si="36"/>
        <v>N/A</v>
      </c>
      <c r="E242" s="10">
        <v>1069042540</v>
      </c>
      <c r="F242" s="7" t="str">
        <f t="shared" si="37"/>
        <v>N/A</v>
      </c>
      <c r="G242" s="10">
        <v>1044994145</v>
      </c>
      <c r="H242" s="7" t="str">
        <f t="shared" si="38"/>
        <v>N/A</v>
      </c>
      <c r="I242" s="8">
        <v>6.1820000000000004</v>
      </c>
      <c r="J242" s="8">
        <v>-2.25</v>
      </c>
      <c r="K242" s="25" t="s">
        <v>734</v>
      </c>
      <c r="L242" s="85" t="str">
        <f t="shared" si="39"/>
        <v>Yes</v>
      </c>
    </row>
    <row r="243" spans="1:12" x14ac:dyDescent="0.25">
      <c r="A243" s="116" t="s">
        <v>1551</v>
      </c>
      <c r="B243" s="21" t="s">
        <v>213</v>
      </c>
      <c r="C243" s="1">
        <v>36746</v>
      </c>
      <c r="D243" s="1" t="str">
        <f t="shared" si="36"/>
        <v>N/A</v>
      </c>
      <c r="E243" s="1">
        <v>39235</v>
      </c>
      <c r="F243" s="1" t="str">
        <f t="shared" si="37"/>
        <v>N/A</v>
      </c>
      <c r="G243" s="1">
        <v>37800</v>
      </c>
      <c r="H243" s="7" t="str">
        <f t="shared" si="38"/>
        <v>N/A</v>
      </c>
      <c r="I243" s="8">
        <v>6.774</v>
      </c>
      <c r="J243" s="8">
        <v>-3.66</v>
      </c>
      <c r="K243" s="25" t="s">
        <v>734</v>
      </c>
      <c r="L243" s="85" t="str">
        <f t="shared" si="39"/>
        <v>Yes</v>
      </c>
    </row>
    <row r="244" spans="1:12" ht="25" x14ac:dyDescent="0.25">
      <c r="A244" s="116" t="s">
        <v>1552</v>
      </c>
      <c r="B244" s="21" t="s">
        <v>213</v>
      </c>
      <c r="C244" s="10">
        <v>27398.988352</v>
      </c>
      <c r="D244" s="7" t="str">
        <f t="shared" si="36"/>
        <v>N/A</v>
      </c>
      <c r="E244" s="10">
        <v>27247.165540999998</v>
      </c>
      <c r="F244" s="7" t="str">
        <f t="shared" si="37"/>
        <v>N/A</v>
      </c>
      <c r="G244" s="10">
        <v>27645.347751000001</v>
      </c>
      <c r="H244" s="7" t="str">
        <f t="shared" si="38"/>
        <v>N/A</v>
      </c>
      <c r="I244" s="8">
        <v>-0.55400000000000005</v>
      </c>
      <c r="J244" s="8">
        <v>1.4610000000000001</v>
      </c>
      <c r="K244" s="25" t="s">
        <v>734</v>
      </c>
      <c r="L244" s="85" t="str">
        <f t="shared" si="39"/>
        <v>Yes</v>
      </c>
    </row>
    <row r="245" spans="1:12" ht="25" x14ac:dyDescent="0.25">
      <c r="A245" s="147" t="s">
        <v>1553</v>
      </c>
      <c r="B245" s="21" t="s">
        <v>213</v>
      </c>
      <c r="C245" s="10">
        <v>15043.561082</v>
      </c>
      <c r="D245" s="7" t="str">
        <f t="shared" si="36"/>
        <v>N/A</v>
      </c>
      <c r="E245" s="10">
        <v>15431.595386999999</v>
      </c>
      <c r="F245" s="7" t="str">
        <f t="shared" si="37"/>
        <v>N/A</v>
      </c>
      <c r="G245" s="10">
        <v>6152.1905274000001</v>
      </c>
      <c r="H245" s="7" t="str">
        <f t="shared" si="38"/>
        <v>N/A</v>
      </c>
      <c r="I245" s="8">
        <v>2.5790000000000002</v>
      </c>
      <c r="J245" s="8">
        <v>-60.1</v>
      </c>
      <c r="K245" s="25" t="s">
        <v>734</v>
      </c>
      <c r="L245" s="85" t="str">
        <f t="shared" si="39"/>
        <v>No</v>
      </c>
    </row>
    <row r="246" spans="1:12" ht="25" x14ac:dyDescent="0.25">
      <c r="A246" s="147" t="s">
        <v>1554</v>
      </c>
      <c r="B246" s="21" t="s">
        <v>213</v>
      </c>
      <c r="C246" s="10">
        <v>38971.523244999997</v>
      </c>
      <c r="D246" s="7" t="str">
        <f t="shared" si="36"/>
        <v>N/A</v>
      </c>
      <c r="E246" s="10">
        <v>37944.592380000002</v>
      </c>
      <c r="F246" s="7" t="str">
        <f t="shared" si="37"/>
        <v>N/A</v>
      </c>
      <c r="G246" s="10">
        <v>18981.439728000001</v>
      </c>
      <c r="H246" s="7" t="str">
        <f t="shared" si="38"/>
        <v>N/A</v>
      </c>
      <c r="I246" s="8">
        <v>-2.64</v>
      </c>
      <c r="J246" s="8">
        <v>-50</v>
      </c>
      <c r="K246" s="25" t="s">
        <v>734</v>
      </c>
      <c r="L246" s="85" t="str">
        <f t="shared" si="39"/>
        <v>No</v>
      </c>
    </row>
    <row r="247" spans="1:12" ht="25" x14ac:dyDescent="0.25">
      <c r="A247" s="147" t="s">
        <v>1555</v>
      </c>
      <c r="B247" s="21" t="s">
        <v>213</v>
      </c>
      <c r="C247" s="10">
        <v>16168.735000000001</v>
      </c>
      <c r="D247" s="7" t="str">
        <f t="shared" si="36"/>
        <v>N/A</v>
      </c>
      <c r="E247" s="10">
        <v>16515.719321</v>
      </c>
      <c r="F247" s="7" t="str">
        <f t="shared" si="37"/>
        <v>N/A</v>
      </c>
      <c r="G247" s="10">
        <v>296</v>
      </c>
      <c r="H247" s="7" t="str">
        <f t="shared" si="38"/>
        <v>N/A</v>
      </c>
      <c r="I247" s="8">
        <v>2.1459999999999999</v>
      </c>
      <c r="J247" s="8">
        <v>-98.2</v>
      </c>
      <c r="K247" s="25" t="s">
        <v>734</v>
      </c>
      <c r="L247" s="85" t="str">
        <f t="shared" si="39"/>
        <v>No</v>
      </c>
    </row>
    <row r="248" spans="1:12" ht="25" x14ac:dyDescent="0.25">
      <c r="A248" s="147" t="s">
        <v>1556</v>
      </c>
      <c r="B248" s="21" t="s">
        <v>213</v>
      </c>
      <c r="C248" s="10">
        <v>9285.1071429000003</v>
      </c>
      <c r="D248" s="7" t="str">
        <f t="shared" si="36"/>
        <v>N/A</v>
      </c>
      <c r="E248" s="10">
        <v>9164.5128205000001</v>
      </c>
      <c r="F248" s="7" t="str">
        <f t="shared" si="37"/>
        <v>N/A</v>
      </c>
      <c r="G248" s="10">
        <v>1373</v>
      </c>
      <c r="H248" s="7" t="str">
        <f t="shared" si="38"/>
        <v>N/A</v>
      </c>
      <c r="I248" s="8">
        <v>-1.3</v>
      </c>
      <c r="J248" s="8">
        <v>-85</v>
      </c>
      <c r="K248" s="25" t="s">
        <v>734</v>
      </c>
      <c r="L248" s="85" t="str">
        <f t="shared" si="39"/>
        <v>No</v>
      </c>
    </row>
    <row r="249" spans="1:12" ht="25" x14ac:dyDescent="0.25">
      <c r="A249" s="142" t="s">
        <v>1557</v>
      </c>
      <c r="B249" s="21" t="s">
        <v>213</v>
      </c>
      <c r="C249" s="7">
        <v>14.007707936999999</v>
      </c>
      <c r="D249" s="7" t="str">
        <f t="shared" si="36"/>
        <v>N/A</v>
      </c>
      <c r="E249" s="7">
        <v>13.592727449</v>
      </c>
      <c r="F249" s="7" t="str">
        <f t="shared" si="37"/>
        <v>N/A</v>
      </c>
      <c r="G249" s="7">
        <v>15.687316099</v>
      </c>
      <c r="H249" s="7" t="str">
        <f t="shared" si="38"/>
        <v>N/A</v>
      </c>
      <c r="I249" s="8">
        <v>-2.96</v>
      </c>
      <c r="J249" s="8">
        <v>15.41</v>
      </c>
      <c r="K249" s="25" t="s">
        <v>734</v>
      </c>
      <c r="L249" s="85" t="str">
        <f t="shared" si="39"/>
        <v>Yes</v>
      </c>
    </row>
    <row r="250" spans="1:12" ht="25" x14ac:dyDescent="0.25">
      <c r="A250" s="146" t="s">
        <v>1558</v>
      </c>
      <c r="B250" s="21" t="s">
        <v>213</v>
      </c>
      <c r="C250" s="7">
        <v>21.315982944000002</v>
      </c>
      <c r="D250" s="7" t="str">
        <f t="shared" si="36"/>
        <v>N/A</v>
      </c>
      <c r="E250" s="7">
        <v>22.350014153</v>
      </c>
      <c r="F250" s="7" t="str">
        <f t="shared" si="37"/>
        <v>N/A</v>
      </c>
      <c r="G250" s="7">
        <v>17.377478489000001</v>
      </c>
      <c r="H250" s="7" t="str">
        <f t="shared" si="38"/>
        <v>N/A</v>
      </c>
      <c r="I250" s="8">
        <v>4.851</v>
      </c>
      <c r="J250" s="8">
        <v>-22.2</v>
      </c>
      <c r="K250" s="25" t="s">
        <v>734</v>
      </c>
      <c r="L250" s="85" t="str">
        <f t="shared" si="39"/>
        <v>Yes</v>
      </c>
    </row>
    <row r="251" spans="1:12" ht="25" x14ac:dyDescent="0.25">
      <c r="A251" s="146" t="s">
        <v>1559</v>
      </c>
      <c r="B251" s="21" t="s">
        <v>213</v>
      </c>
      <c r="C251" s="7">
        <v>21.865052627000001</v>
      </c>
      <c r="D251" s="7" t="str">
        <f t="shared" si="36"/>
        <v>N/A</v>
      </c>
      <c r="E251" s="7">
        <v>22.289288130999999</v>
      </c>
      <c r="F251" s="7" t="str">
        <f t="shared" si="37"/>
        <v>N/A</v>
      </c>
      <c r="G251" s="7">
        <v>22.293716881000002</v>
      </c>
      <c r="H251" s="7" t="str">
        <f t="shared" si="38"/>
        <v>N/A</v>
      </c>
      <c r="I251" s="8">
        <v>1.94</v>
      </c>
      <c r="J251" s="8">
        <v>1.9900000000000001E-2</v>
      </c>
      <c r="K251" s="25" t="s">
        <v>734</v>
      </c>
      <c r="L251" s="85" t="str">
        <f t="shared" si="39"/>
        <v>Yes</v>
      </c>
    </row>
    <row r="252" spans="1:12" ht="25" x14ac:dyDescent="0.25">
      <c r="A252" s="146" t="s">
        <v>1560</v>
      </c>
      <c r="B252" s="21" t="s">
        <v>213</v>
      </c>
      <c r="C252" s="7">
        <v>4.4122036362000001</v>
      </c>
      <c r="D252" s="7" t="str">
        <f t="shared" si="36"/>
        <v>N/A</v>
      </c>
      <c r="E252" s="7">
        <v>4.0400038548000001</v>
      </c>
      <c r="F252" s="7" t="str">
        <f t="shared" si="37"/>
        <v>N/A</v>
      </c>
      <c r="G252" s="7">
        <v>0.31365839750000002</v>
      </c>
      <c r="H252" s="7" t="str">
        <f t="shared" si="38"/>
        <v>N/A</v>
      </c>
      <c r="I252" s="8">
        <v>-8.44</v>
      </c>
      <c r="J252" s="8">
        <v>-92.2</v>
      </c>
      <c r="K252" s="25" t="s">
        <v>734</v>
      </c>
      <c r="L252" s="85" t="str">
        <f t="shared" si="39"/>
        <v>No</v>
      </c>
    </row>
    <row r="253" spans="1:12" ht="25" x14ac:dyDescent="0.25">
      <c r="A253" s="148" t="s">
        <v>1561</v>
      </c>
      <c r="B253" s="93" t="s">
        <v>213</v>
      </c>
      <c r="C253" s="124">
        <v>8.9801154600000002E-2</v>
      </c>
      <c r="D253" s="124" t="str">
        <f t="shared" si="36"/>
        <v>N/A</v>
      </c>
      <c r="E253" s="124">
        <v>0.1068054224</v>
      </c>
      <c r="F253" s="124" t="str">
        <f t="shared" si="37"/>
        <v>N/A</v>
      </c>
      <c r="G253" s="124">
        <v>8.9325591800000007E-2</v>
      </c>
      <c r="H253" s="124" t="str">
        <f t="shared" si="38"/>
        <v>N/A</v>
      </c>
      <c r="I253" s="125">
        <v>18.940000000000001</v>
      </c>
      <c r="J253" s="125">
        <v>-16.399999999999999</v>
      </c>
      <c r="K253" s="138" t="s">
        <v>734</v>
      </c>
      <c r="L253" s="96" t="str">
        <f t="shared" si="39"/>
        <v>Yes</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454771</v>
      </c>
      <c r="D7" s="18" t="str">
        <f>IF($B7="N/A","N/A",IF(C7&gt;15,"No",IF(C7&lt;-15,"No","Yes")))</f>
        <v>N/A</v>
      </c>
      <c r="E7" s="17">
        <v>504070</v>
      </c>
      <c r="F7" s="18" t="str">
        <f>IF($B7="N/A","N/A",IF(E7&gt;15,"No",IF(E7&lt;-15,"No","Yes")))</f>
        <v>N/A</v>
      </c>
      <c r="G7" s="17">
        <v>63739</v>
      </c>
      <c r="H7" s="18" t="str">
        <f>IF($B7="N/A","N/A",IF(G7&gt;15,"No",IF(G7&lt;-15,"No","Yes")))</f>
        <v>N/A</v>
      </c>
      <c r="I7" s="19">
        <v>10.84</v>
      </c>
      <c r="J7" s="19">
        <v>-87.4</v>
      </c>
      <c r="K7" s="86" t="str">
        <f t="shared" ref="K7:K24" si="0">IF(J7="Div by 0", "N/A", IF(J7="N/A","N/A", IF(J7&gt;30, "No", IF(J7&lt;-30, "No", "Yes"))))</f>
        <v>No</v>
      </c>
    </row>
    <row r="8" spans="1:11" x14ac:dyDescent="0.25">
      <c r="A8" s="82" t="s">
        <v>361</v>
      </c>
      <c r="B8" s="16" t="s">
        <v>213</v>
      </c>
      <c r="C8" s="20">
        <v>87.237092954000005</v>
      </c>
      <c r="D8" s="18" t="str">
        <f>IF($B8="N/A","N/A",IF(C8&gt;15,"No",IF(C8&lt;-15,"No","Yes")))</f>
        <v>N/A</v>
      </c>
      <c r="E8" s="20">
        <v>85.054655107000002</v>
      </c>
      <c r="F8" s="18" t="str">
        <f>IF($B8="N/A","N/A",IF(E8&gt;15,"No",IF(E8&lt;-15,"No","Yes")))</f>
        <v>N/A</v>
      </c>
      <c r="G8" s="20">
        <v>94.215472473999995</v>
      </c>
      <c r="H8" s="18" t="str">
        <f>IF($B8="N/A","N/A",IF(G8&gt;15,"No",IF(G8&lt;-15,"No","Yes")))</f>
        <v>N/A</v>
      </c>
      <c r="I8" s="19">
        <v>-2.5</v>
      </c>
      <c r="J8" s="19">
        <v>10.77</v>
      </c>
      <c r="K8" s="86" t="str">
        <f t="shared" si="0"/>
        <v>Yes</v>
      </c>
    </row>
    <row r="9" spans="1:11" x14ac:dyDescent="0.25">
      <c r="A9" s="82" t="s">
        <v>302</v>
      </c>
      <c r="B9" s="21" t="s">
        <v>213</v>
      </c>
      <c r="C9" s="5">
        <v>12.762907046</v>
      </c>
      <c r="D9" s="5" t="str">
        <f>IF($B9="N/A","N/A",IF(C9&gt;15,"No",IF(C9&lt;-15,"No","Yes")))</f>
        <v>N/A</v>
      </c>
      <c r="E9" s="5">
        <v>14.945344893</v>
      </c>
      <c r="F9" s="5" t="str">
        <f>IF($B9="N/A","N/A",IF(E9&gt;15,"No",IF(E9&lt;-15,"No","Yes")))</f>
        <v>N/A</v>
      </c>
      <c r="G9" s="5">
        <v>5.7845275262999998</v>
      </c>
      <c r="H9" s="5" t="str">
        <f>IF($B9="N/A","N/A",IF(G9&gt;15,"No",IF(G9&lt;-15,"No","Yes")))</f>
        <v>N/A</v>
      </c>
      <c r="I9" s="6">
        <v>17.100000000000001</v>
      </c>
      <c r="J9" s="6">
        <v>-61.3</v>
      </c>
      <c r="K9" s="85" t="str">
        <f t="shared" si="0"/>
        <v>No</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85" t="str">
        <f t="shared" si="0"/>
        <v>Yes</v>
      </c>
    </row>
    <row r="13" spans="1:11" x14ac:dyDescent="0.25">
      <c r="A13" s="82" t="s">
        <v>813</v>
      </c>
      <c r="B13" s="21" t="s">
        <v>214</v>
      </c>
      <c r="C13" s="5">
        <v>84.509786243999997</v>
      </c>
      <c r="D13" s="5" t="str">
        <f t="shared" si="1"/>
        <v>No</v>
      </c>
      <c r="E13" s="5">
        <v>89.466939116000006</v>
      </c>
      <c r="F13" s="5" t="str">
        <f t="shared" si="2"/>
        <v>No</v>
      </c>
      <c r="G13" s="5">
        <v>90.042203361000006</v>
      </c>
      <c r="H13" s="5" t="str">
        <f t="shared" si="3"/>
        <v>No</v>
      </c>
      <c r="I13" s="6">
        <v>5.8659999999999997</v>
      </c>
      <c r="J13" s="6">
        <v>0.64300000000000002</v>
      </c>
      <c r="K13" s="85" t="str">
        <f t="shared" si="0"/>
        <v>Yes</v>
      </c>
    </row>
    <row r="14" spans="1:11" x14ac:dyDescent="0.25">
      <c r="A14" s="83" t="s">
        <v>305</v>
      </c>
      <c r="B14" s="21" t="s">
        <v>213</v>
      </c>
      <c r="C14" s="22">
        <v>396729</v>
      </c>
      <c r="D14" s="5" t="str">
        <f>IF($B14="N/A","N/A",IF(C14&gt;15,"No",IF(C14&lt;-15,"No","Yes")))</f>
        <v>N/A</v>
      </c>
      <c r="E14" s="22">
        <v>428735</v>
      </c>
      <c r="F14" s="5" t="str">
        <f>IF($B14="N/A","N/A",IF(E14&gt;15,"No",IF(E14&lt;-15,"No","Yes")))</f>
        <v>N/A</v>
      </c>
      <c r="G14" s="22">
        <v>60052</v>
      </c>
      <c r="H14" s="5" t="str">
        <f>IF($B14="N/A","N/A",IF(G14&gt;15,"No",IF(G14&lt;-15,"No","Yes")))</f>
        <v>N/A</v>
      </c>
      <c r="I14" s="6">
        <v>8.0670000000000002</v>
      </c>
      <c r="J14" s="6">
        <v>-86</v>
      </c>
      <c r="K14" s="85" t="str">
        <f t="shared" si="0"/>
        <v>No</v>
      </c>
    </row>
    <row r="15" spans="1:11" x14ac:dyDescent="0.25">
      <c r="A15" s="82" t="s">
        <v>432</v>
      </c>
      <c r="B15" s="21" t="s">
        <v>215</v>
      </c>
      <c r="C15" s="5">
        <v>86.322905559999995</v>
      </c>
      <c r="D15" s="5" t="str">
        <f>IF($B15="N/A","N/A",IF(C15&gt;20,"No",IF(C15&lt;5,"No","Yes")))</f>
        <v>No</v>
      </c>
      <c r="E15" s="5">
        <v>90.005247996999998</v>
      </c>
      <c r="F15" s="5" t="str">
        <f>IF($B15="N/A","N/A",IF(E15&gt;20,"No",IF(E15&lt;5,"No","Yes")))</f>
        <v>No</v>
      </c>
      <c r="G15" s="5">
        <v>93.041031106000005</v>
      </c>
      <c r="H15" s="5" t="str">
        <f>IF($B15="N/A","N/A",IF(G15&gt;20,"No",IF(G15&lt;5,"No","Yes")))</f>
        <v>No</v>
      </c>
      <c r="I15" s="6">
        <v>4.266</v>
      </c>
      <c r="J15" s="6">
        <v>3.3730000000000002</v>
      </c>
      <c r="K15" s="85" t="str">
        <f t="shared" si="0"/>
        <v>Yes</v>
      </c>
    </row>
    <row r="16" spans="1:11" x14ac:dyDescent="0.25">
      <c r="A16" s="82" t="s">
        <v>433</v>
      </c>
      <c r="B16" s="21" t="s">
        <v>213</v>
      </c>
      <c r="C16" s="5">
        <v>13.677094439999999</v>
      </c>
      <c r="D16" s="5" t="str">
        <f>IF($B16="N/A","N/A",IF(C16&gt;15,"No",IF(C16&lt;-15,"No","Yes")))</f>
        <v>N/A</v>
      </c>
      <c r="E16" s="5">
        <v>9.9947520030000003</v>
      </c>
      <c r="F16" s="5" t="str">
        <f>IF($B16="N/A","N/A",IF(E16&gt;15,"No",IF(E16&lt;-15,"No","Yes")))</f>
        <v>N/A</v>
      </c>
      <c r="G16" s="5">
        <v>6.9589688935999998</v>
      </c>
      <c r="H16" s="5" t="str">
        <f>IF($B16="N/A","N/A",IF(G16&gt;15,"No",IF(G16&lt;-15,"No","Yes")))</f>
        <v>N/A</v>
      </c>
      <c r="I16" s="6">
        <v>-26.9</v>
      </c>
      <c r="J16" s="6">
        <v>-30.4</v>
      </c>
      <c r="K16" s="85" t="str">
        <f t="shared" si="0"/>
        <v>No</v>
      </c>
    </row>
    <row r="17" spans="1:11" x14ac:dyDescent="0.25">
      <c r="A17" s="82" t="s">
        <v>434</v>
      </c>
      <c r="B17" s="21" t="s">
        <v>213</v>
      </c>
      <c r="C17" s="5">
        <v>1.0110175964000001</v>
      </c>
      <c r="D17" s="5" t="str">
        <f>IF($B17="N/A","N/A",IF(C17&gt;15,"No",IF(C17&lt;-15,"No","Yes")))</f>
        <v>N/A</v>
      </c>
      <c r="E17" s="5">
        <v>0.85880555589999996</v>
      </c>
      <c r="F17" s="5" t="str">
        <f>IF($B17="N/A","N/A",IF(E17&gt;15,"No",IF(E17&lt;-15,"No","Yes")))</f>
        <v>N/A</v>
      </c>
      <c r="G17" s="5">
        <v>0.1915006994</v>
      </c>
      <c r="H17" s="5" t="str">
        <f>IF($B17="N/A","N/A",IF(G17&gt;15,"No",IF(G17&lt;-15,"No","Yes")))</f>
        <v>N/A</v>
      </c>
      <c r="I17" s="6">
        <v>-15.1</v>
      </c>
      <c r="J17" s="6">
        <v>-77.7</v>
      </c>
      <c r="K17" s="85" t="str">
        <f t="shared" si="0"/>
        <v>No</v>
      </c>
    </row>
    <row r="18" spans="1:11" x14ac:dyDescent="0.25">
      <c r="A18" s="82" t="s">
        <v>814</v>
      </c>
      <c r="B18" s="21" t="s">
        <v>213</v>
      </c>
      <c r="C18" s="51">
        <v>8667.2749937999997</v>
      </c>
      <c r="D18" s="5" t="str">
        <f>IF($B18="N/A","N/A",IF(C18&gt;15,"No",IF(C18&lt;-15,"No","Yes")))</f>
        <v>N/A</v>
      </c>
      <c r="E18" s="51">
        <v>6943.8403042</v>
      </c>
      <c r="F18" s="5" t="str">
        <f>IF($B18="N/A","N/A",IF(E18&gt;15,"No",IF(E18&lt;-15,"No","Yes")))</f>
        <v>N/A</v>
      </c>
      <c r="G18" s="51">
        <v>13558.373912999999</v>
      </c>
      <c r="H18" s="5" t="str">
        <f>IF($B18="N/A","N/A",IF(G18&gt;15,"No",IF(G18&lt;-15,"No","Yes")))</f>
        <v>N/A</v>
      </c>
      <c r="I18" s="6">
        <v>-19.899999999999999</v>
      </c>
      <c r="J18" s="6">
        <v>95.26</v>
      </c>
      <c r="K18" s="85" t="str">
        <f t="shared" si="0"/>
        <v>No</v>
      </c>
    </row>
    <row r="19" spans="1:11" x14ac:dyDescent="0.25">
      <c r="A19" s="84" t="s">
        <v>306</v>
      </c>
      <c r="B19" s="21" t="s">
        <v>213</v>
      </c>
      <c r="C19" s="22">
        <v>573</v>
      </c>
      <c r="D19" s="21" t="s">
        <v>213</v>
      </c>
      <c r="E19" s="22">
        <v>32</v>
      </c>
      <c r="F19" s="21" t="s">
        <v>213</v>
      </c>
      <c r="G19" s="22">
        <v>11</v>
      </c>
      <c r="H19" s="5" t="str">
        <f>IF($B19="N/A","N/A",IF(G19&gt;15,"No",IF(G19&lt;-15,"No","Yes")))</f>
        <v>N/A</v>
      </c>
      <c r="I19" s="6">
        <v>-94.4</v>
      </c>
      <c r="J19" s="6">
        <v>-75</v>
      </c>
      <c r="K19" s="85" t="str">
        <f t="shared" si="0"/>
        <v>No</v>
      </c>
    </row>
    <row r="20" spans="1:11" x14ac:dyDescent="0.25">
      <c r="A20" s="84" t="s">
        <v>346</v>
      </c>
      <c r="B20" s="21" t="s">
        <v>213</v>
      </c>
      <c r="C20" s="4">
        <v>0.1259974801</v>
      </c>
      <c r="D20" s="21" t="s">
        <v>213</v>
      </c>
      <c r="E20" s="4">
        <v>6.3483246E-3</v>
      </c>
      <c r="F20" s="21" t="s">
        <v>213</v>
      </c>
      <c r="G20" s="4">
        <v>1.25511853E-2</v>
      </c>
      <c r="H20" s="5" t="str">
        <f>IF($B20="N/A","N/A",IF(G20&gt;15,"No",IF(G20&lt;-15,"No","Yes")))</f>
        <v>N/A</v>
      </c>
      <c r="I20" s="6">
        <v>-95</v>
      </c>
      <c r="J20" s="6">
        <v>97.71</v>
      </c>
      <c r="K20" s="85" t="str">
        <f t="shared" si="0"/>
        <v>No</v>
      </c>
    </row>
    <row r="21" spans="1:11" ht="25" x14ac:dyDescent="0.25">
      <c r="A21" s="84" t="s">
        <v>815</v>
      </c>
      <c r="B21" s="21" t="s">
        <v>213</v>
      </c>
      <c r="C21" s="23">
        <v>11481.265271</v>
      </c>
      <c r="D21" s="5" t="str">
        <f>IF($B21="N/A","N/A",IF(C21&gt;60,"No",IF(C21&lt;15,"No","Yes")))</f>
        <v>N/A</v>
      </c>
      <c r="E21" s="23">
        <v>10455.15625</v>
      </c>
      <c r="F21" s="5" t="str">
        <f>IF($B21="N/A","N/A",IF(E21&gt;60,"No",IF(E21&lt;15,"No","Yes")))</f>
        <v>N/A</v>
      </c>
      <c r="G21" s="23">
        <v>11393.25</v>
      </c>
      <c r="H21" s="5" t="str">
        <f>IF($B21="N/A","N/A",IF(G21&gt;60,"No",IF(G21&lt;15,"No","Yes")))</f>
        <v>N/A</v>
      </c>
      <c r="I21" s="6">
        <v>-8.94</v>
      </c>
      <c r="J21" s="6">
        <v>8.9730000000000008</v>
      </c>
      <c r="K21" s="85" t="str">
        <f t="shared" si="0"/>
        <v>Yes</v>
      </c>
    </row>
    <row r="22" spans="1:11" x14ac:dyDescent="0.25">
      <c r="A22" s="84" t="s">
        <v>816</v>
      </c>
      <c r="B22" s="21" t="s">
        <v>217</v>
      </c>
      <c r="C22" s="22">
        <v>11</v>
      </c>
      <c r="D22" s="5" t="str">
        <f>IF($B22="N/A","N/A",IF(C22="N/A","N/A",IF(C22=0,"Yes","No")))</f>
        <v>No</v>
      </c>
      <c r="E22" s="22">
        <v>0</v>
      </c>
      <c r="F22" s="5" t="str">
        <f>IF($B22="N/A","N/A",IF(E22="N/A","N/A",IF(E22=0,"Yes","No")))</f>
        <v>Yes</v>
      </c>
      <c r="G22" s="22">
        <v>0</v>
      </c>
      <c r="H22" s="5" t="str">
        <f>IF($B22="N/A","N/A",IF(G22=0,"Yes","No"))</f>
        <v>Yes</v>
      </c>
      <c r="I22" s="6">
        <v>-100</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54261</v>
      </c>
      <c r="D6" s="5" t="str">
        <f>IF($B6="N/A","N/A",IF(C6&gt;15,"No",IF(C6&lt;-15,"No","Yes")))</f>
        <v>N/A</v>
      </c>
      <c r="E6" s="22">
        <v>42851</v>
      </c>
      <c r="F6" s="5" t="str">
        <f>IF($B6="N/A","N/A",IF(E6&gt;15,"No",IF(E6&lt;-15,"No","Yes")))</f>
        <v>N/A</v>
      </c>
      <c r="G6" s="22">
        <v>4179</v>
      </c>
      <c r="H6" s="5" t="str">
        <f>IF($B6="N/A","N/A",IF(G6&gt;15,"No",IF(G6&lt;-15,"No","Yes")))</f>
        <v>N/A</v>
      </c>
      <c r="I6" s="6">
        <v>-21</v>
      </c>
      <c r="J6" s="6">
        <v>-90.2</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7501.9999263</v>
      </c>
      <c r="D9" s="5" t="str">
        <f>IF($B9="N/A","N/A",IF(C9&gt;7000,"No",IF(C9&lt;2000,"No","Yes")))</f>
        <v>No</v>
      </c>
      <c r="E9" s="51">
        <v>7898.2045459999999</v>
      </c>
      <c r="F9" s="5" t="str">
        <f>IF($B9="N/A","N/A",IF(E9&gt;7000,"No",IF(E9&lt;2000,"No","Yes")))</f>
        <v>No</v>
      </c>
      <c r="G9" s="51">
        <v>8501.6647522999992</v>
      </c>
      <c r="H9" s="5" t="str">
        <f>IF($B9="N/A","N/A",IF(G9&gt;7000,"No",IF(G9&lt;2000,"No","Yes")))</f>
        <v>No</v>
      </c>
      <c r="I9" s="6">
        <v>5.2809999999999997</v>
      </c>
      <c r="J9" s="6">
        <v>7.64</v>
      </c>
      <c r="K9" s="85" t="str">
        <f t="shared" si="0"/>
        <v>Yes</v>
      </c>
    </row>
    <row r="10" spans="1:11" x14ac:dyDescent="0.25">
      <c r="A10" s="81" t="s">
        <v>820</v>
      </c>
      <c r="B10" s="21" t="s">
        <v>213</v>
      </c>
      <c r="C10" s="51">
        <v>1515.2883062000001</v>
      </c>
      <c r="D10" s="5" t="str">
        <f>IF($B10="N/A","N/A",IF(C10&gt;15,"No",IF(C10&lt;-15,"No","Yes")))</f>
        <v>N/A</v>
      </c>
      <c r="E10" s="51">
        <v>1549.0439385</v>
      </c>
      <c r="F10" s="5" t="str">
        <f>IF($B10="N/A","N/A",IF(E10&gt;15,"No",IF(E10&lt;-15,"No","Yes")))</f>
        <v>N/A</v>
      </c>
      <c r="G10" s="51">
        <v>1595.7804977000001</v>
      </c>
      <c r="H10" s="5" t="str">
        <f>IF($B10="N/A","N/A",IF(G10&gt;15,"No",IF(G10&lt;-15,"No","Yes")))</f>
        <v>N/A</v>
      </c>
      <c r="I10" s="6">
        <v>2.2280000000000002</v>
      </c>
      <c r="J10" s="6">
        <v>3.0169999999999999</v>
      </c>
      <c r="K10" s="85" t="str">
        <f t="shared" si="0"/>
        <v>Yes</v>
      </c>
    </row>
    <row r="11" spans="1:11" x14ac:dyDescent="0.25">
      <c r="A11" s="81" t="s">
        <v>309</v>
      </c>
      <c r="B11" s="21" t="s">
        <v>219</v>
      </c>
      <c r="C11" s="5">
        <v>0.94358747539999999</v>
      </c>
      <c r="D11" s="5" t="str">
        <f>IF($B11="N/A","N/A",IF(C11&gt;10,"No",IF(C11&lt;=0,"No","Yes")))</f>
        <v>Yes</v>
      </c>
      <c r="E11" s="5">
        <v>1.0968238780999999</v>
      </c>
      <c r="F11" s="5" t="str">
        <f>IF($B11="N/A","N/A",IF(E11&gt;10,"No",IF(E11&lt;=0,"No","Yes")))</f>
        <v>Yes</v>
      </c>
      <c r="G11" s="5">
        <v>0.5982292414</v>
      </c>
      <c r="H11" s="5" t="str">
        <f>IF($B11="N/A","N/A",IF(G11&gt;10,"No",IF(G11&lt;=0,"No","Yes")))</f>
        <v>Yes</v>
      </c>
      <c r="I11" s="6">
        <v>16.239999999999998</v>
      </c>
      <c r="J11" s="6">
        <v>-45.5</v>
      </c>
      <c r="K11" s="85" t="str">
        <f t="shared" si="0"/>
        <v>No</v>
      </c>
    </row>
    <row r="12" spans="1:11" x14ac:dyDescent="0.25">
      <c r="A12" s="81" t="s">
        <v>821</v>
      </c>
      <c r="B12" s="21" t="s">
        <v>213</v>
      </c>
      <c r="C12" s="51">
        <v>6322.9082030999998</v>
      </c>
      <c r="D12" s="5" t="str">
        <f>IF($B12="N/A","N/A",IF(C12&gt;15,"No",IF(C12&lt;-15,"No","Yes")))</f>
        <v>N/A</v>
      </c>
      <c r="E12" s="51">
        <v>6740.0425531999999</v>
      </c>
      <c r="F12" s="5" t="str">
        <f>IF($B12="N/A","N/A",IF(E12&gt;15,"No",IF(E12&lt;-15,"No","Yes")))</f>
        <v>N/A</v>
      </c>
      <c r="G12" s="51">
        <v>5051.88</v>
      </c>
      <c r="H12" s="5" t="str">
        <f>IF($B12="N/A","N/A",IF(G12&gt;15,"No",IF(G12&lt;-15,"No","Yes")))</f>
        <v>N/A</v>
      </c>
      <c r="I12" s="6">
        <v>6.5970000000000004</v>
      </c>
      <c r="J12" s="6">
        <v>-25</v>
      </c>
      <c r="K12" s="85" t="str">
        <f t="shared" si="0"/>
        <v>Yes</v>
      </c>
    </row>
    <row r="13" spans="1:11" x14ac:dyDescent="0.25">
      <c r="A13" s="81"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85" t="str">
        <f t="shared" si="0"/>
        <v>Yes</v>
      </c>
    </row>
    <row r="14" spans="1:11" x14ac:dyDescent="0.25">
      <c r="A14" s="81" t="s">
        <v>822</v>
      </c>
      <c r="B14" s="21" t="s">
        <v>220</v>
      </c>
      <c r="C14" s="4">
        <v>1.2059121653</v>
      </c>
      <c r="D14" s="5" t="str">
        <f>IF($B14="N/A","N/A",IF(C14&gt;1,"Yes","No"))</f>
        <v>Yes</v>
      </c>
      <c r="E14" s="4">
        <v>1.2034258244</v>
      </c>
      <c r="F14" s="5" t="str">
        <f>IF($B14="N/A","N/A",IF(E14&gt;1,"Yes","No"))</f>
        <v>Yes</v>
      </c>
      <c r="G14" s="4">
        <v>1.1995692749</v>
      </c>
      <c r="H14" s="5" t="str">
        <f>IF($B14="N/A","N/A",IF(G14&gt;1,"Yes","No"))</f>
        <v>Yes</v>
      </c>
      <c r="I14" s="6">
        <v>-0.20599999999999999</v>
      </c>
      <c r="J14" s="6">
        <v>-0.32</v>
      </c>
      <c r="K14" s="85" t="str">
        <f t="shared" si="0"/>
        <v>Yes</v>
      </c>
    </row>
    <row r="15" spans="1:11" x14ac:dyDescent="0.25">
      <c r="A15" s="81" t="s">
        <v>311</v>
      </c>
      <c r="B15" s="21" t="s">
        <v>214</v>
      </c>
      <c r="C15" s="4">
        <v>99.941025783000001</v>
      </c>
      <c r="D15" s="5" t="str">
        <f>IF($B15="N/A","N/A",IF(C15&gt;100,"No",IF(C15&lt;95,"No","Yes")))</f>
        <v>Yes</v>
      </c>
      <c r="E15" s="4">
        <v>99.920655293999999</v>
      </c>
      <c r="F15" s="5" t="str">
        <f>IF($B15="N/A","N/A",IF(E15&gt;100,"No",IF(E15&lt;95,"No","Yes")))</f>
        <v>Yes</v>
      </c>
      <c r="G15" s="4">
        <v>99.976070829999998</v>
      </c>
      <c r="H15" s="5" t="str">
        <f>IF($B15="N/A","N/A",IF(G15&gt;100,"No",IF(G15&lt;95,"No","Yes")))</f>
        <v>Yes</v>
      </c>
      <c r="I15" s="6">
        <v>-0.02</v>
      </c>
      <c r="J15" s="6">
        <v>5.5500000000000001E-2</v>
      </c>
      <c r="K15" s="85" t="str">
        <f t="shared" si="0"/>
        <v>Yes</v>
      </c>
    </row>
    <row r="16" spans="1:11" x14ac:dyDescent="0.25">
      <c r="A16" s="81" t="s">
        <v>823</v>
      </c>
      <c r="B16" s="21" t="s">
        <v>221</v>
      </c>
      <c r="C16" s="4">
        <v>9.4245698795999999</v>
      </c>
      <c r="D16" s="5" t="str">
        <f>IF($B16="N/A","N/A",IF(C16&gt;3,"Yes","No"))</f>
        <v>Yes</v>
      </c>
      <c r="E16" s="4">
        <v>9.6799168555000001</v>
      </c>
      <c r="F16" s="5" t="str">
        <f>IF($B16="N/A","N/A",IF(E16&gt;3,"Yes","No"))</f>
        <v>Yes</v>
      </c>
      <c r="G16" s="4">
        <v>9.8822403064</v>
      </c>
      <c r="H16" s="5" t="str">
        <f>IF($B16="N/A","N/A",IF(G16&gt;3,"Yes","No"))</f>
        <v>Yes</v>
      </c>
      <c r="I16" s="6">
        <v>2.7090000000000001</v>
      </c>
      <c r="J16" s="6">
        <v>2.09</v>
      </c>
      <c r="K16" s="85" t="str">
        <f t="shared" si="0"/>
        <v>Yes</v>
      </c>
    </row>
    <row r="17" spans="1:11" x14ac:dyDescent="0.25">
      <c r="A17" s="81" t="s">
        <v>824</v>
      </c>
      <c r="B17" s="21" t="s">
        <v>222</v>
      </c>
      <c r="C17" s="4">
        <v>5.0253589133999998</v>
      </c>
      <c r="D17" s="5" t="str">
        <f>IF($B17="N/A","N/A",IF(C17&gt;=8,"No",IF(C17&lt;2,"No","Yes")))</f>
        <v>Yes</v>
      </c>
      <c r="E17" s="4">
        <v>5.1827537922999998</v>
      </c>
      <c r="F17" s="5" t="str">
        <f>IF($B17="N/A","N/A",IF(E17&gt;=8,"No",IF(E17&lt;2,"No","Yes")))</f>
        <v>Yes</v>
      </c>
      <c r="G17" s="4">
        <v>5.3546302942999997</v>
      </c>
      <c r="H17" s="5" t="str">
        <f>IF($B17="N/A","N/A",IF(G17&gt;=8,"No",IF(G17&lt;2,"No","Yes")))</f>
        <v>Yes</v>
      </c>
      <c r="I17" s="6">
        <v>3.1320000000000001</v>
      </c>
      <c r="J17" s="6">
        <v>3.3159999999999998</v>
      </c>
      <c r="K17" s="85" t="str">
        <f t="shared" si="0"/>
        <v>Yes</v>
      </c>
    </row>
    <row r="18" spans="1:11" x14ac:dyDescent="0.25">
      <c r="A18" s="81" t="s">
        <v>825</v>
      </c>
      <c r="B18" s="21" t="s">
        <v>222</v>
      </c>
      <c r="C18" s="4">
        <v>4.9509399188999996</v>
      </c>
      <c r="D18" s="5" t="str">
        <f>IF($B18="N/A","N/A",IF(C18&gt;=8,"No",IF(C18&lt;2,"No","Yes")))</f>
        <v>Yes</v>
      </c>
      <c r="E18" s="4">
        <v>5.0987608224000001</v>
      </c>
      <c r="F18" s="5" t="str">
        <f>IF($B18="N/A","N/A",IF(E18&gt;=8,"No",IF(E18&lt;2,"No","Yes")))</f>
        <v>Yes</v>
      </c>
      <c r="G18" s="4">
        <v>5.3275903325999998</v>
      </c>
      <c r="H18" s="5" t="str">
        <f>IF($B18="N/A","N/A",IF(G18&gt;=8,"No",IF(G18&lt;2,"No","Yes")))</f>
        <v>Yes</v>
      </c>
      <c r="I18" s="6">
        <v>2.9860000000000002</v>
      </c>
      <c r="J18" s="6">
        <v>4.4880000000000004</v>
      </c>
      <c r="K18" s="85" t="str">
        <f t="shared" si="0"/>
        <v>Yes</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99.990785278999994</v>
      </c>
      <c r="D20" s="5" t="str">
        <f>IF($B20="N/A","N/A",IF(C20&gt;100,"No",IF(C20&lt;95,"No","Yes")))</f>
        <v>Yes</v>
      </c>
      <c r="E20" s="4">
        <v>99.992998997000001</v>
      </c>
      <c r="F20" s="5" t="str">
        <f>IF($B20="N/A","N/A",IF(E20&gt;100,"No",IF(E20&lt;95,"No","Yes")))</f>
        <v>Yes</v>
      </c>
      <c r="G20" s="4">
        <v>100</v>
      </c>
      <c r="H20" s="5" t="str">
        <f>IF($B20="N/A","N/A",IF(G20&gt;100,"No",IF(G20&lt;95,"No","Yes")))</f>
        <v>Yes</v>
      </c>
      <c r="I20" s="6">
        <v>2.2000000000000001E-3</v>
      </c>
      <c r="J20" s="6">
        <v>7.0000000000000001E-3</v>
      </c>
      <c r="K20" s="85" t="str">
        <f t="shared" si="0"/>
        <v>Yes</v>
      </c>
    </row>
    <row r="21" spans="1:11" x14ac:dyDescent="0.25">
      <c r="A21" s="81" t="s">
        <v>313</v>
      </c>
      <c r="B21" s="21" t="s">
        <v>214</v>
      </c>
      <c r="C21" s="4">
        <v>98.066751441999997</v>
      </c>
      <c r="D21" s="5" t="str">
        <f>IF($B21="N/A","N/A",IF(C21&gt;100,"No",IF(C21&lt;95,"No","Yes")))</f>
        <v>Yes</v>
      </c>
      <c r="E21" s="4">
        <v>98.326760168999996</v>
      </c>
      <c r="F21" s="5" t="str">
        <f>IF($B21="N/A","N/A",IF(E21&gt;100,"No",IF(E21&lt;95,"No","Yes")))</f>
        <v>Yes</v>
      </c>
      <c r="G21" s="4">
        <v>98.492462312000001</v>
      </c>
      <c r="H21" s="5" t="str">
        <f>IF($B21="N/A","N/A",IF(G21&gt;100,"No",IF(G21&lt;95,"No","Yes")))</f>
        <v>Yes</v>
      </c>
      <c r="I21" s="6">
        <v>0.2651</v>
      </c>
      <c r="J21" s="6">
        <v>0.16850000000000001</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6.0469950793000002</v>
      </c>
      <c r="D24" s="5" t="str">
        <f>IF($B24="N/A","N/A",IF(C24&gt;=2,"Yes","No"))</f>
        <v>Yes</v>
      </c>
      <c r="E24" s="4">
        <v>6.1648269585</v>
      </c>
      <c r="F24" s="5" t="str">
        <f>IF($B24="N/A","N/A",IF(E24&gt;=2,"Yes","No"))</f>
        <v>Yes</v>
      </c>
      <c r="G24" s="4">
        <v>6.2426417802999996</v>
      </c>
      <c r="H24" s="5" t="str">
        <f>IF($B24="N/A","N/A",IF(G24&gt;=2,"Yes","No"))</f>
        <v>Yes</v>
      </c>
      <c r="I24" s="6">
        <v>1.9490000000000001</v>
      </c>
      <c r="J24" s="6">
        <v>1.262</v>
      </c>
      <c r="K24" s="85" t="str">
        <f t="shared" si="0"/>
        <v>Yes</v>
      </c>
    </row>
    <row r="25" spans="1:11" x14ac:dyDescent="0.25">
      <c r="A25" s="81" t="s">
        <v>827</v>
      </c>
      <c r="B25" s="21" t="s">
        <v>226</v>
      </c>
      <c r="C25" s="4">
        <v>6.5295516116999996</v>
      </c>
      <c r="D25" s="5" t="str">
        <f>IF($B25="N/A","N/A",IF(C25&gt;30,"No",IF(C25&lt;5,"No","Yes")))</f>
        <v>Yes</v>
      </c>
      <c r="E25" s="4">
        <v>5.0500571749000001</v>
      </c>
      <c r="F25" s="5" t="str">
        <f>IF($B25="N/A","N/A",IF(E25&gt;30,"No",IF(E25&lt;5,"No","Yes")))</f>
        <v>Yes</v>
      </c>
      <c r="G25" s="4">
        <v>4.8336922709000003</v>
      </c>
      <c r="H25" s="5" t="str">
        <f>IF($B25="N/A","N/A",IF(G25&gt;30,"No",IF(G25&lt;5,"No","Yes")))</f>
        <v>No</v>
      </c>
      <c r="I25" s="6">
        <v>-22.7</v>
      </c>
      <c r="J25" s="6">
        <v>-4.28</v>
      </c>
      <c r="K25" s="85" t="str">
        <f t="shared" si="0"/>
        <v>Yes</v>
      </c>
    </row>
    <row r="26" spans="1:11" x14ac:dyDescent="0.25">
      <c r="A26" s="81" t="s">
        <v>828</v>
      </c>
      <c r="B26" s="21" t="s">
        <v>227</v>
      </c>
      <c r="C26" s="4">
        <v>26.343045650000001</v>
      </c>
      <c r="D26" s="5" t="str">
        <f>IF($B26="N/A","N/A",IF(C26&gt;75,"No",IF(C26&lt;15,"No","Yes")))</f>
        <v>Yes</v>
      </c>
      <c r="E26" s="4">
        <v>26.851182003000002</v>
      </c>
      <c r="F26" s="5" t="str">
        <f>IF($B26="N/A","N/A",IF(E26&gt;75,"No",IF(E26&lt;15,"No","Yes")))</f>
        <v>Yes</v>
      </c>
      <c r="G26" s="4">
        <v>25.963149079000001</v>
      </c>
      <c r="H26" s="5" t="str">
        <f>IF($B26="N/A","N/A",IF(G26&gt;75,"No",IF(G26&lt;15,"No","Yes")))</f>
        <v>Yes</v>
      </c>
      <c r="I26" s="6">
        <v>1.929</v>
      </c>
      <c r="J26" s="6">
        <v>-3.31</v>
      </c>
      <c r="K26" s="85" t="str">
        <f t="shared" si="0"/>
        <v>Yes</v>
      </c>
    </row>
    <row r="27" spans="1:11" x14ac:dyDescent="0.25">
      <c r="A27" s="81" t="s">
        <v>829</v>
      </c>
      <c r="B27" s="21" t="s">
        <v>228</v>
      </c>
      <c r="C27" s="4">
        <v>67.127402739000004</v>
      </c>
      <c r="D27" s="5" t="str">
        <f>IF($B27="N/A","N/A",IF(C27&gt;70,"No",IF(C27&lt;25,"No","Yes")))</f>
        <v>Yes</v>
      </c>
      <c r="E27" s="4">
        <v>68.098760822000003</v>
      </c>
      <c r="F27" s="5" t="str">
        <f>IF($B27="N/A","N/A",IF(E27&gt;70,"No",IF(E27&lt;25,"No","Yes")))</f>
        <v>Yes</v>
      </c>
      <c r="G27" s="4">
        <v>69.203158650000006</v>
      </c>
      <c r="H27" s="5" t="str">
        <f>IF($B27="N/A","N/A",IF(G27&gt;70,"No",IF(G27&lt;25,"No","Yes")))</f>
        <v>Yes</v>
      </c>
      <c r="I27" s="6">
        <v>1.4470000000000001</v>
      </c>
      <c r="J27" s="6">
        <v>1.6220000000000001</v>
      </c>
      <c r="K27" s="85" t="str">
        <f t="shared" si="0"/>
        <v>Yes</v>
      </c>
    </row>
    <row r="28" spans="1:11" x14ac:dyDescent="0.25">
      <c r="A28" s="81" t="s">
        <v>318</v>
      </c>
      <c r="B28" s="21" t="s">
        <v>229</v>
      </c>
      <c r="C28" s="4">
        <v>71.410405263000001</v>
      </c>
      <c r="D28" s="5" t="str">
        <f>IF($B28="N/A","N/A",IF(C28&gt;70,"No",IF(C28&lt;35,"No","Yes")))</f>
        <v>No</v>
      </c>
      <c r="E28" s="4">
        <v>73.083475297999996</v>
      </c>
      <c r="F28" s="5" t="str">
        <f>IF($B28="N/A","N/A",IF(E28&gt;70,"No",IF(E28&lt;35,"No","Yes")))</f>
        <v>No</v>
      </c>
      <c r="G28" s="4">
        <v>74.108638429999999</v>
      </c>
      <c r="H28" s="5" t="str">
        <f>IF($B28="N/A","N/A",IF(G28&gt;70,"No",IF(G28&lt;35,"No","Yes")))</f>
        <v>No</v>
      </c>
      <c r="I28" s="6">
        <v>2.343</v>
      </c>
      <c r="J28" s="6">
        <v>1.403</v>
      </c>
      <c r="K28" s="85" t="str">
        <f t="shared" si="0"/>
        <v>Yes</v>
      </c>
    </row>
    <row r="29" spans="1:11" x14ac:dyDescent="0.25">
      <c r="A29" s="81" t="s">
        <v>830</v>
      </c>
      <c r="B29" s="21" t="s">
        <v>220</v>
      </c>
      <c r="C29" s="4">
        <v>2.1723959946</v>
      </c>
      <c r="D29" s="5" t="str">
        <f>IF($B29="N/A","N/A",IF(C29&gt;1,"Yes","No"))</f>
        <v>Yes</v>
      </c>
      <c r="E29" s="4">
        <v>2.1879171057</v>
      </c>
      <c r="F29" s="5" t="str">
        <f>IF($B29="N/A","N/A",IF(E29&gt;1,"Yes","No"))</f>
        <v>Yes</v>
      </c>
      <c r="G29" s="4">
        <v>2.1976105909000001</v>
      </c>
      <c r="H29" s="5" t="str">
        <f>IF($B29="N/A","N/A",IF(G29&gt;1,"Yes","No"))</f>
        <v>Yes</v>
      </c>
      <c r="I29" s="6">
        <v>0.71450000000000002</v>
      </c>
      <c r="J29" s="6">
        <v>0.443</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99.957612280999996</v>
      </c>
      <c r="D34" s="5" t="str">
        <f>IF($B34="N/A","N/A",IF(C34&gt;=90,"Yes","No"))</f>
        <v>Yes</v>
      </c>
      <c r="E34" s="4">
        <v>99.960327647</v>
      </c>
      <c r="F34" s="5" t="str">
        <f>IF($B34="N/A","N/A",IF(E34&gt;=90,"Yes","No"))</f>
        <v>Yes</v>
      </c>
      <c r="G34" s="4">
        <v>100</v>
      </c>
      <c r="H34" s="5" t="str">
        <f>IF($B34="N/A","N/A",IF(G34&gt;=90,"Yes","No"))</f>
        <v>Yes</v>
      </c>
      <c r="I34" s="6">
        <v>2.7000000000000001E-3</v>
      </c>
      <c r="J34" s="6">
        <v>3.9699999999999999E-2</v>
      </c>
      <c r="K34" s="85" t="str">
        <f t="shared" si="0"/>
        <v>Yes</v>
      </c>
    </row>
    <row r="35" spans="1:11" x14ac:dyDescent="0.25">
      <c r="A35" s="81" t="s">
        <v>323</v>
      </c>
      <c r="B35" s="21" t="s">
        <v>213</v>
      </c>
      <c r="C35" s="4">
        <v>22.102430844000001</v>
      </c>
      <c r="D35" s="5" t="str">
        <f>IF($B35="N/A","N/A",IF(C35&gt;15,"No",IF(C35&lt;-15,"No","Yes")))</f>
        <v>N/A</v>
      </c>
      <c r="E35" s="4">
        <v>22.253856385999999</v>
      </c>
      <c r="F35" s="5" t="str">
        <f>IF($B35="N/A","N/A",IF(E35&gt;15,"No",IF(E35&lt;-15,"No","Yes")))</f>
        <v>N/A</v>
      </c>
      <c r="G35" s="4">
        <v>24.742761426000001</v>
      </c>
      <c r="H35" s="5" t="str">
        <f>IF($B35="N/A","N/A",IF(G35&gt;15,"No",IF(G35&lt;-15,"No","Yes")))</f>
        <v>N/A</v>
      </c>
      <c r="I35" s="6">
        <v>0.68510000000000004</v>
      </c>
      <c r="J35" s="6">
        <v>11.18</v>
      </c>
      <c r="K35" s="85" t="str">
        <f t="shared" si="0"/>
        <v>Yes</v>
      </c>
    </row>
    <row r="36" spans="1:11" x14ac:dyDescent="0.25">
      <c r="A36" s="81" t="s">
        <v>1705</v>
      </c>
      <c r="B36" s="21" t="s">
        <v>213</v>
      </c>
      <c r="C36" s="4">
        <v>26.311715596999999</v>
      </c>
      <c r="D36" s="5" t="str">
        <f>IF($B36="N/A","N/A",IF(C36&gt;15,"No",IF(C36&lt;-15,"No","Yes")))</f>
        <v>N/A</v>
      </c>
      <c r="E36" s="4">
        <v>27.730974773</v>
      </c>
      <c r="F36" s="5" t="str">
        <f>IF($B36="N/A","N/A",IF(E36&gt;15,"No",IF(E36&lt;-15,"No","Yes")))</f>
        <v>N/A</v>
      </c>
      <c r="G36" s="4">
        <v>27.398899258</v>
      </c>
      <c r="H36" s="5" t="str">
        <f>IF($B36="N/A","N/A",IF(G36&gt;15,"No",IF(G36&lt;-15,"No","Yes")))</f>
        <v>N/A</v>
      </c>
      <c r="I36" s="6">
        <v>5.3940000000000001</v>
      </c>
      <c r="J36" s="6">
        <v>-1.2</v>
      </c>
      <c r="K36" s="85" t="str">
        <f t="shared" si="0"/>
        <v>Yes</v>
      </c>
    </row>
    <row r="37" spans="1:11" x14ac:dyDescent="0.25">
      <c r="A37" s="81" t="s">
        <v>372</v>
      </c>
      <c r="B37" s="21" t="s">
        <v>231</v>
      </c>
      <c r="C37" s="4">
        <v>86.789775344999995</v>
      </c>
      <c r="D37" s="5" t="str">
        <f>IF($B37="N/A","N/A",IF(C37&gt;90,"No",IF(C37&lt;75,"No","Yes")))</f>
        <v>Yes</v>
      </c>
      <c r="E37" s="4">
        <v>85.041189236999998</v>
      </c>
      <c r="F37" s="5" t="str">
        <f>IF($B37="N/A","N/A",IF(E37&gt;90,"No",IF(E37&lt;75,"No","Yes")))</f>
        <v>Yes</v>
      </c>
      <c r="G37" s="4">
        <v>82.172768605000002</v>
      </c>
      <c r="H37" s="5" t="str">
        <f>IF($B37="N/A","N/A",IF(G37&gt;90,"No",IF(G37&lt;75,"No","Yes")))</f>
        <v>Yes</v>
      </c>
      <c r="I37" s="6">
        <v>-2.0099999999999998</v>
      </c>
      <c r="J37" s="6">
        <v>-3.37</v>
      </c>
      <c r="K37" s="85" t="str">
        <f>IF(J37="Div by 0", "N/A", IF(J37="N/A","N/A", IF(J37&gt;30, "No", IF(J37&lt;-30, "No", "Yes"))))</f>
        <v>Yes</v>
      </c>
    </row>
    <row r="38" spans="1:11" x14ac:dyDescent="0.25">
      <c r="A38" s="81" t="s">
        <v>373</v>
      </c>
      <c r="B38" s="21" t="s">
        <v>232</v>
      </c>
      <c r="C38" s="4">
        <v>11.746926889999999</v>
      </c>
      <c r="D38" s="5" t="str">
        <f>IF($B38="N/A","N/A",IF(C38&gt;10,"No",IF(C38&lt;1,"No","Yes")))</f>
        <v>No</v>
      </c>
      <c r="E38" s="4">
        <v>13.367249306</v>
      </c>
      <c r="F38" s="5" t="str">
        <f>IF($B38="N/A","N/A",IF(E38&gt;10,"No",IF(E38&lt;1,"No","Yes")))</f>
        <v>No</v>
      </c>
      <c r="G38" s="4">
        <v>16.08040201</v>
      </c>
      <c r="H38" s="5" t="str">
        <f>IF($B38="N/A","N/A",IF(G38&gt;10,"No",IF(G38&lt;1,"No","Yes")))</f>
        <v>No</v>
      </c>
      <c r="I38" s="6">
        <v>13.79</v>
      </c>
      <c r="J38" s="6">
        <v>20.3</v>
      </c>
      <c r="K38" s="85" t="str">
        <f>IF(J38="Div by 0", "N/A", IF(J38="N/A","N/A", IF(J38&gt;30, "No", IF(J38&lt;-30, "No", "Yes"))))</f>
        <v>Yes</v>
      </c>
    </row>
    <row r="39" spans="1:11" x14ac:dyDescent="0.25">
      <c r="A39" s="81" t="s">
        <v>374</v>
      </c>
      <c r="B39" s="21" t="s">
        <v>233</v>
      </c>
      <c r="C39" s="4">
        <v>0.14559259869999999</v>
      </c>
      <c r="D39" s="5" t="str">
        <f>IF($B39="N/A","N/A",IF(C39&gt;2,"No",IF(C39&lt;=0,"No","Yes")))</f>
        <v>Yes</v>
      </c>
      <c r="E39" s="4">
        <v>0.14468740520000001</v>
      </c>
      <c r="F39" s="5" t="str">
        <f>IF($B39="N/A","N/A",IF(E39&gt;2,"No",IF(E39&lt;=0,"No","Yes")))</f>
        <v>Yes</v>
      </c>
      <c r="G39" s="4">
        <v>0.1196458483</v>
      </c>
      <c r="H39" s="5" t="str">
        <f>IF($B39="N/A","N/A",IF(G39&gt;2,"No",IF(G39&lt;=0,"No","Yes")))</f>
        <v>Yes</v>
      </c>
      <c r="I39" s="6">
        <v>-0.622</v>
      </c>
      <c r="J39" s="6">
        <v>-17.3</v>
      </c>
      <c r="K39" s="85" t="str">
        <f>IF(J39="Div by 0", "N/A", IF(J39="N/A","N/A", IF(J39&gt;30, "No", IF(J39&lt;-30, "No", "Yes"))))</f>
        <v>Yes</v>
      </c>
    </row>
    <row r="40" spans="1:11" x14ac:dyDescent="0.25">
      <c r="A40" s="97" t="s">
        <v>375</v>
      </c>
      <c r="B40" s="93" t="s">
        <v>234</v>
      </c>
      <c r="C40" s="98">
        <v>1.3084904443000001</v>
      </c>
      <c r="D40" s="94" t="str">
        <f>IF($B40="N/A","N/A",IF(C40&gt;3,"No",IF(C40&lt;=0,"No","Yes")))</f>
        <v>Yes</v>
      </c>
      <c r="E40" s="98">
        <v>1.4282047093000001</v>
      </c>
      <c r="F40" s="94" t="str">
        <f>IF($B40="N/A","N/A",IF(E40&gt;3,"No",IF(E40&lt;=0,"No","Yes")))</f>
        <v>Yes</v>
      </c>
      <c r="G40" s="98">
        <v>1.6271835367</v>
      </c>
      <c r="H40" s="94" t="str">
        <f>IF($B40="N/A","N/A",IF(G40&gt;3,"No",IF(G40&lt;=0,"No","Yes")))</f>
        <v>Yes</v>
      </c>
      <c r="I40" s="95">
        <v>9.1489999999999991</v>
      </c>
      <c r="J40" s="95">
        <v>13.93</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342468</v>
      </c>
      <c r="D6" s="5" t="str">
        <f>IF($B6="N/A","N/A",IF(C6&gt;15,"No",IF(C6&lt;-15,"No","Yes")))</f>
        <v>N/A</v>
      </c>
      <c r="E6" s="22">
        <v>385884</v>
      </c>
      <c r="F6" s="5" t="str">
        <f>IF($B6="N/A","N/A",IF(E6&gt;15,"No",IF(E6&lt;-15,"No","Yes")))</f>
        <v>N/A</v>
      </c>
      <c r="G6" s="22">
        <v>55873</v>
      </c>
      <c r="H6" s="5" t="str">
        <f>IF($B6="N/A","N/A",IF(G6&gt;15,"No",IF(G6&lt;-15,"No","Yes")))</f>
        <v>N/A</v>
      </c>
      <c r="I6" s="6">
        <v>12.68</v>
      </c>
      <c r="J6" s="6">
        <v>-85.5</v>
      </c>
      <c r="K6" s="85" t="str">
        <f t="shared" ref="K6:K31" si="0">IF(J6="Div by 0", "N/A", IF(J6="N/A","N/A", IF(J6&gt;30, "No", IF(J6&lt;-30, "No", "Yes"))))</f>
        <v>No</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241.71993295999999</v>
      </c>
      <c r="D9" s="5" t="str">
        <f>IF($B9="N/A","N/A",IF(C9&gt;15,"No",IF(C9&lt;-15,"No","Yes")))</f>
        <v>N/A</v>
      </c>
      <c r="E9" s="51">
        <v>231.01262556</v>
      </c>
      <c r="F9" s="5" t="str">
        <f>IF($B9="N/A","N/A",IF(E9&gt;15,"No",IF(E9&lt;-15,"No","Yes")))</f>
        <v>N/A</v>
      </c>
      <c r="G9" s="51">
        <v>171.93331305000001</v>
      </c>
      <c r="H9" s="5" t="str">
        <f>IF($B9="N/A","N/A",IF(G9&gt;15,"No",IF(G9&lt;-15,"No","Yes")))</f>
        <v>N/A</v>
      </c>
      <c r="I9" s="6">
        <v>-4.43</v>
      </c>
      <c r="J9" s="6">
        <v>-25.6</v>
      </c>
      <c r="K9" s="85" t="str">
        <f t="shared" si="0"/>
        <v>Yes</v>
      </c>
    </row>
    <row r="10" spans="1:11" x14ac:dyDescent="0.25">
      <c r="A10" s="81" t="s">
        <v>309</v>
      </c>
      <c r="B10" s="21" t="s">
        <v>213</v>
      </c>
      <c r="C10" s="4">
        <v>4.6719693999999999E-3</v>
      </c>
      <c r="D10" s="5" t="str">
        <f>IF($B10="N/A","N/A",IF(C10&gt;15,"No",IF(C10&lt;-15,"No","Yes")))</f>
        <v>N/A</v>
      </c>
      <c r="E10" s="4">
        <v>1.78810212E-2</v>
      </c>
      <c r="F10" s="5" t="str">
        <f>IF($B10="N/A","N/A",IF(E10&gt;15,"No",IF(E10&lt;-15,"No","Yes")))</f>
        <v>N/A</v>
      </c>
      <c r="G10" s="4">
        <v>0</v>
      </c>
      <c r="H10" s="5" t="str">
        <f>IF($B10="N/A","N/A",IF(G10&gt;15,"No",IF(G10&lt;-15,"No","Yes")))</f>
        <v>N/A</v>
      </c>
      <c r="I10" s="6">
        <v>282.7</v>
      </c>
      <c r="J10" s="6">
        <v>-100</v>
      </c>
      <c r="K10" s="85" t="str">
        <f t="shared" si="0"/>
        <v>No</v>
      </c>
    </row>
    <row r="11" spans="1:11" x14ac:dyDescent="0.25">
      <c r="A11" s="81" t="s">
        <v>821</v>
      </c>
      <c r="B11" s="21" t="s">
        <v>213</v>
      </c>
      <c r="C11" s="51">
        <v>19548.875</v>
      </c>
      <c r="D11" s="5" t="str">
        <f>IF($B11="N/A","N/A",IF(C11&gt;15,"No",IF(C11&lt;-15,"No","Yes")))</f>
        <v>N/A</v>
      </c>
      <c r="E11" s="51">
        <v>4129.3188405999999</v>
      </c>
      <c r="F11" s="5" t="str">
        <f>IF($B11="N/A","N/A",IF(E11&gt;15,"No",IF(E11&lt;-15,"No","Yes")))</f>
        <v>N/A</v>
      </c>
      <c r="G11" s="51" t="s">
        <v>1747</v>
      </c>
      <c r="H11" s="5" t="str">
        <f>IF($B11="N/A","N/A",IF(G11&gt;15,"No",IF(G11&lt;-15,"No","Yes")))</f>
        <v>N/A</v>
      </c>
      <c r="I11" s="6">
        <v>-78.900000000000006</v>
      </c>
      <c r="J11" s="6" t="s">
        <v>1747</v>
      </c>
      <c r="K11" s="85" t="str">
        <f t="shared" si="0"/>
        <v>N/A</v>
      </c>
    </row>
    <row r="12" spans="1:11" x14ac:dyDescent="0.25">
      <c r="A12" s="81" t="s">
        <v>310</v>
      </c>
      <c r="B12" s="21" t="s">
        <v>214</v>
      </c>
      <c r="C12" s="4">
        <v>8.4223927491000001</v>
      </c>
      <c r="D12" s="5" t="str">
        <f>IF($B12="N/A","N/A",IF(C12&gt;100,"No",IF(C12&lt;95,"No","Yes")))</f>
        <v>No</v>
      </c>
      <c r="E12" s="4">
        <v>7.4545718401999999</v>
      </c>
      <c r="F12" s="5" t="str">
        <f>IF($B12="N/A","N/A",IF(E12&gt;100,"No",IF(E12&lt;95,"No","Yes")))</f>
        <v>No</v>
      </c>
      <c r="G12" s="4">
        <v>4.5138081005000004</v>
      </c>
      <c r="H12" s="5" t="str">
        <f>IF($B12="N/A","N/A",IF(G12&gt;100,"No",IF(G12&lt;95,"No","Yes")))</f>
        <v>No</v>
      </c>
      <c r="I12" s="6">
        <v>-11.5</v>
      </c>
      <c r="J12" s="6">
        <v>-39.4</v>
      </c>
      <c r="K12" s="85" t="str">
        <f t="shared" si="0"/>
        <v>No</v>
      </c>
    </row>
    <row r="13" spans="1:11" x14ac:dyDescent="0.25">
      <c r="A13" s="81" t="s">
        <v>822</v>
      </c>
      <c r="B13" s="21" t="s">
        <v>220</v>
      </c>
      <c r="C13" s="4">
        <v>1.2478505062</v>
      </c>
      <c r="D13" s="5" t="str">
        <f>IF($B13="N/A","N/A",IF(C13&gt;1,"Yes","No"))</f>
        <v>Yes</v>
      </c>
      <c r="E13" s="4">
        <v>1.2537718139</v>
      </c>
      <c r="F13" s="5" t="str">
        <f>IF($B13="N/A","N/A",IF(E13&gt;1,"Yes","No"))</f>
        <v>Yes</v>
      </c>
      <c r="G13" s="4">
        <v>1.2934179223</v>
      </c>
      <c r="H13" s="5" t="str">
        <f>IF($B13="N/A","N/A",IF(G13&gt;1,"Yes","No"))</f>
        <v>Yes</v>
      </c>
      <c r="I13" s="6">
        <v>0.47449999999999998</v>
      </c>
      <c r="J13" s="6">
        <v>3.1619999999999999</v>
      </c>
      <c r="K13" s="85" t="str">
        <f t="shared" si="0"/>
        <v>Yes</v>
      </c>
    </row>
    <row r="14" spans="1:11" x14ac:dyDescent="0.25">
      <c r="A14" s="81" t="s">
        <v>311</v>
      </c>
      <c r="B14" s="21" t="s">
        <v>214</v>
      </c>
      <c r="C14" s="4">
        <v>88.127357884999995</v>
      </c>
      <c r="D14" s="5" t="str">
        <f>IF($B14="N/A","N/A",IF(C14&gt;100,"No",IF(C14&lt;95,"No","Yes")))</f>
        <v>No</v>
      </c>
      <c r="E14" s="4">
        <v>88.143068901999996</v>
      </c>
      <c r="F14" s="5" t="str">
        <f>IF($B14="N/A","N/A",IF(E14&gt;100,"No",IF(E14&lt;95,"No","Yes")))</f>
        <v>No</v>
      </c>
      <c r="G14" s="4">
        <v>89.943264188000001</v>
      </c>
      <c r="H14" s="5" t="str">
        <f>IF($B14="N/A","N/A",IF(G14&gt;100,"No",IF(G14&lt;95,"No","Yes")))</f>
        <v>No</v>
      </c>
      <c r="I14" s="6">
        <v>1.78E-2</v>
      </c>
      <c r="J14" s="6">
        <v>2.0419999999999998</v>
      </c>
      <c r="K14" s="85" t="str">
        <f t="shared" si="0"/>
        <v>Yes</v>
      </c>
    </row>
    <row r="15" spans="1:11" x14ac:dyDescent="0.25">
      <c r="A15" s="81" t="s">
        <v>823</v>
      </c>
      <c r="B15" s="21" t="s">
        <v>221</v>
      </c>
      <c r="C15" s="4">
        <v>4.0193633037999996</v>
      </c>
      <c r="D15" s="5" t="str">
        <f>IF($B15="N/A","N/A",IF(C15&gt;3,"Yes","No"))</f>
        <v>Yes</v>
      </c>
      <c r="E15" s="4">
        <v>3.8728427366</v>
      </c>
      <c r="F15" s="5" t="str">
        <f>IF($B15="N/A","N/A",IF(E15&gt;3,"Yes","No"))</f>
        <v>Yes</v>
      </c>
      <c r="G15" s="4">
        <v>3.1641461376</v>
      </c>
      <c r="H15" s="5" t="str">
        <f>IF($B15="N/A","N/A",IF(G15&gt;3,"Yes","No"))</f>
        <v>Yes</v>
      </c>
      <c r="I15" s="6">
        <v>-3.65</v>
      </c>
      <c r="J15" s="6">
        <v>-18.3</v>
      </c>
      <c r="K15" s="85" t="str">
        <f t="shared" si="0"/>
        <v>Yes</v>
      </c>
    </row>
    <row r="16" spans="1:11" x14ac:dyDescent="0.25">
      <c r="A16" s="81" t="s">
        <v>824</v>
      </c>
      <c r="B16" s="21" t="s">
        <v>222</v>
      </c>
      <c r="C16" s="4">
        <v>5.0193816107</v>
      </c>
      <c r="D16" s="5" t="str">
        <f>IF($B16="N/A","N/A",IF(C16&gt;=8,"No",IF(C16&lt;2,"No","Yes")))</f>
        <v>Yes</v>
      </c>
      <c r="E16" s="4">
        <v>4.7271363074000003</v>
      </c>
      <c r="F16" s="5" t="str">
        <f>IF($B16="N/A","N/A",IF(E16&gt;=8,"No",IF(E16&lt;2,"No","Yes")))</f>
        <v>Yes</v>
      </c>
      <c r="G16" s="4">
        <v>4.2105847188999999</v>
      </c>
      <c r="H16" s="5" t="str">
        <f>IF($B16="N/A","N/A",IF(G16&gt;=8,"No",IF(G16&lt;2,"No","Yes")))</f>
        <v>Yes</v>
      </c>
      <c r="I16" s="6">
        <v>-5.82</v>
      </c>
      <c r="J16" s="6">
        <v>-10.9</v>
      </c>
      <c r="K16" s="85" t="str">
        <f t="shared" si="0"/>
        <v>Yes</v>
      </c>
    </row>
    <row r="17" spans="1:11" x14ac:dyDescent="0.25">
      <c r="A17" s="81"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85" t="str">
        <f t="shared" si="0"/>
        <v>Yes</v>
      </c>
    </row>
    <row r="18" spans="1:11" x14ac:dyDescent="0.25">
      <c r="A18" s="81" t="s">
        <v>31</v>
      </c>
      <c r="B18" s="21" t="s">
        <v>214</v>
      </c>
      <c r="C18" s="4">
        <v>94.877477604000006</v>
      </c>
      <c r="D18" s="5" t="str">
        <f>IF($B18="N/A","N/A",IF(C18&gt;100,"No",IF(C18&lt;95,"No","Yes")))</f>
        <v>No</v>
      </c>
      <c r="E18" s="4">
        <v>95.340827813999994</v>
      </c>
      <c r="F18" s="5" t="str">
        <f>IF($B18="N/A","N/A",IF(E18&gt;100,"No",IF(E18&lt;95,"No","Yes")))</f>
        <v>Yes</v>
      </c>
      <c r="G18" s="4">
        <v>96.200311420999995</v>
      </c>
      <c r="H18" s="5" t="str">
        <f>IF($B18="N/A","N/A",IF(G18&gt;100,"No",IF(G18&lt;95,"No","Yes")))</f>
        <v>Yes</v>
      </c>
      <c r="I18" s="6">
        <v>0.4884</v>
      </c>
      <c r="J18" s="6">
        <v>0.90149999999999997</v>
      </c>
      <c r="K18" s="85" t="str">
        <f t="shared" si="0"/>
        <v>Yes</v>
      </c>
    </row>
    <row r="19" spans="1:11" x14ac:dyDescent="0.25">
      <c r="A19" s="81" t="s">
        <v>313</v>
      </c>
      <c r="B19" s="21" t="s">
        <v>214</v>
      </c>
      <c r="C19" s="4">
        <v>99.977808146000001</v>
      </c>
      <c r="D19" s="5" t="str">
        <f>IF($B19="N/A","N/A",IF(C19&gt;100,"No",IF(C19&lt;95,"No","Yes")))</f>
        <v>Yes</v>
      </c>
      <c r="E19" s="4">
        <v>99.970457443000001</v>
      </c>
      <c r="F19" s="5" t="str">
        <f>IF($B19="N/A","N/A",IF(E19&gt;100,"No",IF(E19&lt;95,"No","Yes")))</f>
        <v>Yes</v>
      </c>
      <c r="G19" s="4">
        <v>99.992840907000001</v>
      </c>
      <c r="H19" s="5" t="str">
        <f>IF($B19="N/A","N/A",IF(G19&gt;100,"No",IF(G19&lt;95,"No","Yes")))</f>
        <v>Yes</v>
      </c>
      <c r="I19" s="6">
        <v>-7.0000000000000001E-3</v>
      </c>
      <c r="J19" s="6">
        <v>2.24E-2</v>
      </c>
      <c r="K19" s="85" t="str">
        <f t="shared" si="0"/>
        <v>Yes</v>
      </c>
    </row>
    <row r="20" spans="1:11" x14ac:dyDescent="0.25">
      <c r="A20" s="81" t="s">
        <v>314</v>
      </c>
      <c r="B20" s="21" t="s">
        <v>223</v>
      </c>
      <c r="C20" s="4">
        <v>99.998832007999994</v>
      </c>
      <c r="D20" s="5" t="str">
        <f>IF($B20="N/A","N/A",IF(C20&gt;100,"No",IF(C20&lt;98,"No","Yes")))</f>
        <v>Yes</v>
      </c>
      <c r="E20" s="4">
        <v>99.999740854999999</v>
      </c>
      <c r="F20" s="5" t="str">
        <f>IF($B20="N/A","N/A",IF(E20&gt;100,"No",IF(E20&lt;98,"No","Yes")))</f>
        <v>Yes</v>
      </c>
      <c r="G20" s="4">
        <v>100</v>
      </c>
      <c r="H20" s="5" t="str">
        <f>IF($B20="N/A","N/A",IF(G20&gt;100,"No",IF(G20&lt;98,"No","Yes")))</f>
        <v>Yes</v>
      </c>
      <c r="I20" s="6">
        <v>8.9999999999999998E-4</v>
      </c>
      <c r="J20" s="6">
        <v>2.9999999999999997E-4</v>
      </c>
      <c r="K20" s="85" t="str">
        <f t="shared" si="0"/>
        <v>Yes</v>
      </c>
    </row>
    <row r="21" spans="1:11" x14ac:dyDescent="0.25">
      <c r="A21" s="81" t="s">
        <v>826</v>
      </c>
      <c r="B21" s="21" t="s">
        <v>225</v>
      </c>
      <c r="C21" s="4">
        <v>4.3341022705999999</v>
      </c>
      <c r="D21" s="5" t="str">
        <f>IF($B21="N/A","N/A",IF(C21&gt;=2,"Yes","No"))</f>
        <v>Yes</v>
      </c>
      <c r="E21" s="4">
        <v>4.3533350781999998</v>
      </c>
      <c r="F21" s="5" t="str">
        <f>IF($B21="N/A","N/A",IF(E21&gt;=2,"Yes","No"))</f>
        <v>Yes</v>
      </c>
      <c r="G21" s="4">
        <v>4.0114366510000004</v>
      </c>
      <c r="H21" s="5" t="str">
        <f>IF($B21="N/A","N/A",IF(G21&gt;=2,"Yes","No"))</f>
        <v>Yes</v>
      </c>
      <c r="I21" s="6">
        <v>0.44379999999999997</v>
      </c>
      <c r="J21" s="6">
        <v>-7.85</v>
      </c>
      <c r="K21" s="85" t="str">
        <f t="shared" si="0"/>
        <v>Yes</v>
      </c>
    </row>
    <row r="22" spans="1:11" x14ac:dyDescent="0.25">
      <c r="A22" s="81" t="s">
        <v>827</v>
      </c>
      <c r="B22" s="21" t="s">
        <v>226</v>
      </c>
      <c r="C22" s="4">
        <v>3.2733367594999998</v>
      </c>
      <c r="D22" s="5" t="str">
        <f>IF($B22="N/A","N/A",IF(C22&gt;30,"No",IF(C22&lt;5,"No","Yes")))</f>
        <v>No</v>
      </c>
      <c r="E22" s="4">
        <v>3.335466968</v>
      </c>
      <c r="F22" s="5" t="str">
        <f>IF($B22="N/A","N/A",IF(E22&gt;30,"No",IF(E22&lt;5,"No","Yes")))</f>
        <v>No</v>
      </c>
      <c r="G22" s="4">
        <v>3.4292055197</v>
      </c>
      <c r="H22" s="5" t="str">
        <f>IF($B22="N/A","N/A",IF(G22&gt;30,"No",IF(G22&lt;5,"No","Yes")))</f>
        <v>No</v>
      </c>
      <c r="I22" s="6">
        <v>1.8979999999999999</v>
      </c>
      <c r="J22" s="6">
        <v>2.81</v>
      </c>
      <c r="K22" s="85" t="str">
        <f t="shared" si="0"/>
        <v>Yes</v>
      </c>
    </row>
    <row r="23" spans="1:11" x14ac:dyDescent="0.25">
      <c r="A23" s="81" t="s">
        <v>828</v>
      </c>
      <c r="B23" s="21" t="s">
        <v>227</v>
      </c>
      <c r="C23" s="4">
        <v>46.100320033999999</v>
      </c>
      <c r="D23" s="5" t="str">
        <f>IF($B23="N/A","N/A",IF(C23&gt;75,"No",IF(C23&lt;15,"No","Yes")))</f>
        <v>Yes</v>
      </c>
      <c r="E23" s="4">
        <v>45.828398763000003</v>
      </c>
      <c r="F23" s="5" t="str">
        <f>IF($B23="N/A","N/A",IF(E23&gt;75,"No",IF(E23&lt;15,"No","Yes")))</f>
        <v>Yes</v>
      </c>
      <c r="G23" s="4">
        <v>45.997172157999998</v>
      </c>
      <c r="H23" s="5" t="str">
        <f>IF($B23="N/A","N/A",IF(G23&gt;75,"No",IF(G23&lt;15,"No","Yes")))</f>
        <v>Yes</v>
      </c>
      <c r="I23" s="6">
        <v>-0.59</v>
      </c>
      <c r="J23" s="6">
        <v>0.36830000000000002</v>
      </c>
      <c r="K23" s="85" t="str">
        <f t="shared" si="0"/>
        <v>Yes</v>
      </c>
    </row>
    <row r="24" spans="1:11" x14ac:dyDescent="0.25">
      <c r="A24" s="81" t="s">
        <v>829</v>
      </c>
      <c r="B24" s="21" t="s">
        <v>228</v>
      </c>
      <c r="C24" s="4">
        <v>50.583126986000003</v>
      </c>
      <c r="D24" s="5" t="str">
        <f>IF($B24="N/A","N/A",IF(C24&gt;70,"No",IF(C24&lt;25,"No","Yes")))</f>
        <v>Yes</v>
      </c>
      <c r="E24" s="4">
        <v>50.825768431999997</v>
      </c>
      <c r="F24" s="5" t="str">
        <f>IF($B24="N/A","N/A",IF(E24&gt;70,"No",IF(E24&lt;25,"No","Yes")))</f>
        <v>Yes</v>
      </c>
      <c r="G24" s="4">
        <v>50.566463229</v>
      </c>
      <c r="H24" s="5" t="str">
        <f>IF($B24="N/A","N/A",IF(G24&gt;70,"No",IF(G24&lt;25,"No","Yes")))</f>
        <v>Yes</v>
      </c>
      <c r="I24" s="6">
        <v>0.47970000000000002</v>
      </c>
      <c r="J24" s="6">
        <v>-0.51</v>
      </c>
      <c r="K24" s="85" t="str">
        <f t="shared" si="0"/>
        <v>Yes</v>
      </c>
    </row>
    <row r="25" spans="1:11" x14ac:dyDescent="0.25">
      <c r="A25" s="81" t="s">
        <v>318</v>
      </c>
      <c r="B25" s="21" t="s">
        <v>229</v>
      </c>
      <c r="C25" s="4">
        <v>4.2062324070999999</v>
      </c>
      <c r="D25" s="5" t="str">
        <f>IF($B25="N/A","N/A",IF(C25&gt;70,"No",IF(C25&lt;35,"No","Yes")))</f>
        <v>No</v>
      </c>
      <c r="E25" s="4">
        <v>3.8187641881999999</v>
      </c>
      <c r="F25" s="5" t="str">
        <f>IF($B25="N/A","N/A",IF(E25&gt;70,"No",IF(E25&lt;35,"No","Yes")))</f>
        <v>No</v>
      </c>
      <c r="G25" s="4">
        <v>2.3088074741</v>
      </c>
      <c r="H25" s="5" t="str">
        <f>IF($B25="N/A","N/A",IF(G25&gt;70,"No",IF(G25&lt;35,"No","Yes")))</f>
        <v>No</v>
      </c>
      <c r="I25" s="6">
        <v>-9.2100000000000009</v>
      </c>
      <c r="J25" s="6">
        <v>-39.5</v>
      </c>
      <c r="K25" s="85" t="str">
        <f t="shared" si="0"/>
        <v>No</v>
      </c>
    </row>
    <row r="26" spans="1:11" x14ac:dyDescent="0.25">
      <c r="A26" s="81" t="s">
        <v>830</v>
      </c>
      <c r="B26" s="21" t="s">
        <v>220</v>
      </c>
      <c r="C26" s="4">
        <v>2.3144047205999998</v>
      </c>
      <c r="D26" s="5" t="str">
        <f>IF($B26="N/A","N/A",IF(C26&gt;1,"Yes","No"))</f>
        <v>Yes</v>
      </c>
      <c r="E26" s="4">
        <v>2.3469733984999999</v>
      </c>
      <c r="F26" s="5" t="str">
        <f>IF($B26="N/A","N/A",IF(E26&gt;1,"Yes","No"))</f>
        <v>Yes</v>
      </c>
      <c r="G26" s="4">
        <v>2.2410852712999998</v>
      </c>
      <c r="H26" s="5" t="str">
        <f>IF($B26="N/A","N/A",IF(G26&gt;1,"Yes","No"))</f>
        <v>Yes</v>
      </c>
      <c r="I26" s="6">
        <v>1.407</v>
      </c>
      <c r="J26" s="6">
        <v>-4.51</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69.920166609000006</v>
      </c>
      <c r="D28" s="5" t="str">
        <f>IF($B28="N/A","N/A",IF(C28&gt;15,"No",IF(C28&lt;-15,"No","Yes")))</f>
        <v>N/A</v>
      </c>
      <c r="E28" s="4">
        <v>76.913680782</v>
      </c>
      <c r="F28" s="5" t="str">
        <f>IF($B28="N/A","N/A",IF(E28&gt;15,"No",IF(E28&lt;-15,"No","Yes")))</f>
        <v>N/A</v>
      </c>
      <c r="G28" s="4">
        <v>97.131782946000001</v>
      </c>
      <c r="H28" s="5" t="str">
        <f>IF($B28="N/A","N/A",IF(G28&gt;15,"No",IF(G28&lt;-15,"No","Yes")))</f>
        <v>N/A</v>
      </c>
      <c r="I28" s="6">
        <v>10</v>
      </c>
      <c r="J28" s="6">
        <v>26.29</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7.7633530724000002</v>
      </c>
      <c r="D31" s="94" t="str">
        <f>IF($B31="N/A","N/A",IF(C31&gt;=90,"Yes","No"))</f>
        <v>No</v>
      </c>
      <c r="E31" s="98">
        <v>6.869681044</v>
      </c>
      <c r="F31" s="94" t="str">
        <f>IF($B31="N/A","N/A",IF(E31&gt;=90,"Yes","No"))</f>
        <v>No</v>
      </c>
      <c r="G31" s="98">
        <v>4.3061944052000003</v>
      </c>
      <c r="H31" s="94" t="str">
        <f>IF($B31="N/A","N/A",IF(G31&gt;=90,"Yes","No"))</f>
        <v>No</v>
      </c>
      <c r="I31" s="95">
        <v>-11.5</v>
      </c>
      <c r="J31" s="95">
        <v>-37.299999999999997</v>
      </c>
      <c r="K31" s="96" t="str">
        <f t="shared" si="0"/>
        <v>No</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58042</v>
      </c>
      <c r="D6" s="5" t="str">
        <f>IF(OR($B6="N/A",$C6="N/A"),"N/A",IF(C6&lt;0,"No","Yes"))</f>
        <v>N/A</v>
      </c>
      <c r="E6" s="22">
        <v>75335</v>
      </c>
      <c r="F6" s="5" t="str">
        <f>IF($B6="N/A","N/A",IF(E6&lt;0,"No","Yes"))</f>
        <v>N/A</v>
      </c>
      <c r="G6" s="22">
        <v>3687</v>
      </c>
      <c r="H6" s="5" t="str">
        <f>IF($B6="N/A","N/A",IF(G6&lt;0,"No","Yes"))</f>
        <v>N/A</v>
      </c>
      <c r="I6" s="6">
        <v>29.79</v>
      </c>
      <c r="J6" s="6">
        <v>-95.1</v>
      </c>
      <c r="K6" s="85" t="str">
        <f t="shared" ref="K6:K35" si="0">IF(J6="Div by 0", "N/A", IF(J6="N/A","N/A", IF(J6&gt;30, "No", IF(J6&lt;-30, "No", "Yes"))))</f>
        <v>No</v>
      </c>
    </row>
    <row r="7" spans="1:11" x14ac:dyDescent="0.25">
      <c r="A7" s="81" t="s">
        <v>435</v>
      </c>
      <c r="B7" s="60" t="s">
        <v>213</v>
      </c>
      <c r="C7" s="5">
        <v>0.73050549600000003</v>
      </c>
      <c r="D7" s="5" t="str">
        <f t="shared" ref="D7:D17" si="1">IF(OR($B7="N/A",$C7="N/A"),"N/A",IF(C7&lt;0,"No","Yes"))</f>
        <v>N/A</v>
      </c>
      <c r="E7" s="5">
        <v>0.78715072679999998</v>
      </c>
      <c r="F7" s="5" t="str">
        <f t="shared" ref="F7:F17" si="2">IF($B7="N/A","N/A",IF(E7&lt;0,"No","Yes"))</f>
        <v>N/A</v>
      </c>
      <c r="G7" s="5">
        <v>2.71223217E-2</v>
      </c>
      <c r="H7" s="5" t="str">
        <f t="shared" ref="H7:H17" si="3">IF($B7="N/A","N/A",IF(G7&lt;0,"No","Yes"))</f>
        <v>N/A</v>
      </c>
      <c r="I7" s="6">
        <v>7.7539999999999996</v>
      </c>
      <c r="J7" s="6">
        <v>-96.6</v>
      </c>
      <c r="K7" s="85" t="str">
        <f t="shared" si="0"/>
        <v>No</v>
      </c>
    </row>
    <row r="8" spans="1:11" x14ac:dyDescent="0.25">
      <c r="A8" s="81" t="s">
        <v>436</v>
      </c>
      <c r="B8" s="60" t="s">
        <v>213</v>
      </c>
      <c r="C8" s="5">
        <v>27.888425623</v>
      </c>
      <c r="D8" s="5" t="str">
        <f t="shared" si="1"/>
        <v>N/A</v>
      </c>
      <c r="E8" s="5">
        <v>28.154244375000001</v>
      </c>
      <c r="F8" s="5" t="str">
        <f t="shared" si="2"/>
        <v>N/A</v>
      </c>
      <c r="G8" s="5">
        <v>2.1969080553000002</v>
      </c>
      <c r="H8" s="5" t="str">
        <f t="shared" si="3"/>
        <v>N/A</v>
      </c>
      <c r="I8" s="6">
        <v>0.95320000000000005</v>
      </c>
      <c r="J8" s="6">
        <v>-92.2</v>
      </c>
      <c r="K8" s="85" t="str">
        <f t="shared" si="0"/>
        <v>No</v>
      </c>
    </row>
    <row r="9" spans="1:11" x14ac:dyDescent="0.25">
      <c r="A9" s="81" t="s">
        <v>437</v>
      </c>
      <c r="B9" s="60" t="s">
        <v>213</v>
      </c>
      <c r="C9" s="5">
        <v>24.185934323000001</v>
      </c>
      <c r="D9" s="5" t="str">
        <f t="shared" si="1"/>
        <v>N/A</v>
      </c>
      <c r="E9" s="5">
        <v>24.283533550000001</v>
      </c>
      <c r="F9" s="5" t="str">
        <f t="shared" si="2"/>
        <v>N/A</v>
      </c>
      <c r="G9" s="5">
        <v>0.51532411170000003</v>
      </c>
      <c r="H9" s="5" t="str">
        <f t="shared" si="3"/>
        <v>N/A</v>
      </c>
      <c r="I9" s="6">
        <v>0.40350000000000003</v>
      </c>
      <c r="J9" s="6">
        <v>-97.9</v>
      </c>
      <c r="K9" s="85" t="str">
        <f t="shared" si="0"/>
        <v>No</v>
      </c>
    </row>
    <row r="10" spans="1:11" x14ac:dyDescent="0.25">
      <c r="A10" s="81" t="s">
        <v>438</v>
      </c>
      <c r="B10" s="60" t="s">
        <v>213</v>
      </c>
      <c r="C10" s="5">
        <v>44.126666896000003</v>
      </c>
      <c r="D10" s="5" t="str">
        <f t="shared" si="1"/>
        <v>N/A</v>
      </c>
      <c r="E10" s="5">
        <v>43.731333378000002</v>
      </c>
      <c r="F10" s="5" t="str">
        <f t="shared" si="2"/>
        <v>N/A</v>
      </c>
      <c r="G10" s="5">
        <v>8.5435313263000001</v>
      </c>
      <c r="H10" s="5" t="str">
        <f t="shared" si="3"/>
        <v>N/A</v>
      </c>
      <c r="I10" s="6">
        <v>-0.89600000000000002</v>
      </c>
      <c r="J10" s="6">
        <v>-80.5</v>
      </c>
      <c r="K10" s="85" t="str">
        <f t="shared" si="0"/>
        <v>No</v>
      </c>
    </row>
    <row r="11" spans="1:11" x14ac:dyDescent="0.25">
      <c r="A11" s="82" t="s">
        <v>324</v>
      </c>
      <c r="B11" s="60" t="s">
        <v>213</v>
      </c>
      <c r="C11" s="5">
        <v>99.998277110000004</v>
      </c>
      <c r="D11" s="5" t="str">
        <f t="shared" si="1"/>
        <v>N/A</v>
      </c>
      <c r="E11" s="5">
        <v>100</v>
      </c>
      <c r="F11" s="5" t="str">
        <f t="shared" si="2"/>
        <v>N/A</v>
      </c>
      <c r="G11" s="5">
        <v>100</v>
      </c>
      <c r="H11" s="5" t="str">
        <f t="shared" si="3"/>
        <v>N/A</v>
      </c>
      <c r="I11" s="6">
        <v>1.6999999999999999E-3</v>
      </c>
      <c r="J11" s="6">
        <v>0</v>
      </c>
      <c r="K11" s="85" t="str">
        <f t="shared" si="0"/>
        <v>Yes</v>
      </c>
    </row>
    <row r="12" spans="1:11" x14ac:dyDescent="0.25">
      <c r="A12" s="82" t="s">
        <v>310</v>
      </c>
      <c r="B12" s="60" t="s">
        <v>213</v>
      </c>
      <c r="C12" s="5">
        <v>99.782915819999999</v>
      </c>
      <c r="D12" s="5" t="str">
        <f t="shared" si="1"/>
        <v>N/A</v>
      </c>
      <c r="E12" s="5">
        <v>99.770359063000001</v>
      </c>
      <c r="F12" s="5" t="str">
        <f t="shared" si="2"/>
        <v>N/A</v>
      </c>
      <c r="G12" s="5">
        <v>99.647409818</v>
      </c>
      <c r="H12" s="5" t="str">
        <f t="shared" si="3"/>
        <v>N/A</v>
      </c>
      <c r="I12" s="6">
        <v>-1.2999999999999999E-2</v>
      </c>
      <c r="J12" s="6">
        <v>-0.123</v>
      </c>
      <c r="K12" s="85" t="str">
        <f t="shared" si="0"/>
        <v>Yes</v>
      </c>
    </row>
    <row r="13" spans="1:11" x14ac:dyDescent="0.25">
      <c r="A13" s="82" t="s">
        <v>822</v>
      </c>
      <c r="B13" s="60" t="s">
        <v>213</v>
      </c>
      <c r="C13" s="5">
        <v>1.2289177429</v>
      </c>
      <c r="D13" s="5" t="str">
        <f t="shared" si="1"/>
        <v>N/A</v>
      </c>
      <c r="E13" s="5">
        <v>1.1844682152999999</v>
      </c>
      <c r="F13" s="5" t="str">
        <f t="shared" si="2"/>
        <v>N/A</v>
      </c>
      <c r="G13" s="5">
        <v>1.2074033751</v>
      </c>
      <c r="H13" s="5" t="str">
        <f t="shared" si="3"/>
        <v>N/A</v>
      </c>
      <c r="I13" s="6">
        <v>-3.62</v>
      </c>
      <c r="J13" s="6">
        <v>1.9359999999999999</v>
      </c>
      <c r="K13" s="85" t="str">
        <f t="shared" si="0"/>
        <v>Yes</v>
      </c>
    </row>
    <row r="14" spans="1:11" x14ac:dyDescent="0.25">
      <c r="A14" s="82" t="s">
        <v>311</v>
      </c>
      <c r="B14" s="60" t="s">
        <v>213</v>
      </c>
      <c r="C14" s="5">
        <v>99.708831536000005</v>
      </c>
      <c r="D14" s="5" t="str">
        <f t="shared" si="1"/>
        <v>N/A</v>
      </c>
      <c r="E14" s="5">
        <v>99.694697020000007</v>
      </c>
      <c r="F14" s="5" t="str">
        <f t="shared" si="2"/>
        <v>N/A</v>
      </c>
      <c r="G14" s="5">
        <v>99.566042852999999</v>
      </c>
      <c r="H14" s="5" t="str">
        <f t="shared" si="3"/>
        <v>N/A</v>
      </c>
      <c r="I14" s="6">
        <v>-1.4E-2</v>
      </c>
      <c r="J14" s="6">
        <v>-0.129</v>
      </c>
      <c r="K14" s="85" t="str">
        <f t="shared" si="0"/>
        <v>Yes</v>
      </c>
    </row>
    <row r="15" spans="1:11" x14ac:dyDescent="0.25">
      <c r="A15" s="82" t="s">
        <v>823</v>
      </c>
      <c r="B15" s="60" t="s">
        <v>213</v>
      </c>
      <c r="C15" s="5">
        <v>9.5585506195000001</v>
      </c>
      <c r="D15" s="5" t="str">
        <f t="shared" si="1"/>
        <v>N/A</v>
      </c>
      <c r="E15" s="5">
        <v>9.3979362226000003</v>
      </c>
      <c r="F15" s="5" t="str">
        <f t="shared" si="2"/>
        <v>N/A</v>
      </c>
      <c r="G15" s="5">
        <v>9.7360392264000009</v>
      </c>
      <c r="H15" s="5" t="str">
        <f t="shared" si="3"/>
        <v>N/A</v>
      </c>
      <c r="I15" s="6">
        <v>-1.68</v>
      </c>
      <c r="J15" s="6">
        <v>3.5979999999999999</v>
      </c>
      <c r="K15" s="85" t="str">
        <f t="shared" si="0"/>
        <v>Yes</v>
      </c>
    </row>
    <row r="16" spans="1:11" x14ac:dyDescent="0.25">
      <c r="A16" s="82" t="s">
        <v>832</v>
      </c>
      <c r="B16" s="60" t="s">
        <v>213</v>
      </c>
      <c r="C16" s="5">
        <v>3.9861771957999999</v>
      </c>
      <c r="D16" s="5" t="str">
        <f t="shared" si="1"/>
        <v>N/A</v>
      </c>
      <c r="E16" s="5">
        <v>3.9040232800000001</v>
      </c>
      <c r="F16" s="5" t="str">
        <f t="shared" si="2"/>
        <v>N/A</v>
      </c>
      <c r="G16" s="5">
        <v>3.8528373608000002</v>
      </c>
      <c r="H16" s="5" t="str">
        <f t="shared" si="3"/>
        <v>N/A</v>
      </c>
      <c r="I16" s="6">
        <v>-2.06</v>
      </c>
      <c r="J16" s="6">
        <v>-1.31</v>
      </c>
      <c r="K16" s="85" t="str">
        <f t="shared" si="0"/>
        <v>Yes</v>
      </c>
    </row>
    <row r="17" spans="1:11" x14ac:dyDescent="0.25">
      <c r="A17" s="82" t="s">
        <v>825</v>
      </c>
      <c r="B17" s="60" t="s">
        <v>213</v>
      </c>
      <c r="C17" s="5">
        <v>4.7258547242000004</v>
      </c>
      <c r="D17" s="5" t="str">
        <f t="shared" si="1"/>
        <v>N/A</v>
      </c>
      <c r="E17" s="5">
        <v>4.0231805661999998</v>
      </c>
      <c r="F17" s="5" t="str">
        <f t="shared" si="2"/>
        <v>N/A</v>
      </c>
      <c r="G17" s="5">
        <v>3.8491600959999999</v>
      </c>
      <c r="H17" s="5" t="str">
        <f t="shared" si="3"/>
        <v>N/A</v>
      </c>
      <c r="I17" s="6">
        <v>-14.9</v>
      </c>
      <c r="J17" s="6">
        <v>-4.33</v>
      </c>
      <c r="K17" s="85" t="str">
        <f t="shared" si="0"/>
        <v>Yes</v>
      </c>
    </row>
    <row r="18" spans="1:11" x14ac:dyDescent="0.25">
      <c r="A18" s="81"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85" t="str">
        <f t="shared" si="0"/>
        <v>Yes</v>
      </c>
    </row>
    <row r="19" spans="1:11" x14ac:dyDescent="0.25">
      <c r="A19" s="81" t="s">
        <v>31</v>
      </c>
      <c r="B19" s="21" t="s">
        <v>214</v>
      </c>
      <c r="C19" s="5">
        <v>99.996554219000004</v>
      </c>
      <c r="D19" s="5" t="str">
        <f>IF(OR($B19="N/A",$C19="N/A"),"N/A",IF(C19&gt;100,"No",IF(C19&lt;95,"No","Yes")))</f>
        <v>Yes</v>
      </c>
      <c r="E19" s="5">
        <v>99.998672596000006</v>
      </c>
      <c r="F19" s="5" t="str">
        <f>IF(OR($B19="N/A",$E19="N/A"),"N/A",IF(E19&gt;100,"No",IF(E19&lt;98,"No","Yes")))</f>
        <v>Yes</v>
      </c>
      <c r="G19" s="5">
        <v>100</v>
      </c>
      <c r="H19" s="5" t="str">
        <f>IF($B19="N/A","N/A",IF(G19&gt;100,"No",IF(G19&lt;95,"No","Yes")))</f>
        <v>Yes</v>
      </c>
      <c r="I19" s="6">
        <v>2.0999999999999999E-3</v>
      </c>
      <c r="J19" s="6">
        <v>1.2999999999999999E-3</v>
      </c>
      <c r="K19" s="85" t="str">
        <f t="shared" si="0"/>
        <v>Yes</v>
      </c>
    </row>
    <row r="20" spans="1:11" x14ac:dyDescent="0.25">
      <c r="A20" s="82" t="s">
        <v>313</v>
      </c>
      <c r="B20" s="60" t="s">
        <v>213</v>
      </c>
      <c r="C20" s="5">
        <v>95.865063230000004</v>
      </c>
      <c r="D20" s="5" t="str">
        <f t="shared" ref="D20:D35" si="4">IF(OR($B20="N/A",$C20="N/A"),"N/A",IF(C20&lt;0,"No","Yes"))</f>
        <v>N/A</v>
      </c>
      <c r="E20" s="5">
        <v>96.056281940999995</v>
      </c>
      <c r="F20" s="5" t="str">
        <f t="shared" ref="F20:F34" si="5">IF($B20="N/A","N/A",IF(E20&lt;0,"No","Yes"))</f>
        <v>N/A</v>
      </c>
      <c r="G20" s="5">
        <v>95.172226742999996</v>
      </c>
      <c r="H20" s="5" t="str">
        <f t="shared" ref="H20:H35" si="6">IF($B20="N/A","N/A",IF(G20&lt;0,"No","Yes"))</f>
        <v>N/A</v>
      </c>
      <c r="I20" s="6">
        <v>0.19950000000000001</v>
      </c>
      <c r="J20" s="6">
        <v>-0.92</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5.9155783742999999</v>
      </c>
      <c r="D23" s="5" t="str">
        <f t="shared" si="4"/>
        <v>N/A</v>
      </c>
      <c r="E23" s="5">
        <v>5.8827902038</v>
      </c>
      <c r="F23" s="5" t="str">
        <f t="shared" si="5"/>
        <v>N/A</v>
      </c>
      <c r="G23" s="5">
        <v>6.2967181990999999</v>
      </c>
      <c r="H23" s="5" t="str">
        <f t="shared" si="6"/>
        <v>N/A</v>
      </c>
      <c r="I23" s="6">
        <v>-0.55400000000000005</v>
      </c>
      <c r="J23" s="6">
        <v>7.0359999999999996</v>
      </c>
      <c r="K23" s="85" t="str">
        <f t="shared" si="0"/>
        <v>Yes</v>
      </c>
    </row>
    <row r="24" spans="1:11" x14ac:dyDescent="0.25">
      <c r="A24" s="82" t="s">
        <v>315</v>
      </c>
      <c r="B24" s="60" t="s">
        <v>213</v>
      </c>
      <c r="C24" s="5">
        <v>7.1138141346000001</v>
      </c>
      <c r="D24" s="5" t="str">
        <f t="shared" si="4"/>
        <v>N/A</v>
      </c>
      <c r="E24" s="5">
        <v>5.9719917700999998</v>
      </c>
      <c r="F24" s="5" t="str">
        <f t="shared" si="5"/>
        <v>N/A</v>
      </c>
      <c r="G24" s="5">
        <v>7.3772714944000004</v>
      </c>
      <c r="H24" s="5" t="str">
        <f t="shared" si="6"/>
        <v>N/A</v>
      </c>
      <c r="I24" s="6">
        <v>-16.100000000000001</v>
      </c>
      <c r="J24" s="6">
        <v>23.53</v>
      </c>
      <c r="K24" s="85" t="str">
        <f t="shared" si="0"/>
        <v>Yes</v>
      </c>
    </row>
    <row r="25" spans="1:11" x14ac:dyDescent="0.25">
      <c r="A25" s="82" t="s">
        <v>316</v>
      </c>
      <c r="B25" s="60" t="s">
        <v>213</v>
      </c>
      <c r="C25" s="5">
        <v>24.570138865000001</v>
      </c>
      <c r="D25" s="5" t="str">
        <f t="shared" si="4"/>
        <v>N/A</v>
      </c>
      <c r="E25" s="5">
        <v>22.637552267</v>
      </c>
      <c r="F25" s="5" t="str">
        <f t="shared" si="5"/>
        <v>N/A</v>
      </c>
      <c r="G25" s="5">
        <v>26.010306482000001</v>
      </c>
      <c r="H25" s="5" t="str">
        <f t="shared" si="6"/>
        <v>N/A</v>
      </c>
      <c r="I25" s="6">
        <v>-7.87</v>
      </c>
      <c r="J25" s="6">
        <v>14.9</v>
      </c>
      <c r="K25" s="85" t="str">
        <f t="shared" si="0"/>
        <v>Yes</v>
      </c>
    </row>
    <row r="26" spans="1:11" x14ac:dyDescent="0.25">
      <c r="A26" s="82" t="s">
        <v>317</v>
      </c>
      <c r="B26" s="60" t="s">
        <v>213</v>
      </c>
      <c r="C26" s="5">
        <v>68.316046999999998</v>
      </c>
      <c r="D26" s="5" t="str">
        <f t="shared" si="4"/>
        <v>N/A</v>
      </c>
      <c r="E26" s="5">
        <v>71.390455962999994</v>
      </c>
      <c r="F26" s="5" t="str">
        <f t="shared" si="5"/>
        <v>N/A</v>
      </c>
      <c r="G26" s="5">
        <v>66.612422022999993</v>
      </c>
      <c r="H26" s="5" t="str">
        <f t="shared" si="6"/>
        <v>N/A</v>
      </c>
      <c r="I26" s="6">
        <v>4.5</v>
      </c>
      <c r="J26" s="6">
        <v>-6.69</v>
      </c>
      <c r="K26" s="85" t="str">
        <f t="shared" si="0"/>
        <v>Yes</v>
      </c>
    </row>
    <row r="27" spans="1:11" x14ac:dyDescent="0.25">
      <c r="A27" s="82" t="s">
        <v>318</v>
      </c>
      <c r="B27" s="60" t="s">
        <v>213</v>
      </c>
      <c r="C27" s="5">
        <v>51.886564901</v>
      </c>
      <c r="D27" s="5" t="str">
        <f t="shared" si="4"/>
        <v>N/A</v>
      </c>
      <c r="E27" s="5">
        <v>54.066502952999997</v>
      </c>
      <c r="F27" s="5" t="str">
        <f t="shared" si="5"/>
        <v>N/A</v>
      </c>
      <c r="G27" s="5">
        <v>54.949823705</v>
      </c>
      <c r="H27" s="5" t="str">
        <f t="shared" si="6"/>
        <v>N/A</v>
      </c>
      <c r="I27" s="6">
        <v>4.2009999999999996</v>
      </c>
      <c r="J27" s="6">
        <v>1.6339999999999999</v>
      </c>
      <c r="K27" s="85" t="str">
        <f t="shared" si="0"/>
        <v>Yes</v>
      </c>
    </row>
    <row r="28" spans="1:11" x14ac:dyDescent="0.25">
      <c r="A28" s="82" t="s">
        <v>830</v>
      </c>
      <c r="B28" s="60" t="s">
        <v>213</v>
      </c>
      <c r="C28" s="5">
        <v>2.3292269889999999</v>
      </c>
      <c r="D28" s="5" t="str">
        <f t="shared" si="4"/>
        <v>N/A</v>
      </c>
      <c r="E28" s="5">
        <v>2.2174756327999998</v>
      </c>
      <c r="F28" s="5" t="str">
        <f t="shared" si="5"/>
        <v>N/A</v>
      </c>
      <c r="G28" s="5">
        <v>2.3228035538</v>
      </c>
      <c r="H28" s="5" t="str">
        <f t="shared" si="6"/>
        <v>N/A</v>
      </c>
      <c r="I28" s="6">
        <v>-4.8</v>
      </c>
      <c r="J28" s="6">
        <v>4.75</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99.976756541</v>
      </c>
      <c r="D30" s="5" t="str">
        <f t="shared" si="4"/>
        <v>N/A</v>
      </c>
      <c r="E30" s="5">
        <v>99.990179470000001</v>
      </c>
      <c r="F30" s="5" t="str">
        <f t="shared" si="5"/>
        <v>N/A</v>
      </c>
      <c r="G30" s="5">
        <v>100</v>
      </c>
      <c r="H30" s="5" t="str">
        <f t="shared" si="6"/>
        <v>N/A</v>
      </c>
      <c r="I30" s="6">
        <v>1.34E-2</v>
      </c>
      <c r="J30" s="6">
        <v>9.7999999999999997E-3</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0</v>
      </c>
      <c r="D33" s="5" t="str">
        <f t="shared" si="4"/>
        <v>N/A</v>
      </c>
      <c r="E33" s="5">
        <v>0</v>
      </c>
      <c r="F33" s="5" t="str">
        <f t="shared" si="5"/>
        <v>N/A</v>
      </c>
      <c r="G33" s="5">
        <v>0</v>
      </c>
      <c r="H33" s="5" t="str">
        <f t="shared" si="6"/>
        <v>N/A</v>
      </c>
      <c r="I33" s="6" t="s">
        <v>1747</v>
      </c>
      <c r="J33" s="6" t="s">
        <v>1747</v>
      </c>
      <c r="K33" s="85" t="str">
        <f t="shared" si="0"/>
        <v>N/A</v>
      </c>
    </row>
    <row r="34" spans="1:11" x14ac:dyDescent="0.25">
      <c r="A34" s="82" t="s">
        <v>323</v>
      </c>
      <c r="B34" s="60" t="s">
        <v>213</v>
      </c>
      <c r="C34" s="5">
        <v>26.498053133999999</v>
      </c>
      <c r="D34" s="5" t="str">
        <f t="shared" si="4"/>
        <v>N/A</v>
      </c>
      <c r="E34" s="5">
        <v>26.578615516999999</v>
      </c>
      <c r="F34" s="5" t="str">
        <f t="shared" si="5"/>
        <v>N/A</v>
      </c>
      <c r="G34" s="5">
        <v>29.617575263999999</v>
      </c>
      <c r="H34" s="5" t="str">
        <f t="shared" si="6"/>
        <v>N/A</v>
      </c>
      <c r="I34" s="6">
        <v>0.30399999999999999</v>
      </c>
      <c r="J34" s="6">
        <v>11.43</v>
      </c>
      <c r="K34" s="85" t="str">
        <f t="shared" si="0"/>
        <v>Yes</v>
      </c>
    </row>
    <row r="35" spans="1:11" x14ac:dyDescent="0.25">
      <c r="A35" s="82" t="s">
        <v>1705</v>
      </c>
      <c r="B35" s="60" t="s">
        <v>213</v>
      </c>
      <c r="C35" s="5">
        <v>20.361117811</v>
      </c>
      <c r="D35" s="5" t="str">
        <f t="shared" si="4"/>
        <v>N/A</v>
      </c>
      <c r="E35" s="5">
        <v>22.547288776999999</v>
      </c>
      <c r="F35" s="5" t="str">
        <f>IF($B35="N/A","N/A",IF(E35&lt;0,"No","Yes"))</f>
        <v>N/A</v>
      </c>
      <c r="G35" s="5">
        <v>18.524545701000001</v>
      </c>
      <c r="H35" s="5" t="str">
        <f t="shared" si="6"/>
        <v>N/A</v>
      </c>
      <c r="I35" s="6">
        <v>10.74</v>
      </c>
      <c r="J35" s="6">
        <v>-17.8</v>
      </c>
      <c r="K35" s="85" t="str">
        <f t="shared" si="0"/>
        <v>Yes</v>
      </c>
    </row>
    <row r="36" spans="1:11" x14ac:dyDescent="0.25">
      <c r="A36" s="83" t="s">
        <v>372</v>
      </c>
      <c r="B36" s="1" t="s">
        <v>213</v>
      </c>
      <c r="C36" s="4">
        <v>93.144619414000005</v>
      </c>
      <c r="D36" s="5" t="str">
        <f t="shared" ref="D36:D39" si="7">IF($B36="N/A","N/A",IF(C36&lt;0,"No","Yes"))</f>
        <v>N/A</v>
      </c>
      <c r="E36" s="4">
        <v>93.072277162000006</v>
      </c>
      <c r="F36" s="5" t="str">
        <f t="shared" ref="F36:F39" si="8">IF($B36="N/A","N/A",IF(E36&lt;0,"No","Yes"))</f>
        <v>N/A</v>
      </c>
      <c r="G36" s="4">
        <v>88.581502576999995</v>
      </c>
      <c r="H36" s="5" t="str">
        <f t="shared" ref="H36:H39" si="9">IF($B36="N/A","N/A",IF(G36&lt;0,"No","Yes"))</f>
        <v>N/A</v>
      </c>
      <c r="I36" s="6">
        <v>-7.8E-2</v>
      </c>
      <c r="J36" s="6">
        <v>-4.83</v>
      </c>
      <c r="K36" s="85" t="str">
        <f>IF(J36="Div by 0", "N/A", IF(J36="N/A","N/A", IF(J36&gt;30, "No", IF(J36&lt;-30, "No", "Yes"))))</f>
        <v>Yes</v>
      </c>
    </row>
    <row r="37" spans="1:11" x14ac:dyDescent="0.25">
      <c r="A37" s="83" t="s">
        <v>373</v>
      </c>
      <c r="B37" s="1" t="s">
        <v>213</v>
      </c>
      <c r="C37" s="4">
        <v>6.2730436579999997</v>
      </c>
      <c r="D37" s="5" t="str">
        <f t="shared" si="7"/>
        <v>N/A</v>
      </c>
      <c r="E37" s="4">
        <v>6.4339284529</v>
      </c>
      <c r="F37" s="5" t="str">
        <f t="shared" si="8"/>
        <v>N/A</v>
      </c>
      <c r="G37" s="4">
        <v>10.523460807999999</v>
      </c>
      <c r="H37" s="5" t="str">
        <f t="shared" si="9"/>
        <v>N/A</v>
      </c>
      <c r="I37" s="6">
        <v>2.5649999999999999</v>
      </c>
      <c r="J37" s="6">
        <v>63.56</v>
      </c>
      <c r="K37" s="85" t="str">
        <f>IF(J37="Div by 0", "N/A", IF(J37="N/A","N/A", IF(J37&gt;30, "No", IF(J37&lt;-30, "No", "Yes"))))</f>
        <v>No</v>
      </c>
    </row>
    <row r="38" spans="1:11" x14ac:dyDescent="0.25">
      <c r="A38" s="83" t="s">
        <v>374</v>
      </c>
      <c r="B38" s="1" t="s">
        <v>213</v>
      </c>
      <c r="C38" s="4">
        <v>3.1012025799999999E-2</v>
      </c>
      <c r="D38" s="5" t="str">
        <f t="shared" si="7"/>
        <v>N/A</v>
      </c>
      <c r="E38" s="4">
        <v>6.1060596000000002E-2</v>
      </c>
      <c r="F38" s="5" t="str">
        <f t="shared" si="8"/>
        <v>N/A</v>
      </c>
      <c r="G38" s="4">
        <v>0.10848928670000001</v>
      </c>
      <c r="H38" s="5" t="str">
        <f t="shared" si="9"/>
        <v>N/A</v>
      </c>
      <c r="I38" s="6">
        <v>96.89</v>
      </c>
      <c r="J38" s="6">
        <v>77.67</v>
      </c>
      <c r="K38" s="85" t="str">
        <f>IF(J38="Div by 0", "N/A", IF(J38="N/A","N/A", IF(J38&gt;30, "No", IF(J38&lt;-30, "No", "Yes"))))</f>
        <v>No</v>
      </c>
    </row>
    <row r="39" spans="1:11" x14ac:dyDescent="0.25">
      <c r="A39" s="100" t="s">
        <v>375</v>
      </c>
      <c r="B39" s="101" t="s">
        <v>213</v>
      </c>
      <c r="C39" s="98">
        <v>0.547879122</v>
      </c>
      <c r="D39" s="94" t="str">
        <f t="shared" si="7"/>
        <v>N/A</v>
      </c>
      <c r="E39" s="98">
        <v>0.4247693635</v>
      </c>
      <c r="F39" s="94" t="str">
        <f t="shared" si="8"/>
        <v>N/A</v>
      </c>
      <c r="G39" s="98">
        <v>0.75942500680000002</v>
      </c>
      <c r="H39" s="94" t="str">
        <f t="shared" si="9"/>
        <v>N/A</v>
      </c>
      <c r="I39" s="95">
        <v>-22.5</v>
      </c>
      <c r="J39" s="95">
        <v>78.790000000000006</v>
      </c>
      <c r="K39" s="96" t="str">
        <f>IF(J39="Div by 0", "N/A", IF(J39="N/A","N/A", IF(J39&gt;30, "No", IF(J39&lt;-30, "No", "Yes"))))</f>
        <v>No</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409930</v>
      </c>
      <c r="D7" s="18" t="str">
        <f>IF($B7="N/A","N/A",IF(C7&gt;15,"No",IF(C7&lt;-15,"No","Yes")))</f>
        <v>N/A</v>
      </c>
      <c r="E7" s="17">
        <v>398154</v>
      </c>
      <c r="F7" s="18" t="str">
        <f>IF($B7="N/A","N/A",IF(E7&gt;15,"No",IF(E7&lt;-15,"No","Yes")))</f>
        <v>N/A</v>
      </c>
      <c r="G7" s="17">
        <v>337922</v>
      </c>
      <c r="H7" s="18" t="str">
        <f>IF($B7="N/A","N/A",IF(G7&gt;15,"No",IF(G7&lt;-15,"No","Yes")))</f>
        <v>N/A</v>
      </c>
      <c r="I7" s="19">
        <v>-2.87</v>
      </c>
      <c r="J7" s="19">
        <v>-15.1</v>
      </c>
      <c r="K7" s="86" t="str">
        <f t="shared" ref="K7:K24" si="0">IF(J7="Div by 0", "N/A", IF(J7="N/A","N/A", IF(J7&gt;30, "No", IF(J7&lt;-30, "No", "Yes"))))</f>
        <v>Yes</v>
      </c>
    </row>
    <row r="8" spans="1:11" x14ac:dyDescent="0.25">
      <c r="A8" s="102" t="s">
        <v>362</v>
      </c>
      <c r="B8" s="16" t="s">
        <v>213</v>
      </c>
      <c r="C8" s="20">
        <v>99.591149708000003</v>
      </c>
      <c r="D8" s="18" t="str">
        <f>IF($B8="N/A","N/A",IF(C8&gt;15,"No",IF(C8&lt;-15,"No","Yes")))</f>
        <v>N/A</v>
      </c>
      <c r="E8" s="20">
        <v>99.529830165999996</v>
      </c>
      <c r="F8" s="18" t="str">
        <f>IF($B8="N/A","N/A",IF(E8&gt;15,"No",IF(E8&lt;-15,"No","Yes")))</f>
        <v>N/A</v>
      </c>
      <c r="G8" s="20">
        <v>99.964488846999998</v>
      </c>
      <c r="H8" s="18" t="str">
        <f>IF($B8="N/A","N/A",IF(G8&gt;15,"No",IF(G8&lt;-15,"No","Yes")))</f>
        <v>N/A</v>
      </c>
      <c r="I8" s="19">
        <v>-6.2E-2</v>
      </c>
      <c r="J8" s="19">
        <v>0.43669999999999998</v>
      </c>
      <c r="K8" s="86" t="str">
        <f t="shared" si="0"/>
        <v>Yes</v>
      </c>
    </row>
    <row r="9" spans="1:11" x14ac:dyDescent="0.25">
      <c r="A9" s="102" t="s">
        <v>119</v>
      </c>
      <c r="B9" s="21" t="s">
        <v>213</v>
      </c>
      <c r="C9" s="4">
        <v>0.40885029150000002</v>
      </c>
      <c r="D9" s="5" t="str">
        <f>IF($B9="N/A","N/A",IF(C9&gt;15,"No",IF(C9&lt;-15,"No","Yes")))</f>
        <v>N/A</v>
      </c>
      <c r="E9" s="4">
        <v>0.47016983379999999</v>
      </c>
      <c r="F9" s="5" t="str">
        <f>IF($B9="N/A","N/A",IF(E9&gt;15,"No",IF(E9&lt;-15,"No","Yes")))</f>
        <v>N/A</v>
      </c>
      <c r="G9" s="4">
        <v>3.5511153500000003E-2</v>
      </c>
      <c r="H9" s="5" t="str">
        <f>IF($B9="N/A","N/A",IF(G9&gt;15,"No",IF(G9&lt;-15,"No","Yes")))</f>
        <v>N/A</v>
      </c>
      <c r="I9" s="6">
        <v>15</v>
      </c>
      <c r="J9" s="6">
        <v>-92.4</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100</v>
      </c>
      <c r="D12" s="5" t="str">
        <f t="shared" ref="D12:D13" si="1">IF(OR($B12="N/A",$C12="N/A"),"N/A",IF(C12&gt;100,"No",IF(C12&lt;95,"No","Yes")))</f>
        <v>N/A</v>
      </c>
      <c r="E12" s="4">
        <v>99.328149409999995</v>
      </c>
      <c r="F12" s="5" t="str">
        <f t="shared" ref="F12:F13" si="2">IF(OR($B12="N/A",$E12="N/A"),"N/A",IF(E12&gt;100,"No",IF(E12&lt;95,"No","Yes")))</f>
        <v>N/A</v>
      </c>
      <c r="G12" s="4">
        <v>21.047460656999998</v>
      </c>
      <c r="H12" s="5" t="str">
        <f t="shared" ref="H12:H13" si="3">IF($B12="N/A","N/A",IF(G12&gt;100,"No",IF(G12&lt;95,"No","Yes")))</f>
        <v>N/A</v>
      </c>
      <c r="I12" s="6">
        <v>-0.67200000000000004</v>
      </c>
      <c r="J12" s="6">
        <v>-78.8</v>
      </c>
      <c r="K12" s="85" t="str">
        <f t="shared" si="0"/>
        <v>No</v>
      </c>
    </row>
    <row r="13" spans="1:11" x14ac:dyDescent="0.25">
      <c r="A13" s="102" t="s">
        <v>835</v>
      </c>
      <c r="B13" s="21" t="s">
        <v>214</v>
      </c>
      <c r="C13" s="4">
        <v>92.229405020000002</v>
      </c>
      <c r="D13" s="5" t="str">
        <f t="shared" si="1"/>
        <v>No</v>
      </c>
      <c r="E13" s="4">
        <v>92.225872401000004</v>
      </c>
      <c r="F13" s="5" t="str">
        <f t="shared" si="2"/>
        <v>No</v>
      </c>
      <c r="G13" s="4">
        <v>87.545350701999993</v>
      </c>
      <c r="H13" s="5" t="str">
        <f t="shared" si="3"/>
        <v>No</v>
      </c>
      <c r="I13" s="6">
        <v>-4.0000000000000001E-3</v>
      </c>
      <c r="J13" s="6">
        <v>-5.08</v>
      </c>
      <c r="K13" s="85" t="str">
        <f t="shared" si="0"/>
        <v>Yes</v>
      </c>
    </row>
    <row r="14" spans="1:11" x14ac:dyDescent="0.25">
      <c r="A14" s="102" t="s">
        <v>13</v>
      </c>
      <c r="B14" s="21" t="s">
        <v>213</v>
      </c>
      <c r="C14" s="22">
        <v>408254</v>
      </c>
      <c r="D14" s="5" t="str">
        <f>IF($B14="N/A","N/A",IF(C14&gt;15,"No",IF(C14&lt;-15,"No","Yes")))</f>
        <v>N/A</v>
      </c>
      <c r="E14" s="22">
        <v>396282</v>
      </c>
      <c r="F14" s="5" t="str">
        <f>IF($B14="N/A","N/A",IF(E14&gt;15,"No",IF(E14&lt;-15,"No","Yes")))</f>
        <v>N/A</v>
      </c>
      <c r="G14" s="22">
        <v>337802</v>
      </c>
      <c r="H14" s="5" t="str">
        <f>IF($B14="N/A","N/A",IF(G14&gt;15,"No",IF(G14&lt;-15,"No","Yes")))</f>
        <v>N/A</v>
      </c>
      <c r="I14" s="6">
        <v>-2.93</v>
      </c>
      <c r="J14" s="6">
        <v>-14.8</v>
      </c>
      <c r="K14" s="85" t="str">
        <f t="shared" si="0"/>
        <v>Yes</v>
      </c>
    </row>
    <row r="15" spans="1:11" x14ac:dyDescent="0.25">
      <c r="A15" s="102" t="s">
        <v>439</v>
      </c>
      <c r="B15" s="21" t="s">
        <v>215</v>
      </c>
      <c r="C15" s="4">
        <v>5.1193619699999998E-2</v>
      </c>
      <c r="D15" s="5" t="str">
        <f>IF($B15="N/A","N/A",IF(C15&gt;20,"No",IF(C15&lt;5,"No","Yes")))</f>
        <v>No</v>
      </c>
      <c r="E15" s="4">
        <v>3.2804921700000003E-2</v>
      </c>
      <c r="F15" s="5" t="str">
        <f>IF($B15="N/A","N/A",IF(E15&gt;20,"No",IF(E15&lt;5,"No","Yes")))</f>
        <v>No</v>
      </c>
      <c r="G15" s="4">
        <v>0</v>
      </c>
      <c r="H15" s="5" t="str">
        <f>IF($B15="N/A","N/A",IF(G15&gt;20,"No",IF(G15&lt;5,"No","Yes")))</f>
        <v>No</v>
      </c>
      <c r="I15" s="6">
        <v>-35.9</v>
      </c>
      <c r="J15" s="6">
        <v>-100</v>
      </c>
      <c r="K15" s="85" t="str">
        <f t="shared" si="0"/>
        <v>No</v>
      </c>
    </row>
    <row r="16" spans="1:11" x14ac:dyDescent="0.25">
      <c r="A16" s="102" t="s">
        <v>440</v>
      </c>
      <c r="B16" s="16" t="s">
        <v>213</v>
      </c>
      <c r="C16" s="4">
        <v>99.948806379999994</v>
      </c>
      <c r="D16" s="5" t="str">
        <f>IF($B16="N/A","N/A",IF(C16&gt;15,"No",IF(C16&lt;-15,"No","Yes")))</f>
        <v>N/A</v>
      </c>
      <c r="E16" s="4">
        <v>99.967195078000003</v>
      </c>
      <c r="F16" s="5" t="str">
        <f>IF($B16="N/A","N/A",IF(E16&gt;15,"No",IF(E16&lt;-15,"No","Yes")))</f>
        <v>N/A</v>
      </c>
      <c r="G16" s="4">
        <v>100</v>
      </c>
      <c r="H16" s="5" t="str">
        <f>IF($B16="N/A","N/A",IF(G16&gt;15,"No",IF(G16&lt;-15,"No","Yes")))</f>
        <v>N/A</v>
      </c>
      <c r="I16" s="6">
        <v>1.84E-2</v>
      </c>
      <c r="J16" s="6">
        <v>3.2800000000000003E-2</v>
      </c>
      <c r="K16" s="85" t="str">
        <f t="shared" si="0"/>
        <v>Yes</v>
      </c>
    </row>
    <row r="17" spans="1:11" x14ac:dyDescent="0.25">
      <c r="A17" s="102" t="s">
        <v>441</v>
      </c>
      <c r="B17" s="21" t="s">
        <v>235</v>
      </c>
      <c r="C17" s="4">
        <v>5.6611815193000004</v>
      </c>
      <c r="D17" s="5" t="str">
        <f>IF($B17="N/A","N/A",IF(C17&gt;1,"Yes","No"))</f>
        <v>Yes</v>
      </c>
      <c r="E17" s="4">
        <v>3.0929994296999999</v>
      </c>
      <c r="F17" s="5" t="str">
        <f>IF($B17="N/A","N/A",IF(E17&gt;1,"Yes","No"))</f>
        <v>Yes</v>
      </c>
      <c r="G17" s="4">
        <v>4.4212290039999997</v>
      </c>
      <c r="H17" s="5" t="str">
        <f>IF($B17="N/A","N/A",IF(G17&gt;1,"Yes","No"))</f>
        <v>Yes</v>
      </c>
      <c r="I17" s="6">
        <v>-45.4</v>
      </c>
      <c r="J17" s="6">
        <v>42.94</v>
      </c>
      <c r="K17" s="85" t="str">
        <f t="shared" si="0"/>
        <v>No</v>
      </c>
    </row>
    <row r="18" spans="1:11" x14ac:dyDescent="0.25">
      <c r="A18" s="102" t="s">
        <v>857</v>
      </c>
      <c r="B18" s="21" t="s">
        <v>213</v>
      </c>
      <c r="C18" s="62">
        <v>2595.3547075000001</v>
      </c>
      <c r="D18" s="5" t="str">
        <f>IF($B18="N/A","N/A",IF(C18&gt;15,"No",IF(C18&lt;-15,"No","Yes")))</f>
        <v>N/A</v>
      </c>
      <c r="E18" s="62">
        <v>2639.8845557999998</v>
      </c>
      <c r="F18" s="5" t="str">
        <f>IF($B18="N/A","N/A",IF(E18&gt;15,"No",IF(E18&lt;-15,"No","Yes")))</f>
        <v>N/A</v>
      </c>
      <c r="G18" s="62">
        <v>2475.5188483000002</v>
      </c>
      <c r="H18" s="5" t="str">
        <f>IF($B18="N/A","N/A",IF(G18&gt;15,"No",IF(G18&lt;-15,"No","Yes")))</f>
        <v>N/A</v>
      </c>
      <c r="I18" s="6">
        <v>1.716</v>
      </c>
      <c r="J18" s="6">
        <v>-6.23</v>
      </c>
      <c r="K18" s="85" t="str">
        <f t="shared" si="0"/>
        <v>Yes</v>
      </c>
    </row>
    <row r="19" spans="1:11" x14ac:dyDescent="0.25">
      <c r="A19" s="84" t="s">
        <v>131</v>
      </c>
      <c r="B19" s="21" t="s">
        <v>213</v>
      </c>
      <c r="C19" s="22">
        <v>150</v>
      </c>
      <c r="D19" s="21" t="s">
        <v>213</v>
      </c>
      <c r="E19" s="22">
        <v>158</v>
      </c>
      <c r="F19" s="21" t="s">
        <v>213</v>
      </c>
      <c r="G19" s="22">
        <v>3902</v>
      </c>
      <c r="H19" s="5" t="str">
        <f>IF($B19="N/A","N/A",IF(G19&gt;15,"No",IF(G19&lt;-15,"No","Yes")))</f>
        <v>N/A</v>
      </c>
      <c r="I19" s="6">
        <v>5.3330000000000002</v>
      </c>
      <c r="J19" s="6">
        <v>2370</v>
      </c>
      <c r="K19" s="85" t="str">
        <f t="shared" si="0"/>
        <v>No</v>
      </c>
    </row>
    <row r="20" spans="1:11" x14ac:dyDescent="0.25">
      <c r="A20" s="84" t="s">
        <v>346</v>
      </c>
      <c r="B20" s="16" t="s">
        <v>213</v>
      </c>
      <c r="C20" s="4">
        <v>3.6591613199999998E-2</v>
      </c>
      <c r="D20" s="21" t="s">
        <v>213</v>
      </c>
      <c r="E20" s="4">
        <v>3.9683137700000003E-2</v>
      </c>
      <c r="F20" s="21" t="s">
        <v>213</v>
      </c>
      <c r="G20" s="4">
        <v>1.1547043400999999</v>
      </c>
      <c r="H20" s="5" t="str">
        <f>IF($B20="N/A","N/A",IF(G20&gt;15,"No",IF(G20&lt;-15,"No","Yes")))</f>
        <v>N/A</v>
      </c>
      <c r="I20" s="6">
        <v>8.4489999999999998</v>
      </c>
      <c r="J20" s="6">
        <v>2810</v>
      </c>
      <c r="K20" s="85" t="str">
        <f t="shared" si="0"/>
        <v>No</v>
      </c>
    </row>
    <row r="21" spans="1:11" ht="25" x14ac:dyDescent="0.25">
      <c r="A21" s="84" t="s">
        <v>836</v>
      </c>
      <c r="B21" s="21" t="s">
        <v>213</v>
      </c>
      <c r="C21" s="62">
        <v>4584.8066667000003</v>
      </c>
      <c r="D21" s="5" t="str">
        <f>IF($B21="N/A","N/A",IF(C21&gt;60,"No",IF(C21&lt;15,"No","Yes")))</f>
        <v>N/A</v>
      </c>
      <c r="E21" s="62">
        <v>2895.8797467999998</v>
      </c>
      <c r="F21" s="5" t="str">
        <f>IF($B21="N/A","N/A",IF(E21&gt;60,"No",IF(E21&lt;15,"No","Yes")))</f>
        <v>N/A</v>
      </c>
      <c r="G21" s="62">
        <v>2746.9044079999999</v>
      </c>
      <c r="H21" s="5" t="str">
        <f>IF($B21="N/A","N/A",IF(G21&gt;60,"No",IF(G21&lt;15,"No","Yes")))</f>
        <v>N/A</v>
      </c>
      <c r="I21" s="6">
        <v>-36.799999999999997</v>
      </c>
      <c r="J21" s="6">
        <v>-5.14</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408045</v>
      </c>
      <c r="D6" s="5" t="str">
        <f>IF($B6="N/A","N/A",IF(C6&gt;15,"No",IF(C6&lt;-15,"No","Yes")))</f>
        <v>N/A</v>
      </c>
      <c r="E6" s="22">
        <v>396152</v>
      </c>
      <c r="F6" s="5" t="str">
        <f>IF($B6="N/A","N/A",IF(E6&gt;15,"No",IF(E6&lt;-15,"No","Yes")))</f>
        <v>N/A</v>
      </c>
      <c r="G6" s="22">
        <v>337802</v>
      </c>
      <c r="H6" s="5" t="str">
        <f>IF($B6="N/A","N/A",IF(G6&gt;15,"No",IF(G6&lt;-15,"No","Yes")))</f>
        <v>N/A</v>
      </c>
      <c r="I6" s="6">
        <v>-2.91</v>
      </c>
      <c r="J6" s="6">
        <v>-14.7</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138.74865636000001</v>
      </c>
      <c r="D9" s="5" t="str">
        <f>IF($B9="N/A","N/A",IF(C9&gt;100,"No",IF(C9&lt;50,"No","Yes")))</f>
        <v>No</v>
      </c>
      <c r="E9" s="23">
        <v>142.35395886000001</v>
      </c>
      <c r="F9" s="5" t="str">
        <f>IF($B9="N/A","N/A",IF(E9&gt;100,"No",IF(E9&lt;50,"No","Yes")))</f>
        <v>No</v>
      </c>
      <c r="G9" s="23">
        <v>141.43781744</v>
      </c>
      <c r="H9" s="5" t="str">
        <f>IF($B9="N/A","N/A",IF(G9&gt;100,"No",IF(G9&lt;50,"No","Yes")))</f>
        <v>No</v>
      </c>
      <c r="I9" s="6">
        <v>2.5979999999999999</v>
      </c>
      <c r="J9" s="6">
        <v>-0.64400000000000002</v>
      </c>
      <c r="K9" s="85" t="str">
        <f t="shared" si="0"/>
        <v>Yes</v>
      </c>
    </row>
    <row r="10" spans="1:11" ht="25" x14ac:dyDescent="0.25">
      <c r="A10" s="104" t="s">
        <v>839</v>
      </c>
      <c r="B10" s="21" t="s">
        <v>213</v>
      </c>
      <c r="C10" s="23">
        <v>533.96369508999999</v>
      </c>
      <c r="D10" s="5" t="str">
        <f>IF($B10="N/A","N/A",IF(C10&gt;15,"No",IF(C10&lt;-15,"No","Yes")))</f>
        <v>N/A</v>
      </c>
      <c r="E10" s="23">
        <v>600.09618607000004</v>
      </c>
      <c r="F10" s="5" t="str">
        <f>IF($B10="N/A","N/A",IF(E10&gt;15,"No",IF(E10&lt;-15,"No","Yes")))</f>
        <v>N/A</v>
      </c>
      <c r="G10" s="23">
        <v>601.26763890999996</v>
      </c>
      <c r="H10" s="5" t="str">
        <f>IF($B10="N/A","N/A",IF(G10&gt;15,"No",IF(G10&lt;-15,"No","Yes")))</f>
        <v>N/A</v>
      </c>
      <c r="I10" s="6">
        <v>12.39</v>
      </c>
      <c r="J10" s="6">
        <v>0.19520000000000001</v>
      </c>
      <c r="K10" s="85" t="str">
        <f t="shared" si="0"/>
        <v>Yes</v>
      </c>
    </row>
    <row r="11" spans="1:11" ht="25" x14ac:dyDescent="0.25">
      <c r="A11" s="104" t="s">
        <v>840</v>
      </c>
      <c r="B11" s="21" t="s">
        <v>213</v>
      </c>
      <c r="C11" s="23">
        <v>509.44153650999999</v>
      </c>
      <c r="D11" s="5" t="str">
        <f>IF($B11="N/A","N/A",IF(C11&gt;15,"No",IF(C11&lt;-15,"No","Yes")))</f>
        <v>N/A</v>
      </c>
      <c r="E11" s="23">
        <v>540.96193845000005</v>
      </c>
      <c r="F11" s="5" t="str">
        <f>IF($B11="N/A","N/A",IF(E11&gt;15,"No",IF(E11&lt;-15,"No","Yes")))</f>
        <v>N/A</v>
      </c>
      <c r="G11" s="23">
        <v>646.00112223999997</v>
      </c>
      <c r="H11" s="5" t="str">
        <f>IF($B11="N/A","N/A",IF(G11&gt;15,"No",IF(G11&lt;-15,"No","Yes")))</f>
        <v>N/A</v>
      </c>
      <c r="I11" s="6">
        <v>6.1870000000000003</v>
      </c>
      <c r="J11" s="6">
        <v>19.420000000000002</v>
      </c>
      <c r="K11" s="85" t="str">
        <f t="shared" si="0"/>
        <v>Yes</v>
      </c>
    </row>
    <row r="12" spans="1:11" ht="25" x14ac:dyDescent="0.25">
      <c r="A12" s="104" t="s">
        <v>841</v>
      </c>
      <c r="B12" s="21" t="s">
        <v>213</v>
      </c>
      <c r="C12" s="23">
        <v>556.76174044000004</v>
      </c>
      <c r="D12" s="5" t="str">
        <f>IF($B12="N/A","N/A",IF(C12&gt;15,"No",IF(C12&lt;-15,"No","Yes")))</f>
        <v>N/A</v>
      </c>
      <c r="E12" s="23">
        <v>563.40155981999999</v>
      </c>
      <c r="F12" s="5" t="str">
        <f>IF($B12="N/A","N/A",IF(E12&gt;15,"No",IF(E12&lt;-15,"No","Yes")))</f>
        <v>N/A</v>
      </c>
      <c r="G12" s="23" t="s">
        <v>1747</v>
      </c>
      <c r="H12" s="5" t="str">
        <f>IF($B12="N/A","N/A",IF(G12&gt;15,"No",IF(G12&lt;-15,"No","Yes")))</f>
        <v>N/A</v>
      </c>
      <c r="I12" s="6">
        <v>1.1930000000000001</v>
      </c>
      <c r="J12" s="6" t="s">
        <v>1747</v>
      </c>
      <c r="K12" s="85" t="str">
        <f t="shared" si="0"/>
        <v>N/A</v>
      </c>
    </row>
    <row r="13" spans="1:11" x14ac:dyDescent="0.25">
      <c r="A13" s="104" t="s">
        <v>650</v>
      </c>
      <c r="B13" s="21" t="s">
        <v>237</v>
      </c>
      <c r="C13" s="4">
        <v>91.196314131999998</v>
      </c>
      <c r="D13" s="5" t="str">
        <f>IF($B13="N/A","N/A",IF(C13&gt;99,"No",IF(C13&lt;75,"No","Yes")))</f>
        <v>Yes</v>
      </c>
      <c r="E13" s="4">
        <v>87.174114986000006</v>
      </c>
      <c r="F13" s="5" t="str">
        <f>IF($B13="N/A","N/A",IF(E13&gt;99,"No",IF(E13&lt;75,"No","Yes")))</f>
        <v>Yes</v>
      </c>
      <c r="G13" s="4">
        <v>96.959757491000005</v>
      </c>
      <c r="H13" s="5" t="str">
        <f>IF($B13="N/A","N/A",IF(G13&gt;99,"No",IF(G13&lt;75,"No","Yes")))</f>
        <v>Yes</v>
      </c>
      <c r="I13" s="6">
        <v>-4.41</v>
      </c>
      <c r="J13" s="6">
        <v>11.23</v>
      </c>
      <c r="K13" s="85" t="str">
        <f t="shared" ref="K13:K24" si="1">IF(J13="Div by 0", "N/A", IF(J13="N/A","N/A", IF(J13&gt;30, "No", IF(J13&lt;-30, "No", "Yes"))))</f>
        <v>Yes</v>
      </c>
    </row>
    <row r="14" spans="1:11" x14ac:dyDescent="0.25">
      <c r="A14" s="104" t="s">
        <v>492</v>
      </c>
      <c r="B14" s="21" t="s">
        <v>213</v>
      </c>
      <c r="C14" s="5">
        <v>100</v>
      </c>
      <c r="D14" s="5" t="str">
        <f>IF($B14="N/A","N/A",IF(C14&gt;15,"No",IF(C14&lt;-15,"No","Yes")))</f>
        <v>N/A</v>
      </c>
      <c r="E14" s="5">
        <v>99.228301220000006</v>
      </c>
      <c r="F14" s="5" t="str">
        <f>IF($B14="N/A","N/A",IF(E14&gt;15,"No",IF(E14&lt;-15,"No","Yes")))</f>
        <v>N/A</v>
      </c>
      <c r="G14" s="5">
        <v>18.879376671999999</v>
      </c>
      <c r="H14" s="5" t="str">
        <f>IF($B14="N/A","N/A",IF(G14&gt;15,"No",IF(G14&lt;-15,"No","Yes")))</f>
        <v>N/A</v>
      </c>
      <c r="I14" s="6">
        <v>-0.77200000000000002</v>
      </c>
      <c r="J14" s="6">
        <v>-81</v>
      </c>
      <c r="K14" s="85" t="str">
        <f t="shared" si="1"/>
        <v>No</v>
      </c>
    </row>
    <row r="15" spans="1:11" x14ac:dyDescent="0.25">
      <c r="A15" s="104" t="s">
        <v>842</v>
      </c>
      <c r="B15" s="21" t="s">
        <v>213</v>
      </c>
      <c r="C15" s="22">
        <v>16.927023933000001</v>
      </c>
      <c r="D15" s="5" t="str">
        <f>IF($B15="N/A","N/A",IF(C15&gt;15,"No",IF(C15&lt;-15,"No","Yes")))</f>
        <v>N/A</v>
      </c>
      <c r="E15" s="6">
        <v>18.078321568</v>
      </c>
      <c r="F15" s="5" t="str">
        <f>IF($B15="N/A","N/A",IF(E15&gt;15,"No",IF(E15&lt;-15,"No","Yes")))</f>
        <v>N/A</v>
      </c>
      <c r="G15" s="6">
        <v>16.502603660999998</v>
      </c>
      <c r="H15" s="5" t="str">
        <f>IF($B15="N/A","N/A",IF(G15&gt;15,"No",IF(G15&lt;-15,"No","Yes")))</f>
        <v>N/A</v>
      </c>
      <c r="I15" s="6">
        <v>6.8019999999999996</v>
      </c>
      <c r="J15" s="6">
        <v>-8.7200000000000006</v>
      </c>
      <c r="K15" s="85" t="str">
        <f t="shared" si="1"/>
        <v>Yes</v>
      </c>
    </row>
    <row r="16" spans="1:11" x14ac:dyDescent="0.25">
      <c r="A16" s="105" t="s">
        <v>651</v>
      </c>
      <c r="B16" s="29" t="s">
        <v>238</v>
      </c>
      <c r="C16" s="5">
        <v>8.1591491134999998</v>
      </c>
      <c r="D16" s="5" t="str">
        <f>IF($B16="N/A","N/A",IF(C16&gt;20,"No",IF(C16&lt;=0,"No","Yes")))</f>
        <v>Yes</v>
      </c>
      <c r="E16" s="5">
        <v>12.201124821000001</v>
      </c>
      <c r="F16" s="5" t="str">
        <f>IF($B16="N/A","N/A",IF(E16&gt;20,"No",IF(E16&lt;=0,"No","Yes")))</f>
        <v>Yes</v>
      </c>
      <c r="G16" s="5">
        <v>2.7640452098999999</v>
      </c>
      <c r="H16" s="5" t="str">
        <f>IF($B16="N/A","N/A",IF(G16&gt;20,"No",IF(G16&lt;=0,"No","Yes")))</f>
        <v>Yes</v>
      </c>
      <c r="I16" s="6">
        <v>49.54</v>
      </c>
      <c r="J16" s="6">
        <v>-77.3</v>
      </c>
      <c r="K16" s="85" t="str">
        <f t="shared" si="1"/>
        <v>No</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14.766287208</v>
      </c>
      <c r="D18" s="5" t="str">
        <f>IF($B18="N/A","N/A",IF(C18&gt;15,"No",IF(C18&lt;-15,"No","Yes")))</f>
        <v>N/A</v>
      </c>
      <c r="E18" s="6">
        <v>9.1620978586999993</v>
      </c>
      <c r="F18" s="5" t="str">
        <f>IF($B18="N/A","N/A",IF(E18&gt;15,"No",IF(E18&lt;-15,"No","Yes")))</f>
        <v>N/A</v>
      </c>
      <c r="G18" s="6">
        <v>8.1590446609999994</v>
      </c>
      <c r="H18" s="5" t="str">
        <f>IF($B18="N/A","N/A",IF(G18&gt;15,"No",IF(G18&lt;-15,"No","Yes")))</f>
        <v>N/A</v>
      </c>
      <c r="I18" s="6">
        <v>-38</v>
      </c>
      <c r="J18" s="6">
        <v>-10.9</v>
      </c>
      <c r="K18" s="85" t="str">
        <f t="shared" si="1"/>
        <v>Yes</v>
      </c>
    </row>
    <row r="19" spans="1:11" x14ac:dyDescent="0.25">
      <c r="A19" s="104" t="s">
        <v>652</v>
      </c>
      <c r="B19" s="29" t="s">
        <v>239</v>
      </c>
      <c r="C19" s="5">
        <v>0.34089377399999998</v>
      </c>
      <c r="D19" s="5" t="str">
        <f>IF($B19="N/A","N/A",IF(C19&gt;10,"No",IF(C19&lt;=0,"No","Yes")))</f>
        <v>Yes</v>
      </c>
      <c r="E19" s="5">
        <v>0.360972556</v>
      </c>
      <c r="F19" s="5" t="str">
        <f>IF($B19="N/A","N/A",IF(E19&gt;10,"No",IF(E19&lt;=0,"No","Yes")))</f>
        <v>Yes</v>
      </c>
      <c r="G19" s="5">
        <v>0.1391347594</v>
      </c>
      <c r="H19" s="5" t="str">
        <f>IF($B19="N/A","N/A",IF(G19&gt;10,"No",IF(G19&lt;=0,"No","Yes")))</f>
        <v>Yes</v>
      </c>
      <c r="I19" s="6">
        <v>5.89</v>
      </c>
      <c r="J19" s="6">
        <v>-61.5</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27.249460819999999</v>
      </c>
      <c r="D21" s="5" t="str">
        <f>IF($B21="N/A","N/A",IF(C21&gt;15,"No",IF(C21&lt;-15,"No","Yes")))</f>
        <v>N/A</v>
      </c>
      <c r="E21" s="6">
        <v>26.493706293999999</v>
      </c>
      <c r="F21" s="5" t="str">
        <f>IF($B21="N/A","N/A",IF(E21&gt;15,"No",IF(E21&lt;-15,"No","Yes")))</f>
        <v>N/A</v>
      </c>
      <c r="G21" s="6">
        <v>26.542553191</v>
      </c>
      <c r="H21" s="5" t="str">
        <f>IF($B21="N/A","N/A",IF(G21&gt;15,"No",IF(G21&lt;-15,"No","Yes")))</f>
        <v>N/A</v>
      </c>
      <c r="I21" s="6">
        <v>-2.77</v>
      </c>
      <c r="J21" s="6">
        <v>0.18440000000000001</v>
      </c>
      <c r="K21" s="85" t="str">
        <f t="shared" si="1"/>
        <v>Yes</v>
      </c>
    </row>
    <row r="22" spans="1:11" x14ac:dyDescent="0.25">
      <c r="A22" s="104" t="s">
        <v>1682</v>
      </c>
      <c r="B22" s="29" t="s">
        <v>224</v>
      </c>
      <c r="C22" s="5">
        <v>0.3036429806</v>
      </c>
      <c r="D22" s="5" t="str">
        <f>IF($B22="N/A","N/A",IF(C22&gt;5,"No",IF(C22&lt;=0,"No","Yes")))</f>
        <v>Yes</v>
      </c>
      <c r="E22" s="5">
        <v>0.26353520870000002</v>
      </c>
      <c r="F22" s="5" t="str">
        <f>IF($B22="N/A","N/A",IF(E22&gt;5,"No",IF(E22&lt;=0,"No","Yes")))</f>
        <v>Yes</v>
      </c>
      <c r="G22" s="5">
        <v>0</v>
      </c>
      <c r="H22" s="5" t="str">
        <f>IF($B22="N/A","N/A",IF(G22&gt;5,"No",IF(G22&lt;=0,"No","Yes")))</f>
        <v>No</v>
      </c>
      <c r="I22" s="6">
        <v>-13.2</v>
      </c>
      <c r="J22" s="6">
        <v>-100</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t="s">
        <v>1747</v>
      </c>
      <c r="H23" s="5" t="str">
        <f>IF($B23="N/A","N/A",IF(G23&gt;15,"No",IF(G23&lt;-15,"No","Yes")))</f>
        <v>N/A</v>
      </c>
      <c r="I23" s="6">
        <v>0</v>
      </c>
      <c r="J23" s="6" t="s">
        <v>1747</v>
      </c>
      <c r="K23" s="85" t="str">
        <f t="shared" si="1"/>
        <v>N/A</v>
      </c>
    </row>
    <row r="24" spans="1:11" x14ac:dyDescent="0.25">
      <c r="A24" s="104" t="s">
        <v>845</v>
      </c>
      <c r="B24" s="21" t="s">
        <v>213</v>
      </c>
      <c r="C24" s="6">
        <v>5.3793381759000001</v>
      </c>
      <c r="D24" s="5" t="str">
        <f>IF($B24="N/A","N/A",IF(C24&gt;15,"No",IF(C24&lt;-15,"No","Yes")))</f>
        <v>N/A</v>
      </c>
      <c r="E24" s="6">
        <v>5.0354406129999996</v>
      </c>
      <c r="F24" s="5" t="str">
        <f>IF($B24="N/A","N/A",IF(E24&gt;15,"No",IF(E24&lt;-15,"No","Yes")))</f>
        <v>N/A</v>
      </c>
      <c r="G24" s="6" t="s">
        <v>1747</v>
      </c>
      <c r="H24" s="5" t="str">
        <f>IF($B24="N/A","N/A",IF(G24&gt;15,"No",IF(G24&lt;-15,"No","Yes")))</f>
        <v>N/A</v>
      </c>
      <c r="I24" s="6">
        <v>-6.39</v>
      </c>
      <c r="J24" s="6" t="s">
        <v>1747</v>
      </c>
      <c r="K24" s="85" t="str">
        <f t="shared" si="1"/>
        <v>N/A</v>
      </c>
    </row>
    <row r="25" spans="1:11" x14ac:dyDescent="0.25">
      <c r="A25" s="104" t="s">
        <v>15</v>
      </c>
      <c r="B25" s="21" t="s">
        <v>240</v>
      </c>
      <c r="C25" s="5">
        <v>0.25487384969999999</v>
      </c>
      <c r="D25" s="5" t="str">
        <f>IF($B25="N/A","N/A",IF(C25&gt;20,"No",IF(C25&lt;1,"No","Yes")))</f>
        <v>No</v>
      </c>
      <c r="E25" s="5">
        <v>0.27767119689999997</v>
      </c>
      <c r="F25" s="5" t="str">
        <f>IF($B25="N/A","N/A",IF(E25&gt;20,"No",IF(E25&lt;1,"No","Yes")))</f>
        <v>No</v>
      </c>
      <c r="G25" s="5">
        <v>2.24983866E-2</v>
      </c>
      <c r="H25" s="5" t="str">
        <f>IF($B25="N/A","N/A",IF(G25&gt;20,"No",IF(G25&lt;1,"No","Yes")))</f>
        <v>No</v>
      </c>
      <c r="I25" s="6">
        <v>8.9450000000000003</v>
      </c>
      <c r="J25" s="6">
        <v>-91.9</v>
      </c>
      <c r="K25" s="85" t="str">
        <f t="shared" ref="K25:K34" si="2">IF(J25="Div by 0", "N/A", IF(J25="N/A","N/A", IF(J25&gt;30, "No", IF(J25&lt;-30, "No", "Yes"))))</f>
        <v>No</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99.995833793000003</v>
      </c>
      <c r="D27" s="5" t="str">
        <f>IF($B27="N/A","N/A",IF(C27&gt;100,"No",IF(C27&lt;95,"No","Yes")))</f>
        <v>Yes</v>
      </c>
      <c r="E27" s="5">
        <v>99.996970860000005</v>
      </c>
      <c r="F27" s="5" t="str">
        <f>IF($B27="N/A","N/A",IF(E27&gt;100,"No",IF(E27&lt;95,"No","Yes")))</f>
        <v>Yes</v>
      </c>
      <c r="G27" s="5">
        <v>99.998815874000002</v>
      </c>
      <c r="H27" s="5" t="str">
        <f>IF($B27="N/A","N/A",IF(G27&gt;100,"No",IF(G27&lt;95,"No","Yes")))</f>
        <v>Yes</v>
      </c>
      <c r="I27" s="6">
        <v>1.1000000000000001E-3</v>
      </c>
      <c r="J27" s="6">
        <v>1.8E-3</v>
      </c>
      <c r="K27" s="85" t="str">
        <f t="shared" si="2"/>
        <v>Yes</v>
      </c>
    </row>
    <row r="28" spans="1:11" x14ac:dyDescent="0.25">
      <c r="A28" s="104" t="s">
        <v>846</v>
      </c>
      <c r="B28" s="21" t="s">
        <v>226</v>
      </c>
      <c r="C28" s="5">
        <v>10.236797474999999</v>
      </c>
      <c r="D28" s="5" t="str">
        <f>IF($B28="N/A","N/A",IF(C28&gt;30,"No",IF(C28&lt;5,"No","Yes")))</f>
        <v>Yes</v>
      </c>
      <c r="E28" s="5">
        <v>9.6072095724000004</v>
      </c>
      <c r="F28" s="5" t="str">
        <f>IF($B28="N/A","N/A",IF(E28&gt;30,"No",IF(E28&lt;5,"No","Yes")))</f>
        <v>Yes</v>
      </c>
      <c r="G28" s="5">
        <v>9.8564822763999995</v>
      </c>
      <c r="H28" s="5" t="str">
        <f>IF($B28="N/A","N/A",IF(G28&gt;30,"No",IF(G28&lt;5,"No","Yes")))</f>
        <v>Yes</v>
      </c>
      <c r="I28" s="6">
        <v>-6.15</v>
      </c>
      <c r="J28" s="6">
        <v>2.5950000000000002</v>
      </c>
      <c r="K28" s="85" t="str">
        <f t="shared" si="2"/>
        <v>Yes</v>
      </c>
    </row>
    <row r="29" spans="1:11" x14ac:dyDescent="0.25">
      <c r="A29" s="104" t="s">
        <v>847</v>
      </c>
      <c r="B29" s="21" t="s">
        <v>227</v>
      </c>
      <c r="C29" s="5">
        <v>49.326271726000002</v>
      </c>
      <c r="D29" s="5" t="str">
        <f>IF($B29="N/A","N/A",IF(C29&gt;75,"No",IF(C29&lt;15,"No","Yes")))</f>
        <v>Yes</v>
      </c>
      <c r="E29" s="5">
        <v>47.574342403999999</v>
      </c>
      <c r="F29" s="5" t="str">
        <f>IF($B29="N/A","N/A",IF(E29&gt;75,"No",IF(E29&lt;15,"No","Yes")))</f>
        <v>Yes</v>
      </c>
      <c r="G29" s="5">
        <v>43.358160794</v>
      </c>
      <c r="H29" s="5" t="str">
        <f>IF($B29="N/A","N/A",IF(G29&gt;75,"No",IF(G29&lt;15,"No","Yes")))</f>
        <v>Yes</v>
      </c>
      <c r="I29" s="6">
        <v>-3.55</v>
      </c>
      <c r="J29" s="6">
        <v>-8.86</v>
      </c>
      <c r="K29" s="85" t="str">
        <f t="shared" si="2"/>
        <v>Yes</v>
      </c>
    </row>
    <row r="30" spans="1:11" x14ac:dyDescent="0.25">
      <c r="A30" s="104" t="s">
        <v>848</v>
      </c>
      <c r="B30" s="21" t="s">
        <v>228</v>
      </c>
      <c r="C30" s="5">
        <v>40.436930799000002</v>
      </c>
      <c r="D30" s="5" t="str">
        <f>IF($B30="N/A","N/A",IF(C30&gt;70,"No",IF(C30&lt;25,"No","Yes")))</f>
        <v>Yes</v>
      </c>
      <c r="E30" s="5">
        <v>42.805068915</v>
      </c>
      <c r="F30" s="5" t="str">
        <f>IF($B30="N/A","N/A",IF(E30&gt;70,"No",IF(E30&lt;25,"No","Yes")))</f>
        <v>Yes</v>
      </c>
      <c r="G30" s="5">
        <v>46.644740347999999</v>
      </c>
      <c r="H30" s="5" t="str">
        <f>IF($B30="N/A","N/A",IF(G30&gt;70,"No",IF(G30&lt;25,"No","Yes")))</f>
        <v>Yes</v>
      </c>
      <c r="I30" s="6">
        <v>5.8559999999999999</v>
      </c>
      <c r="J30" s="6">
        <v>8.9700000000000006</v>
      </c>
      <c r="K30" s="85" t="str">
        <f t="shared" si="2"/>
        <v>Yes</v>
      </c>
    </row>
    <row r="31" spans="1:11" x14ac:dyDescent="0.25">
      <c r="A31" s="104" t="s">
        <v>160</v>
      </c>
      <c r="B31" s="21"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85" t="str">
        <f t="shared" si="2"/>
        <v>Yes</v>
      </c>
    </row>
    <row r="32" spans="1:11" x14ac:dyDescent="0.25">
      <c r="A32" s="83" t="s">
        <v>372</v>
      </c>
      <c r="B32" s="21" t="s">
        <v>241</v>
      </c>
      <c r="C32" s="5">
        <v>0.64870296169999997</v>
      </c>
      <c r="D32" s="5" t="str">
        <f>IF($B32="N/A","N/A",IF(C32&gt;5,"No",IF(C32&lt;1,"No","Yes")))</f>
        <v>No</v>
      </c>
      <c r="E32" s="5">
        <v>0.73229467479999999</v>
      </c>
      <c r="F32" s="5" t="str">
        <f>IF($B32="N/A","N/A",IF(E32&gt;5,"No",IF(E32&lt;1,"No","Yes")))</f>
        <v>No</v>
      </c>
      <c r="G32" s="5">
        <v>0.6746555675</v>
      </c>
      <c r="H32" s="5" t="str">
        <f>IF($B32="N/A","N/A",IF(G32&gt;5,"No",IF(G32&lt;1,"No","Yes")))</f>
        <v>No</v>
      </c>
      <c r="I32" s="6">
        <v>12.89</v>
      </c>
      <c r="J32" s="6">
        <v>-7.87</v>
      </c>
      <c r="K32" s="85" t="str">
        <f t="shared" si="2"/>
        <v>Yes</v>
      </c>
    </row>
    <row r="33" spans="1:11" x14ac:dyDescent="0.25">
      <c r="A33" s="83" t="s">
        <v>374</v>
      </c>
      <c r="B33" s="21" t="s">
        <v>242</v>
      </c>
      <c r="C33" s="5">
        <v>96.257520616999997</v>
      </c>
      <c r="D33" s="5" t="str">
        <f>IF($B33="N/A","N/A",IF(C33&gt;98,"No",IF(C33&lt;8,"No","Yes")))</f>
        <v>Yes</v>
      </c>
      <c r="E33" s="5">
        <v>96.233011571000006</v>
      </c>
      <c r="F33" s="5" t="str">
        <f>IF($B33="N/A","N/A",IF(E33&gt;98,"No",IF(E33&lt;8,"No","Yes")))</f>
        <v>Yes</v>
      </c>
      <c r="G33" s="5">
        <v>96.161064765999996</v>
      </c>
      <c r="H33" s="5" t="str">
        <f>IF($B33="N/A","N/A",IF(G33&gt;98,"No",IF(G33&lt;8,"No","Yes")))</f>
        <v>Yes</v>
      </c>
      <c r="I33" s="6">
        <v>-2.5000000000000001E-2</v>
      </c>
      <c r="J33" s="6">
        <v>-7.4999999999999997E-2</v>
      </c>
      <c r="K33" s="85" t="str">
        <f t="shared" si="2"/>
        <v>Yes</v>
      </c>
    </row>
    <row r="34" spans="1:11" x14ac:dyDescent="0.25">
      <c r="A34" s="100" t="s">
        <v>375</v>
      </c>
      <c r="B34" s="106" t="s">
        <v>224</v>
      </c>
      <c r="C34" s="94">
        <v>0.39897560319999997</v>
      </c>
      <c r="D34" s="94" t="str">
        <f>IF($B34="N/A","N/A",IF(C34&gt;5,"No",IF(C34&lt;=0,"No","Yes")))</f>
        <v>Yes</v>
      </c>
      <c r="E34" s="94">
        <v>0.39126395930000002</v>
      </c>
      <c r="F34" s="94" t="str">
        <f>IF($B34="N/A","N/A",IF(E34&gt;5,"No",IF(E34&lt;=0,"No","Yes")))</f>
        <v>Yes</v>
      </c>
      <c r="G34" s="94">
        <v>0.45736851769999998</v>
      </c>
      <c r="H34" s="94" t="str">
        <f>IF($B34="N/A","N/A",IF(G34&gt;5,"No",IF(G34&lt;=0,"No","Yes")))</f>
        <v>Yes</v>
      </c>
      <c r="I34" s="95">
        <v>-1.93</v>
      </c>
      <c r="J34" s="95">
        <v>16.899999999999999</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209</v>
      </c>
      <c r="D6" s="5" t="str">
        <f>IF($B6="N/A","N/A",IF(C6&gt;15,"No",IF(C6&lt;-15,"No","Yes")))</f>
        <v>N/A</v>
      </c>
      <c r="E6" s="22">
        <v>130</v>
      </c>
      <c r="F6" s="5" t="str">
        <f>IF($B6="N/A","N/A",IF(E6&gt;15,"No",IF(E6&lt;-15,"No","Yes")))</f>
        <v>N/A</v>
      </c>
      <c r="G6" s="22">
        <v>0</v>
      </c>
      <c r="H6" s="5" t="str">
        <f>IF($B6="N/A","N/A",IF(G6&gt;15,"No",IF(G6&lt;-15,"No","Yes")))</f>
        <v>N/A</v>
      </c>
      <c r="I6" s="6">
        <v>-37.799999999999997</v>
      </c>
      <c r="J6" s="6">
        <v>-100</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t="s">
        <v>1747</v>
      </c>
      <c r="H7" s="5" t="str">
        <f>IF($B7="N/A","N/A",IF(G7&gt;15,"No",IF(G7&lt;-15,"No","Yes")))</f>
        <v>N/A</v>
      </c>
      <c r="I7" s="6">
        <v>0</v>
      </c>
      <c r="J7" s="6" t="s">
        <v>1747</v>
      </c>
      <c r="K7" s="85" t="str">
        <f t="shared" si="0"/>
        <v>N/A</v>
      </c>
    </row>
    <row r="8" spans="1:11" x14ac:dyDescent="0.25">
      <c r="A8" s="104" t="s">
        <v>29</v>
      </c>
      <c r="B8" s="21" t="s">
        <v>217</v>
      </c>
      <c r="C8" s="4">
        <v>0</v>
      </c>
      <c r="D8" s="5" t="str">
        <f>IF($B8="N/A","N/A",IF(C8=0,"Yes","No"))</f>
        <v>Yes</v>
      </c>
      <c r="E8" s="4">
        <v>0</v>
      </c>
      <c r="F8" s="5" t="str">
        <f>IF($B8="N/A","N/A",IF(E8=0,"Yes","No"))</f>
        <v>Yes</v>
      </c>
      <c r="G8" s="4" t="s">
        <v>1747</v>
      </c>
      <c r="H8" s="5" t="str">
        <f>IF($B8="N/A","N/A",IF(G8=0,"Yes","No"))</f>
        <v>No</v>
      </c>
      <c r="I8" s="6" t="s">
        <v>1747</v>
      </c>
      <c r="J8" s="6" t="s">
        <v>1747</v>
      </c>
      <c r="K8" s="85" t="str">
        <f t="shared" si="0"/>
        <v>N/A</v>
      </c>
    </row>
    <row r="9" spans="1:11" x14ac:dyDescent="0.25">
      <c r="A9" s="104" t="s">
        <v>849</v>
      </c>
      <c r="B9" s="21" t="s">
        <v>213</v>
      </c>
      <c r="C9" s="23">
        <v>359.02870812999998</v>
      </c>
      <c r="D9" s="5" t="str">
        <f>IF($B9="N/A","N/A",IF(C9&gt;15,"No",IF(C9&lt;-15,"No","Yes")))</f>
        <v>N/A</v>
      </c>
      <c r="E9" s="23">
        <v>347.96923077000002</v>
      </c>
      <c r="F9" s="5" t="str">
        <f>IF($B9="N/A","N/A",IF(E9&gt;15,"No",IF(E9&lt;-15,"No","Yes")))</f>
        <v>N/A</v>
      </c>
      <c r="G9" s="23" t="s">
        <v>1747</v>
      </c>
      <c r="H9" s="5" t="str">
        <f>IF($B9="N/A","N/A",IF(G9&gt;15,"No",IF(G9&lt;-15,"No","Yes")))</f>
        <v>N/A</v>
      </c>
      <c r="I9" s="6">
        <v>-3.08</v>
      </c>
      <c r="J9" s="6" t="s">
        <v>1747</v>
      </c>
      <c r="K9" s="85" t="str">
        <f t="shared" si="0"/>
        <v>N/A</v>
      </c>
    </row>
    <row r="10" spans="1:11" x14ac:dyDescent="0.25">
      <c r="A10" s="104" t="s">
        <v>650</v>
      </c>
      <c r="B10" s="21" t="s">
        <v>237</v>
      </c>
      <c r="C10" s="4">
        <v>0</v>
      </c>
      <c r="D10" s="5" t="str">
        <f>IF($B10="N/A","N/A",IF(C10&gt;99,"No",IF(C10&lt;75,"No","Yes")))</f>
        <v>No</v>
      </c>
      <c r="E10" s="4">
        <v>0</v>
      </c>
      <c r="F10" s="5" t="str">
        <f>IF($B10="N/A","N/A",IF(E10&gt;99,"No",IF(E10&lt;75,"No","Yes")))</f>
        <v>No</v>
      </c>
      <c r="G10" s="4" t="s">
        <v>1747</v>
      </c>
      <c r="H10" s="5" t="str">
        <f>IF($B10="N/A","N/A",IF(G10&gt;99,"No",IF(G10&lt;75,"No","Yes")))</f>
        <v>No</v>
      </c>
      <c r="I10" s="6" t="s">
        <v>1747</v>
      </c>
      <c r="J10" s="6" t="s">
        <v>1747</v>
      </c>
      <c r="K10" s="85" t="str">
        <f t="shared" si="0"/>
        <v>N/A</v>
      </c>
    </row>
    <row r="11" spans="1:11" x14ac:dyDescent="0.25">
      <c r="A11" s="105" t="s">
        <v>651</v>
      </c>
      <c r="B11" s="29" t="s">
        <v>238</v>
      </c>
      <c r="C11" s="5">
        <v>0</v>
      </c>
      <c r="D11" s="5" t="str">
        <f>IF($B11="N/A","N/A",IF(C11&gt;20,"No",IF(C11&lt;=0,"No","Yes")))</f>
        <v>No</v>
      </c>
      <c r="E11" s="5">
        <v>0</v>
      </c>
      <c r="F11" s="5" t="str">
        <f>IF($B11="N/A","N/A",IF(E11&gt;20,"No",IF(E11&lt;=0,"No","Yes")))</f>
        <v>No</v>
      </c>
      <c r="G11" s="5" t="s">
        <v>1747</v>
      </c>
      <c r="H11" s="5" t="str">
        <f>IF($B11="N/A","N/A",IF(G11&gt;20,"No",IF(G11&lt;=0,"No","Yes")))</f>
        <v>No</v>
      </c>
      <c r="I11" s="6" t="s">
        <v>1747</v>
      </c>
      <c r="J11" s="6" t="s">
        <v>1747</v>
      </c>
      <c r="K11" s="85" t="str">
        <f t="shared" si="0"/>
        <v>N/A</v>
      </c>
    </row>
    <row r="12" spans="1:11" x14ac:dyDescent="0.25">
      <c r="A12" s="104" t="s">
        <v>652</v>
      </c>
      <c r="B12" s="29" t="s">
        <v>239</v>
      </c>
      <c r="C12" s="5">
        <v>99.521531100000004</v>
      </c>
      <c r="D12" s="5" t="str">
        <f>IF($B12="N/A","N/A",IF(C12&gt;10,"No",IF(C12&lt;=0,"No","Yes")))</f>
        <v>No</v>
      </c>
      <c r="E12" s="5">
        <v>99.230769230999996</v>
      </c>
      <c r="F12" s="5" t="str">
        <f>IF($B12="N/A","N/A",IF(E12&gt;10,"No",IF(E12&lt;=0,"No","Yes")))</f>
        <v>No</v>
      </c>
      <c r="G12" s="5" t="s">
        <v>1747</v>
      </c>
      <c r="H12" s="5" t="str">
        <f>IF($B12="N/A","N/A",IF(G12&gt;10,"No",IF(G12&lt;=0,"No","Yes")))</f>
        <v>No</v>
      </c>
      <c r="I12" s="6">
        <v>-0.29199999999999998</v>
      </c>
      <c r="J12" s="6" t="s">
        <v>1747</v>
      </c>
      <c r="K12" s="85" t="str">
        <f t="shared" si="0"/>
        <v>N/A</v>
      </c>
    </row>
    <row r="13" spans="1:11" x14ac:dyDescent="0.25">
      <c r="A13" s="104" t="s">
        <v>653</v>
      </c>
      <c r="B13" s="29" t="s">
        <v>224</v>
      </c>
      <c r="C13" s="5">
        <v>0.47846889949999999</v>
      </c>
      <c r="D13" s="5" t="str">
        <f>IF($B13="N/A","N/A",IF(C13&gt;5,"No",IF(C13&lt;=0,"No","Yes")))</f>
        <v>Yes</v>
      </c>
      <c r="E13" s="5">
        <v>0.7692307692</v>
      </c>
      <c r="F13" s="5" t="str">
        <f>IF($B13="N/A","N/A",IF(E13&gt;5,"No",IF(E13&lt;=0,"No","Yes")))</f>
        <v>Yes</v>
      </c>
      <c r="G13" s="5" t="s">
        <v>1747</v>
      </c>
      <c r="H13" s="5" t="str">
        <f>IF($B13="N/A","N/A",IF(G13&gt;5,"No",IF(G13&lt;=0,"No","Yes")))</f>
        <v>No</v>
      </c>
      <c r="I13" s="6">
        <v>60.77</v>
      </c>
      <c r="J13" s="6" t="s">
        <v>1747</v>
      </c>
      <c r="K13" s="85" t="str">
        <f t="shared" si="0"/>
        <v>N/A</v>
      </c>
    </row>
    <row r="14" spans="1:11" x14ac:dyDescent="0.25">
      <c r="A14" s="104" t="s">
        <v>159</v>
      </c>
      <c r="B14" s="21" t="s">
        <v>214</v>
      </c>
      <c r="C14" s="5">
        <v>25.837320574</v>
      </c>
      <c r="D14" s="5" t="str">
        <f>IF($B14="N/A","N/A",IF(C14&gt;100,"No",IF(C14&lt;95,"No","Yes")))</f>
        <v>No</v>
      </c>
      <c r="E14" s="5">
        <v>18.461538462</v>
      </c>
      <c r="F14" s="5" t="str">
        <f>IF($B14="N/A","N/A",IF(E14&gt;100,"No",IF(E14&lt;95,"No","Yes")))</f>
        <v>No</v>
      </c>
      <c r="G14" s="5" t="s">
        <v>1747</v>
      </c>
      <c r="H14" s="5" t="str">
        <f>IF($B14="N/A","N/A",IF(G14&gt;100,"No",IF(G14&lt;95,"No","Yes")))</f>
        <v>No</v>
      </c>
      <c r="I14" s="6">
        <v>-28.5</v>
      </c>
      <c r="J14" s="6" t="s">
        <v>1747</v>
      </c>
      <c r="K14" s="85" t="str">
        <f t="shared" si="0"/>
        <v>N/A</v>
      </c>
    </row>
    <row r="15" spans="1:11" x14ac:dyDescent="0.25">
      <c r="A15" s="104" t="s">
        <v>32</v>
      </c>
      <c r="B15" s="21" t="s">
        <v>214</v>
      </c>
      <c r="C15" s="5">
        <v>100</v>
      </c>
      <c r="D15" s="5" t="str">
        <f>IF($B15="N/A","N/A",IF(C15&gt;100,"No",IF(C15&lt;95,"No","Yes")))</f>
        <v>Yes</v>
      </c>
      <c r="E15" s="5">
        <v>100</v>
      </c>
      <c r="F15" s="5" t="str">
        <f>IF($B15="N/A","N/A",IF(E15&gt;100,"No",IF(E15&lt;95,"No","Yes")))</f>
        <v>Yes</v>
      </c>
      <c r="G15" s="5" t="s">
        <v>1747</v>
      </c>
      <c r="H15" s="5" t="str">
        <f>IF($B15="N/A","N/A",IF(G15&gt;100,"No",IF(G15&lt;95,"No","Yes")))</f>
        <v>No</v>
      </c>
      <c r="I15" s="6">
        <v>0</v>
      </c>
      <c r="J15" s="6" t="s">
        <v>1747</v>
      </c>
      <c r="K15" s="85" t="str">
        <f t="shared" si="0"/>
        <v>N/A</v>
      </c>
    </row>
    <row r="16" spans="1:11" x14ac:dyDescent="0.25">
      <c r="A16" s="104" t="s">
        <v>846</v>
      </c>
      <c r="B16" s="21" t="s">
        <v>226</v>
      </c>
      <c r="C16" s="5">
        <v>0</v>
      </c>
      <c r="D16" s="5" t="str">
        <f>IF($B16="N/A","N/A",IF(C16&gt;30,"No",IF(C16&lt;5,"No","Yes")))</f>
        <v>No</v>
      </c>
      <c r="E16" s="5">
        <v>0.7692307692</v>
      </c>
      <c r="F16" s="5" t="str">
        <f>IF($B16="N/A","N/A",IF(E16&gt;30,"No",IF(E16&lt;5,"No","Yes")))</f>
        <v>No</v>
      </c>
      <c r="G16" s="5" t="s">
        <v>1747</v>
      </c>
      <c r="H16" s="5" t="str">
        <f>IF($B16="N/A","N/A",IF(G16&gt;30,"No",IF(G16&lt;5,"No","Yes")))</f>
        <v>No</v>
      </c>
      <c r="I16" s="6" t="s">
        <v>1747</v>
      </c>
      <c r="J16" s="6" t="s">
        <v>1747</v>
      </c>
      <c r="K16" s="85" t="str">
        <f t="shared" si="0"/>
        <v>N/A</v>
      </c>
    </row>
    <row r="17" spans="1:11" x14ac:dyDescent="0.25">
      <c r="A17" s="104" t="s">
        <v>847</v>
      </c>
      <c r="B17" s="21" t="s">
        <v>227</v>
      </c>
      <c r="C17" s="5">
        <v>27.751196172</v>
      </c>
      <c r="D17" s="5" t="str">
        <f>IF($B17="N/A","N/A",IF(C17&gt;75,"No",IF(C17&lt;15,"No","Yes")))</f>
        <v>Yes</v>
      </c>
      <c r="E17" s="5">
        <v>19.230769231</v>
      </c>
      <c r="F17" s="5" t="str">
        <f>IF($B17="N/A","N/A",IF(E17&gt;75,"No",IF(E17&lt;15,"No","Yes")))</f>
        <v>Yes</v>
      </c>
      <c r="G17" s="5" t="s">
        <v>1747</v>
      </c>
      <c r="H17" s="5" t="str">
        <f>IF($B17="N/A","N/A",IF(G17&gt;75,"No",IF(G17&lt;15,"No","Yes")))</f>
        <v>No</v>
      </c>
      <c r="I17" s="6">
        <v>-30.7</v>
      </c>
      <c r="J17" s="6" t="s">
        <v>1747</v>
      </c>
      <c r="K17" s="85" t="str">
        <f t="shared" si="0"/>
        <v>N/A</v>
      </c>
    </row>
    <row r="18" spans="1:11" x14ac:dyDescent="0.25">
      <c r="A18" s="104" t="s">
        <v>848</v>
      </c>
      <c r="B18" s="21" t="s">
        <v>228</v>
      </c>
      <c r="C18" s="5">
        <v>72.248803828000007</v>
      </c>
      <c r="D18" s="5" t="str">
        <f>IF($B18="N/A","N/A",IF(C18&gt;70,"No",IF(C18&lt;25,"No","Yes")))</f>
        <v>No</v>
      </c>
      <c r="E18" s="5">
        <v>80</v>
      </c>
      <c r="F18" s="5" t="str">
        <f>IF($B18="N/A","N/A",IF(E18&gt;70,"No",IF(E18&lt;25,"No","Yes")))</f>
        <v>No</v>
      </c>
      <c r="G18" s="5" t="s">
        <v>1747</v>
      </c>
      <c r="H18" s="5" t="str">
        <f>IF($B18="N/A","N/A",IF(G18&gt;70,"No",IF(G18&lt;25,"No","Yes")))</f>
        <v>No</v>
      </c>
      <c r="I18" s="6">
        <v>10.73</v>
      </c>
      <c r="J18" s="6" t="s">
        <v>1747</v>
      </c>
      <c r="K18" s="85" t="str">
        <f t="shared" si="0"/>
        <v>N/A</v>
      </c>
    </row>
    <row r="19" spans="1:11" x14ac:dyDescent="0.25">
      <c r="A19" s="104" t="s">
        <v>160</v>
      </c>
      <c r="B19" s="21" t="s">
        <v>214</v>
      </c>
      <c r="C19" s="5">
        <v>100</v>
      </c>
      <c r="D19" s="5" t="str">
        <f>IF($B19="N/A","N/A",IF(C19&gt;100,"No",IF(C19&lt;95,"No","Yes")))</f>
        <v>Yes</v>
      </c>
      <c r="E19" s="5">
        <v>100</v>
      </c>
      <c r="F19" s="5" t="str">
        <f>IF($B19="N/A","N/A",IF(E19&gt;100,"No",IF(E19&lt;95,"No","Yes")))</f>
        <v>Yes</v>
      </c>
      <c r="G19" s="5" t="s">
        <v>1747</v>
      </c>
      <c r="H19" s="5" t="str">
        <f>IF($B19="N/A","N/A",IF(G19&gt;100,"No",IF(G19&lt;95,"No","Yes")))</f>
        <v>No</v>
      </c>
      <c r="I19" s="6">
        <v>0</v>
      </c>
      <c r="J19" s="6" t="s">
        <v>1747</v>
      </c>
      <c r="K19" s="85" t="str">
        <f t="shared" si="0"/>
        <v>N/A</v>
      </c>
    </row>
    <row r="20" spans="1:11" x14ac:dyDescent="0.25">
      <c r="A20" s="83" t="s">
        <v>372</v>
      </c>
      <c r="B20" s="21" t="s">
        <v>241</v>
      </c>
      <c r="C20" s="5">
        <v>4.7846889951999998</v>
      </c>
      <c r="D20" s="5" t="str">
        <f>IF($B20="N/A","N/A",IF(C20&gt;5,"No",IF(C20&lt;1,"No","Yes")))</f>
        <v>Yes</v>
      </c>
      <c r="E20" s="5">
        <v>10</v>
      </c>
      <c r="F20" s="5" t="str">
        <f>IF($B20="N/A","N/A",IF(E20&gt;5,"No",IF(E20&lt;1,"No","Yes")))</f>
        <v>No</v>
      </c>
      <c r="G20" s="5" t="s">
        <v>1747</v>
      </c>
      <c r="H20" s="5" t="str">
        <f>IF($B20="N/A","N/A",IF(G20&gt;5,"No",IF(G20&lt;1,"No","Yes")))</f>
        <v>No</v>
      </c>
      <c r="I20" s="6">
        <v>109</v>
      </c>
      <c r="J20" s="6" t="s">
        <v>1747</v>
      </c>
      <c r="K20" s="85" t="str">
        <f t="shared" si="0"/>
        <v>N/A</v>
      </c>
    </row>
    <row r="21" spans="1:11" x14ac:dyDescent="0.25">
      <c r="A21" s="83" t="s">
        <v>374</v>
      </c>
      <c r="B21" s="21" t="s">
        <v>242</v>
      </c>
      <c r="C21" s="5">
        <v>71.770334927999997</v>
      </c>
      <c r="D21" s="5" t="str">
        <f>IF($B21="N/A","N/A",IF(C21&gt;98,"No",IF(C21&lt;8,"No","Yes")))</f>
        <v>Yes</v>
      </c>
      <c r="E21" s="5">
        <v>74.615384614999996</v>
      </c>
      <c r="F21" s="5" t="str">
        <f>IF($B21="N/A","N/A",IF(E21&gt;98,"No",IF(E21&lt;8,"No","Yes")))</f>
        <v>Yes</v>
      </c>
      <c r="G21" s="5" t="s">
        <v>1747</v>
      </c>
      <c r="H21" s="5" t="str">
        <f>IF($B21="N/A","N/A",IF(G21&gt;98,"No",IF(G21&lt;8,"No","Yes")))</f>
        <v>No</v>
      </c>
      <c r="I21" s="6">
        <v>3.964</v>
      </c>
      <c r="J21" s="6" t="s">
        <v>1747</v>
      </c>
      <c r="K21" s="85" t="str">
        <f t="shared" si="0"/>
        <v>N/A</v>
      </c>
    </row>
    <row r="22" spans="1:11" x14ac:dyDescent="0.25">
      <c r="A22" s="100" t="s">
        <v>375</v>
      </c>
      <c r="B22" s="106" t="s">
        <v>224</v>
      </c>
      <c r="C22" s="94">
        <v>0</v>
      </c>
      <c r="D22" s="94" t="str">
        <f>IF($B22="N/A","N/A",IF(C22&gt;5,"No",IF(C22&lt;=0,"No","Yes")))</f>
        <v>No</v>
      </c>
      <c r="E22" s="94">
        <v>0</v>
      </c>
      <c r="F22" s="94" t="str">
        <f>IF($B22="N/A","N/A",IF(E22&gt;5,"No",IF(E22&lt;=0,"No","Yes")))</f>
        <v>No</v>
      </c>
      <c r="G22" s="94" t="s">
        <v>1747</v>
      </c>
      <c r="H22" s="94" t="str">
        <f>IF($B22="N/A","N/A",IF(G22&gt;5,"No",IF(G22&lt;=0,"No","Yes")))</f>
        <v>No</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2025-05-09T16:02:36Z</dcterms:modified>
  <dc:language>English</dc:language>
</cp:coreProperties>
</file>